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70.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77.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worksheets/sheet393.xml" ContentType="application/vnd.openxmlformats-officedocument.spreadsheetml.worksheet+xml"/>
  <Override PartName="/xl/worksheets/sheet394.xml" ContentType="application/vnd.openxmlformats-officedocument.spreadsheetml.worksheet+xml"/>
  <Override PartName="/xl/worksheets/sheet395.xml" ContentType="application/vnd.openxmlformats-officedocument.spreadsheetml.worksheet+xml"/>
  <Override PartName="/xl/worksheets/sheet396.xml" ContentType="application/vnd.openxmlformats-officedocument.spreadsheetml.worksheet+xml"/>
  <Override PartName="/xl/worksheets/sheet397.xml" ContentType="application/vnd.openxmlformats-officedocument.spreadsheetml.worksheet+xml"/>
  <Override PartName="/xl/worksheets/sheet398.xml" ContentType="application/vnd.openxmlformats-officedocument.spreadsheetml.worksheet+xml"/>
  <Override PartName="/xl/worksheets/sheet399.xml" ContentType="application/vnd.openxmlformats-officedocument.spreadsheetml.worksheet+xml"/>
  <Override PartName="/xl/worksheets/sheet400.xml" ContentType="application/vnd.openxmlformats-officedocument.spreadsheetml.worksheet+xml"/>
  <Override PartName="/xl/worksheets/sheet401.xml" ContentType="application/vnd.openxmlformats-officedocument.spreadsheetml.worksheet+xml"/>
  <Override PartName="/xl/worksheets/sheet402.xml" ContentType="application/vnd.openxmlformats-officedocument.spreadsheetml.worksheet+xml"/>
  <Override PartName="/xl/worksheets/sheet403.xml" ContentType="application/vnd.openxmlformats-officedocument.spreadsheetml.worksheet+xml"/>
  <Override PartName="/xl/worksheets/sheet404.xml" ContentType="application/vnd.openxmlformats-officedocument.spreadsheetml.worksheet+xml"/>
  <Override PartName="/xl/worksheets/sheet405.xml" ContentType="application/vnd.openxmlformats-officedocument.spreadsheetml.worksheet+xml"/>
  <Override PartName="/xl/worksheets/sheet406.xml" ContentType="application/vnd.openxmlformats-officedocument.spreadsheetml.worksheet+xml"/>
  <Override PartName="/xl/worksheets/sheet407.xml" ContentType="application/vnd.openxmlformats-officedocument.spreadsheetml.worksheet+xml"/>
  <Override PartName="/xl/worksheets/sheet408.xml" ContentType="application/vnd.openxmlformats-officedocument.spreadsheetml.worksheet+xml"/>
  <Override PartName="/xl/worksheets/sheet409.xml" ContentType="application/vnd.openxmlformats-officedocument.spreadsheetml.worksheet+xml"/>
  <Override PartName="/xl/worksheets/sheet410.xml" ContentType="application/vnd.openxmlformats-officedocument.spreadsheetml.worksheet+xml"/>
  <Override PartName="/xl/worksheets/sheet411.xml" ContentType="application/vnd.openxmlformats-officedocument.spreadsheetml.worksheet+xml"/>
  <Override PartName="/xl/worksheets/sheet412.xml" ContentType="application/vnd.openxmlformats-officedocument.spreadsheetml.worksheet+xml"/>
  <Override PartName="/xl/worksheets/sheet413.xml" ContentType="application/vnd.openxmlformats-officedocument.spreadsheetml.worksheet+xml"/>
  <Override PartName="/xl/worksheets/sheet414.xml" ContentType="application/vnd.openxmlformats-officedocument.spreadsheetml.worksheet+xml"/>
  <Override PartName="/xl/worksheets/sheet415.xml" ContentType="application/vnd.openxmlformats-officedocument.spreadsheetml.worksheet+xml"/>
  <Override PartName="/xl/worksheets/sheet416.xml" ContentType="application/vnd.openxmlformats-officedocument.spreadsheetml.worksheet+xml"/>
  <Override PartName="/xl/worksheets/sheet417.xml" ContentType="application/vnd.openxmlformats-officedocument.spreadsheetml.worksheet+xml"/>
  <Override PartName="/xl/worksheets/sheet418.xml" ContentType="application/vnd.openxmlformats-officedocument.spreadsheetml.worksheet+xml"/>
  <Override PartName="/xl/worksheets/sheet419.xml" ContentType="application/vnd.openxmlformats-officedocument.spreadsheetml.worksheet+xml"/>
  <Override PartName="/xl/worksheets/sheet420.xml" ContentType="application/vnd.openxmlformats-officedocument.spreadsheetml.worksheet+xml"/>
  <Override PartName="/xl/worksheets/sheet421.xml" ContentType="application/vnd.openxmlformats-officedocument.spreadsheetml.worksheet+xml"/>
  <Override PartName="/xl/worksheets/sheet422.xml" ContentType="application/vnd.openxmlformats-officedocument.spreadsheetml.worksheet+xml"/>
  <Override PartName="/xl/worksheets/sheet423.xml" ContentType="application/vnd.openxmlformats-officedocument.spreadsheetml.worksheet+xml"/>
  <Override PartName="/xl/worksheets/sheet424.xml" ContentType="application/vnd.openxmlformats-officedocument.spreadsheetml.worksheet+xml"/>
  <Override PartName="/xl/worksheets/sheet425.xml" ContentType="application/vnd.openxmlformats-officedocument.spreadsheetml.worksheet+xml"/>
  <Override PartName="/xl/worksheets/sheet426.xml" ContentType="application/vnd.openxmlformats-officedocument.spreadsheetml.worksheet+xml"/>
  <Override PartName="/xl/worksheets/sheet427.xml" ContentType="application/vnd.openxmlformats-officedocument.spreadsheetml.worksheet+xml"/>
  <Override PartName="/xl/worksheets/sheet428.xml" ContentType="application/vnd.openxmlformats-officedocument.spreadsheetml.worksheet+xml"/>
  <Override PartName="/xl/worksheets/sheet429.xml" ContentType="application/vnd.openxmlformats-officedocument.spreadsheetml.worksheet+xml"/>
  <Override PartName="/xl/worksheets/sheet430.xml" ContentType="application/vnd.openxmlformats-officedocument.spreadsheetml.worksheet+xml"/>
  <Override PartName="/xl/worksheets/sheet431.xml" ContentType="application/vnd.openxmlformats-officedocument.spreadsheetml.worksheet+xml"/>
  <Override PartName="/xl/worksheets/sheet432.xml" ContentType="application/vnd.openxmlformats-officedocument.spreadsheetml.worksheet+xml"/>
  <Override PartName="/xl/worksheets/sheet433.xml" ContentType="application/vnd.openxmlformats-officedocument.spreadsheetml.worksheet+xml"/>
  <Override PartName="/xl/worksheets/sheet434.xml" ContentType="application/vnd.openxmlformats-officedocument.spreadsheetml.worksheet+xml"/>
  <Override PartName="/xl/worksheets/sheet435.xml" ContentType="application/vnd.openxmlformats-officedocument.spreadsheetml.worksheet+xml"/>
  <Override PartName="/xl/worksheets/sheet436.xml" ContentType="application/vnd.openxmlformats-officedocument.spreadsheetml.worksheet+xml"/>
  <Override PartName="/xl/worksheets/sheet437.xml" ContentType="application/vnd.openxmlformats-officedocument.spreadsheetml.worksheet+xml"/>
  <Override PartName="/xl/worksheets/sheet438.xml" ContentType="application/vnd.openxmlformats-officedocument.spreadsheetml.worksheet+xml"/>
  <Override PartName="/xl/worksheets/sheet439.xml" ContentType="application/vnd.openxmlformats-officedocument.spreadsheetml.worksheet+xml"/>
  <Override PartName="/xl/worksheets/sheet440.xml" ContentType="application/vnd.openxmlformats-officedocument.spreadsheetml.worksheet+xml"/>
  <Override PartName="/xl/worksheets/sheet441.xml" ContentType="application/vnd.openxmlformats-officedocument.spreadsheetml.worksheet+xml"/>
  <Override PartName="/xl/worksheets/sheet442.xml" ContentType="application/vnd.openxmlformats-officedocument.spreadsheetml.worksheet+xml"/>
  <Override PartName="/xl/worksheets/sheet443.xml" ContentType="application/vnd.openxmlformats-officedocument.spreadsheetml.worksheet+xml"/>
  <Override PartName="/xl/worksheets/sheet444.xml" ContentType="application/vnd.openxmlformats-officedocument.spreadsheetml.worksheet+xml"/>
  <Override PartName="/xl/worksheets/sheet445.xml" ContentType="application/vnd.openxmlformats-officedocument.spreadsheetml.worksheet+xml"/>
  <Override PartName="/xl/worksheets/sheet446.xml" ContentType="application/vnd.openxmlformats-officedocument.spreadsheetml.worksheet+xml"/>
  <Override PartName="/xl/worksheets/sheet447.xml" ContentType="application/vnd.openxmlformats-officedocument.spreadsheetml.worksheet+xml"/>
  <Override PartName="/xl/worksheets/sheet448.xml" ContentType="application/vnd.openxmlformats-officedocument.spreadsheetml.worksheet+xml"/>
  <Override PartName="/xl/worksheets/sheet449.xml" ContentType="application/vnd.openxmlformats-officedocument.spreadsheetml.worksheet+xml"/>
  <Override PartName="/xl/worksheets/sheet450.xml" ContentType="application/vnd.openxmlformats-officedocument.spreadsheetml.worksheet+xml"/>
  <Override PartName="/xl/worksheets/sheet451.xml" ContentType="application/vnd.openxmlformats-officedocument.spreadsheetml.worksheet+xml"/>
  <Override PartName="/xl/worksheets/sheet452.xml" ContentType="application/vnd.openxmlformats-officedocument.spreadsheetml.worksheet+xml"/>
  <Override PartName="/xl/worksheets/sheet453.xml" ContentType="application/vnd.openxmlformats-officedocument.spreadsheetml.worksheet+xml"/>
  <Override PartName="/xl/worksheets/sheet454.xml" ContentType="application/vnd.openxmlformats-officedocument.spreadsheetml.worksheet+xml"/>
  <Override PartName="/xl/worksheets/sheet455.xml" ContentType="application/vnd.openxmlformats-officedocument.spreadsheetml.worksheet+xml"/>
  <Override PartName="/xl/worksheets/sheet456.xml" ContentType="application/vnd.openxmlformats-officedocument.spreadsheetml.worksheet+xml"/>
  <Override PartName="/xl/worksheets/sheet457.xml" ContentType="application/vnd.openxmlformats-officedocument.spreadsheetml.worksheet+xml"/>
  <Override PartName="/xl/worksheets/sheet458.xml" ContentType="application/vnd.openxmlformats-officedocument.spreadsheetml.worksheet+xml"/>
  <Override PartName="/xl/worksheets/sheet459.xml" ContentType="application/vnd.openxmlformats-officedocument.spreadsheetml.worksheet+xml"/>
  <Override PartName="/xl/worksheets/sheet460.xml" ContentType="application/vnd.openxmlformats-officedocument.spreadsheetml.worksheet+xml"/>
  <Override PartName="/xl/worksheets/sheet461.xml" ContentType="application/vnd.openxmlformats-officedocument.spreadsheetml.worksheet+xml"/>
  <Override PartName="/xl/worksheets/sheet462.xml" ContentType="application/vnd.openxmlformats-officedocument.spreadsheetml.worksheet+xml"/>
  <Override PartName="/xl/worksheets/sheet463.xml" ContentType="application/vnd.openxmlformats-officedocument.spreadsheetml.worksheet+xml"/>
  <Override PartName="/xl/worksheets/sheet464.xml" ContentType="application/vnd.openxmlformats-officedocument.spreadsheetml.worksheet+xml"/>
  <Override PartName="/xl/worksheets/sheet465.xml" ContentType="application/vnd.openxmlformats-officedocument.spreadsheetml.worksheet+xml"/>
  <Override PartName="/xl/worksheets/sheet466.xml" ContentType="application/vnd.openxmlformats-officedocument.spreadsheetml.worksheet+xml"/>
  <Override PartName="/xl/worksheets/sheet467.xml" ContentType="application/vnd.openxmlformats-officedocument.spreadsheetml.worksheet+xml"/>
  <Override PartName="/xl/worksheets/sheet468.xml" ContentType="application/vnd.openxmlformats-officedocument.spreadsheetml.worksheet+xml"/>
  <Override PartName="/xl/worksheets/sheet469.xml" ContentType="application/vnd.openxmlformats-officedocument.spreadsheetml.worksheet+xml"/>
  <Override PartName="/xl/worksheets/sheet470.xml" ContentType="application/vnd.openxmlformats-officedocument.spreadsheetml.worksheet+xml"/>
  <Override PartName="/xl/worksheets/sheet471.xml" ContentType="application/vnd.openxmlformats-officedocument.spreadsheetml.worksheet+xml"/>
  <Override PartName="/xl/worksheets/sheet472.xml" ContentType="application/vnd.openxmlformats-officedocument.spreadsheetml.worksheet+xml"/>
  <Override PartName="/xl/worksheets/sheet473.xml" ContentType="application/vnd.openxmlformats-officedocument.spreadsheetml.worksheet+xml"/>
  <Override PartName="/xl/worksheets/sheet474.xml" ContentType="application/vnd.openxmlformats-officedocument.spreadsheetml.worksheet+xml"/>
  <Override PartName="/xl/worksheets/sheet475.xml" ContentType="application/vnd.openxmlformats-officedocument.spreadsheetml.worksheet+xml"/>
  <Override PartName="/xl/worksheets/sheet476.xml" ContentType="application/vnd.openxmlformats-officedocument.spreadsheetml.worksheet+xml"/>
  <Override PartName="/xl/worksheets/sheet477.xml" ContentType="application/vnd.openxmlformats-officedocument.spreadsheetml.worksheet+xml"/>
  <Override PartName="/xl/worksheets/sheet478.xml" ContentType="application/vnd.openxmlformats-officedocument.spreadsheetml.worksheet+xml"/>
  <Override PartName="/xl/worksheets/sheet479.xml" ContentType="application/vnd.openxmlformats-officedocument.spreadsheetml.worksheet+xml"/>
  <Override PartName="/xl/worksheets/sheet480.xml" ContentType="application/vnd.openxmlformats-officedocument.spreadsheetml.worksheet+xml"/>
  <Override PartName="/xl/worksheets/sheet481.xml" ContentType="application/vnd.openxmlformats-officedocument.spreadsheetml.worksheet+xml"/>
  <Override PartName="/xl/worksheets/sheet482.xml" ContentType="application/vnd.openxmlformats-officedocument.spreadsheetml.worksheet+xml"/>
  <Override PartName="/xl/worksheets/sheet483.xml" ContentType="application/vnd.openxmlformats-officedocument.spreadsheetml.worksheet+xml"/>
  <Override PartName="/xl/worksheets/sheet484.xml" ContentType="application/vnd.openxmlformats-officedocument.spreadsheetml.worksheet+xml"/>
  <Override PartName="/xl/worksheets/sheet485.xml" ContentType="application/vnd.openxmlformats-officedocument.spreadsheetml.worksheet+xml"/>
  <Override PartName="/xl/worksheets/sheet486.xml" ContentType="application/vnd.openxmlformats-officedocument.spreadsheetml.worksheet+xml"/>
  <Override PartName="/xl/worksheets/sheet487.xml" ContentType="application/vnd.openxmlformats-officedocument.spreadsheetml.worksheet+xml"/>
  <Override PartName="/xl/worksheets/sheet488.xml" ContentType="application/vnd.openxmlformats-officedocument.spreadsheetml.worksheet+xml"/>
  <Override PartName="/xl/worksheets/sheet489.xml" ContentType="application/vnd.openxmlformats-officedocument.spreadsheetml.worksheet+xml"/>
  <Override PartName="/xl/worksheets/sheet490.xml" ContentType="application/vnd.openxmlformats-officedocument.spreadsheetml.worksheet+xml"/>
  <Override PartName="/xl/worksheets/sheet491.xml" ContentType="application/vnd.openxmlformats-officedocument.spreadsheetml.worksheet+xml"/>
  <Override PartName="/xl/worksheets/sheet492.xml" ContentType="application/vnd.openxmlformats-officedocument.spreadsheetml.worksheet+xml"/>
  <Override PartName="/xl/worksheets/sheet493.xml" ContentType="application/vnd.openxmlformats-officedocument.spreadsheetml.worksheet+xml"/>
  <Override PartName="/xl/worksheets/sheet494.xml" ContentType="application/vnd.openxmlformats-officedocument.spreadsheetml.worksheet+xml"/>
  <Override PartName="/xl/worksheets/sheet495.xml" ContentType="application/vnd.openxmlformats-officedocument.spreadsheetml.worksheet+xml"/>
  <Override PartName="/xl/worksheets/sheet496.xml" ContentType="application/vnd.openxmlformats-officedocument.spreadsheetml.worksheet+xml"/>
  <Override PartName="/xl/worksheets/sheet497.xml" ContentType="application/vnd.openxmlformats-officedocument.spreadsheetml.worksheet+xml"/>
  <Override PartName="/xl/worksheets/sheet498.xml" ContentType="application/vnd.openxmlformats-officedocument.spreadsheetml.worksheet+xml"/>
  <Override PartName="/xl/worksheets/sheet499.xml" ContentType="application/vnd.openxmlformats-officedocument.spreadsheetml.worksheet+xml"/>
  <Override PartName="/xl/worksheets/sheet500.xml" ContentType="application/vnd.openxmlformats-officedocument.spreadsheetml.worksheet+xml"/>
  <Override PartName="/xl/worksheets/sheet501.xml" ContentType="application/vnd.openxmlformats-officedocument.spreadsheetml.worksheet+xml"/>
  <Override PartName="/xl/worksheets/sheet502.xml" ContentType="application/vnd.openxmlformats-officedocument.spreadsheetml.worksheet+xml"/>
  <Override PartName="/xl/worksheets/sheet503.xml" ContentType="application/vnd.openxmlformats-officedocument.spreadsheetml.worksheet+xml"/>
  <Override PartName="/xl/worksheets/sheet504.xml" ContentType="application/vnd.openxmlformats-officedocument.spreadsheetml.worksheet+xml"/>
  <Override PartName="/xl/worksheets/sheet505.xml" ContentType="application/vnd.openxmlformats-officedocument.spreadsheetml.worksheet+xml"/>
  <Override PartName="/xl/worksheets/sheet506.xml" ContentType="application/vnd.openxmlformats-officedocument.spreadsheetml.worksheet+xml"/>
  <Override PartName="/xl/worksheets/sheet507.xml" ContentType="application/vnd.openxmlformats-officedocument.spreadsheetml.worksheet+xml"/>
  <Override PartName="/xl/worksheets/sheet508.xml" ContentType="application/vnd.openxmlformats-officedocument.spreadsheetml.worksheet+xml"/>
  <Override PartName="/xl/worksheets/sheet509.xml" ContentType="application/vnd.openxmlformats-officedocument.spreadsheetml.worksheet+xml"/>
  <Override PartName="/xl/worksheets/sheet510.xml" ContentType="application/vnd.openxmlformats-officedocument.spreadsheetml.worksheet+xml"/>
  <Override PartName="/xl/worksheets/sheet511.xml" ContentType="application/vnd.openxmlformats-officedocument.spreadsheetml.worksheet+xml"/>
  <Override PartName="/xl/worksheets/sheet512.xml" ContentType="application/vnd.openxmlformats-officedocument.spreadsheetml.worksheet+xml"/>
  <Override PartName="/xl/worksheets/sheet513.xml" ContentType="application/vnd.openxmlformats-officedocument.spreadsheetml.worksheet+xml"/>
  <Override PartName="/xl/worksheets/sheet514.xml" ContentType="application/vnd.openxmlformats-officedocument.spreadsheetml.worksheet+xml"/>
  <Override PartName="/xl/worksheets/sheet515.xml" ContentType="application/vnd.openxmlformats-officedocument.spreadsheetml.worksheet+xml"/>
  <Override PartName="/xl/worksheets/sheet516.xml" ContentType="application/vnd.openxmlformats-officedocument.spreadsheetml.worksheet+xml"/>
  <Override PartName="/xl/worksheets/sheet517.xml" ContentType="application/vnd.openxmlformats-officedocument.spreadsheetml.worksheet+xml"/>
  <Override PartName="/xl/worksheets/sheet518.xml" ContentType="application/vnd.openxmlformats-officedocument.spreadsheetml.worksheet+xml"/>
  <Override PartName="/xl/worksheets/sheet519.xml" ContentType="application/vnd.openxmlformats-officedocument.spreadsheetml.worksheet+xml"/>
  <Override PartName="/xl/worksheets/sheet520.xml" ContentType="application/vnd.openxmlformats-officedocument.spreadsheetml.worksheet+xml"/>
  <Override PartName="/xl/worksheets/sheet521.xml" ContentType="application/vnd.openxmlformats-officedocument.spreadsheetml.worksheet+xml"/>
  <Override PartName="/xl/worksheets/sheet522.xml" ContentType="application/vnd.openxmlformats-officedocument.spreadsheetml.worksheet+xml"/>
  <Override PartName="/xl/worksheets/sheet523.xml" ContentType="application/vnd.openxmlformats-officedocument.spreadsheetml.worksheet+xml"/>
  <Override PartName="/xl/worksheets/sheet524.xml" ContentType="application/vnd.openxmlformats-officedocument.spreadsheetml.worksheet+xml"/>
  <Override PartName="/xl/worksheets/sheet525.xml" ContentType="application/vnd.openxmlformats-officedocument.spreadsheetml.worksheet+xml"/>
  <Override PartName="/xl/worksheets/sheet526.xml" ContentType="application/vnd.openxmlformats-officedocument.spreadsheetml.worksheet+xml"/>
  <Override PartName="/xl/worksheets/sheet527.xml" ContentType="application/vnd.openxmlformats-officedocument.spreadsheetml.worksheet+xml"/>
  <Override PartName="/xl/worksheets/sheet528.xml" ContentType="application/vnd.openxmlformats-officedocument.spreadsheetml.worksheet+xml"/>
  <Override PartName="/xl/worksheets/sheet529.xml" ContentType="application/vnd.openxmlformats-officedocument.spreadsheetml.worksheet+xml"/>
  <Override PartName="/xl/worksheets/sheet530.xml" ContentType="application/vnd.openxmlformats-officedocument.spreadsheetml.worksheet+xml"/>
  <Override PartName="/xl/worksheets/sheet531.xml" ContentType="application/vnd.openxmlformats-officedocument.spreadsheetml.worksheet+xml"/>
  <Override PartName="/xl/worksheets/sheet532.xml" ContentType="application/vnd.openxmlformats-officedocument.spreadsheetml.worksheet+xml"/>
  <Override PartName="/xl/worksheets/sheet533.xml" ContentType="application/vnd.openxmlformats-officedocument.spreadsheetml.worksheet+xml"/>
  <Override PartName="/xl/worksheets/sheet534.xml" ContentType="application/vnd.openxmlformats-officedocument.spreadsheetml.worksheet+xml"/>
  <Override PartName="/xl/worksheets/sheet535.xml" ContentType="application/vnd.openxmlformats-officedocument.spreadsheetml.worksheet+xml"/>
  <Override PartName="/xl/worksheets/sheet536.xml" ContentType="application/vnd.openxmlformats-officedocument.spreadsheetml.worksheet+xml"/>
  <Override PartName="/xl/worksheets/sheet537.xml" ContentType="application/vnd.openxmlformats-officedocument.spreadsheetml.worksheet+xml"/>
  <Override PartName="/xl/worksheets/sheet538.xml" ContentType="application/vnd.openxmlformats-officedocument.spreadsheetml.worksheet+xml"/>
  <Override PartName="/xl/worksheets/sheet539.xml" ContentType="application/vnd.openxmlformats-officedocument.spreadsheetml.worksheet+xml"/>
  <Override PartName="/xl/worksheets/sheet540.xml" ContentType="application/vnd.openxmlformats-officedocument.spreadsheetml.worksheet+xml"/>
  <Override PartName="/xl/worksheets/sheet541.xml" ContentType="application/vnd.openxmlformats-officedocument.spreadsheetml.worksheet+xml"/>
  <Override PartName="/xl/worksheets/sheet542.xml" ContentType="application/vnd.openxmlformats-officedocument.spreadsheetml.worksheet+xml"/>
  <Override PartName="/xl/worksheets/sheet543.xml" ContentType="application/vnd.openxmlformats-officedocument.spreadsheetml.worksheet+xml"/>
  <Override PartName="/xl/worksheets/sheet544.xml" ContentType="application/vnd.openxmlformats-officedocument.spreadsheetml.worksheet+xml"/>
  <Override PartName="/xl/worksheets/sheet545.xml" ContentType="application/vnd.openxmlformats-officedocument.spreadsheetml.worksheet+xml"/>
  <Override PartName="/xl/worksheets/sheet546.xml" ContentType="application/vnd.openxmlformats-officedocument.spreadsheetml.worksheet+xml"/>
  <Override PartName="/xl/worksheets/sheet547.xml" ContentType="application/vnd.openxmlformats-officedocument.spreadsheetml.worksheet+xml"/>
  <Override PartName="/xl/worksheets/sheet548.xml" ContentType="application/vnd.openxmlformats-officedocument.spreadsheetml.worksheet+xml"/>
  <Override PartName="/xl/worksheets/sheet549.xml" ContentType="application/vnd.openxmlformats-officedocument.spreadsheetml.worksheet+xml"/>
  <Override PartName="/xl/worksheets/sheet550.xml" ContentType="application/vnd.openxmlformats-officedocument.spreadsheetml.worksheet+xml"/>
  <Override PartName="/xl/worksheets/sheet551.xml" ContentType="application/vnd.openxmlformats-officedocument.spreadsheetml.worksheet+xml"/>
  <Override PartName="/xl/worksheets/sheet552.xml" ContentType="application/vnd.openxmlformats-officedocument.spreadsheetml.worksheet+xml"/>
  <Override PartName="/xl/worksheets/sheet553.xml" ContentType="application/vnd.openxmlformats-officedocument.spreadsheetml.worksheet+xml"/>
  <Override PartName="/xl/worksheets/sheet554.xml" ContentType="application/vnd.openxmlformats-officedocument.spreadsheetml.worksheet+xml"/>
  <Override PartName="/xl/worksheets/sheet555.xml" ContentType="application/vnd.openxmlformats-officedocument.spreadsheetml.worksheet+xml"/>
  <Override PartName="/xl/worksheets/sheet556.xml" ContentType="application/vnd.openxmlformats-officedocument.spreadsheetml.worksheet+xml"/>
  <Override PartName="/xl/worksheets/sheet557.xml" ContentType="application/vnd.openxmlformats-officedocument.spreadsheetml.worksheet+xml"/>
  <Override PartName="/xl/worksheets/sheet558.xml" ContentType="application/vnd.openxmlformats-officedocument.spreadsheetml.worksheet+xml"/>
  <Override PartName="/xl/worksheets/sheet559.xml" ContentType="application/vnd.openxmlformats-officedocument.spreadsheetml.worksheet+xml"/>
  <Override PartName="/xl/worksheets/sheet560.xml" ContentType="application/vnd.openxmlformats-officedocument.spreadsheetml.worksheet+xml"/>
  <Override PartName="/xl/worksheets/sheet561.xml" ContentType="application/vnd.openxmlformats-officedocument.spreadsheetml.worksheet+xml"/>
  <Override PartName="/xl/worksheets/sheet562.xml" ContentType="application/vnd.openxmlformats-officedocument.spreadsheetml.worksheet+xml"/>
  <Override PartName="/xl/worksheets/sheet563.xml" ContentType="application/vnd.openxmlformats-officedocument.spreadsheetml.worksheet+xml"/>
  <Override PartName="/xl/worksheets/sheet564.xml" ContentType="application/vnd.openxmlformats-officedocument.spreadsheetml.worksheet+xml"/>
  <Override PartName="/xl/worksheets/sheet565.xml" ContentType="application/vnd.openxmlformats-officedocument.spreadsheetml.worksheet+xml"/>
  <Override PartName="/xl/worksheets/sheet566.xml" ContentType="application/vnd.openxmlformats-officedocument.spreadsheetml.worksheet+xml"/>
  <Override PartName="/xl/worksheets/sheet567.xml" ContentType="application/vnd.openxmlformats-officedocument.spreadsheetml.worksheet+xml"/>
  <Override PartName="/xl/worksheets/sheet568.xml" ContentType="application/vnd.openxmlformats-officedocument.spreadsheetml.worksheet+xml"/>
  <Override PartName="/xl/worksheets/sheet569.xml" ContentType="application/vnd.openxmlformats-officedocument.spreadsheetml.worksheet+xml"/>
  <Override PartName="/xl/worksheets/sheet570.xml" ContentType="application/vnd.openxmlformats-officedocument.spreadsheetml.worksheet+xml"/>
  <Override PartName="/xl/worksheets/sheet571.xml" ContentType="application/vnd.openxmlformats-officedocument.spreadsheetml.worksheet+xml"/>
  <Override PartName="/xl/worksheets/sheet572.xml" ContentType="application/vnd.openxmlformats-officedocument.spreadsheetml.worksheet+xml"/>
  <Override PartName="/xl/worksheets/sheet573.xml" ContentType="application/vnd.openxmlformats-officedocument.spreadsheetml.worksheet+xml"/>
  <Override PartName="/xl/worksheets/sheet574.xml" ContentType="application/vnd.openxmlformats-officedocument.spreadsheetml.worksheet+xml"/>
  <Override PartName="/xl/worksheets/sheet575.xml" ContentType="application/vnd.openxmlformats-officedocument.spreadsheetml.worksheet+xml"/>
  <Override PartName="/xl/worksheets/sheet576.xml" ContentType="application/vnd.openxmlformats-officedocument.spreadsheetml.worksheet+xml"/>
  <Override PartName="/xl/worksheets/sheet577.xml" ContentType="application/vnd.openxmlformats-officedocument.spreadsheetml.worksheet+xml"/>
  <Override PartName="/xl/worksheets/sheet578.xml" ContentType="application/vnd.openxmlformats-officedocument.spreadsheetml.worksheet+xml"/>
  <Override PartName="/xl/worksheets/sheet579.xml" ContentType="application/vnd.openxmlformats-officedocument.spreadsheetml.worksheet+xml"/>
  <Override PartName="/xl/worksheets/sheet580.xml" ContentType="application/vnd.openxmlformats-officedocument.spreadsheetml.worksheet+xml"/>
  <Override PartName="/xl/worksheets/sheet581.xml" ContentType="application/vnd.openxmlformats-officedocument.spreadsheetml.worksheet+xml"/>
  <Override PartName="/xl/worksheets/sheet582.xml" ContentType="application/vnd.openxmlformats-officedocument.spreadsheetml.worksheet+xml"/>
  <Override PartName="/xl/worksheets/sheet583.xml" ContentType="application/vnd.openxmlformats-officedocument.spreadsheetml.worksheet+xml"/>
  <Override PartName="/xl/worksheets/sheet584.xml" ContentType="application/vnd.openxmlformats-officedocument.spreadsheetml.worksheet+xml"/>
  <Override PartName="/xl/worksheets/sheet585.xml" ContentType="application/vnd.openxmlformats-officedocument.spreadsheetml.worksheet+xml"/>
  <Override PartName="/xl/worksheets/sheet586.xml" ContentType="application/vnd.openxmlformats-officedocument.spreadsheetml.worksheet+xml"/>
  <Override PartName="/xl/worksheets/sheet587.xml" ContentType="application/vnd.openxmlformats-officedocument.spreadsheetml.worksheet+xml"/>
  <Override PartName="/xl/worksheets/sheet588.xml" ContentType="application/vnd.openxmlformats-officedocument.spreadsheetml.worksheet+xml"/>
  <Override PartName="/xl/worksheets/sheet589.xml" ContentType="application/vnd.openxmlformats-officedocument.spreadsheetml.worksheet+xml"/>
  <Override PartName="/xl/worksheets/sheet590.xml" ContentType="application/vnd.openxmlformats-officedocument.spreadsheetml.worksheet+xml"/>
  <Override PartName="/xl/worksheets/sheet591.xml" ContentType="application/vnd.openxmlformats-officedocument.spreadsheetml.worksheet+xml"/>
  <Override PartName="/xl/worksheets/sheet592.xml" ContentType="application/vnd.openxmlformats-officedocument.spreadsheetml.worksheet+xml"/>
  <Override PartName="/xl/worksheets/sheet593.xml" ContentType="application/vnd.openxmlformats-officedocument.spreadsheetml.worksheet+xml"/>
  <Override PartName="/xl/worksheets/sheet594.xml" ContentType="application/vnd.openxmlformats-officedocument.spreadsheetml.worksheet+xml"/>
  <Override PartName="/xl/worksheets/sheet595.xml" ContentType="application/vnd.openxmlformats-officedocument.spreadsheetml.worksheet+xml"/>
  <Override PartName="/xl/worksheets/sheet596.xml" ContentType="application/vnd.openxmlformats-officedocument.spreadsheetml.worksheet+xml"/>
  <Override PartName="/xl/worksheets/sheet597.xml" ContentType="application/vnd.openxmlformats-officedocument.spreadsheetml.worksheet+xml"/>
  <Override PartName="/xl/worksheets/sheet598.xml" ContentType="application/vnd.openxmlformats-officedocument.spreadsheetml.worksheet+xml"/>
  <Override PartName="/xl/worksheets/sheet599.xml" ContentType="application/vnd.openxmlformats-officedocument.spreadsheetml.worksheet+xml"/>
  <Override PartName="/xl/worksheets/sheet600.xml" ContentType="application/vnd.openxmlformats-officedocument.spreadsheetml.worksheet+xml"/>
  <Override PartName="/xl/worksheets/sheet601.xml" ContentType="application/vnd.openxmlformats-officedocument.spreadsheetml.worksheet+xml"/>
  <Override PartName="/xl/worksheets/sheet602.xml" ContentType="application/vnd.openxmlformats-officedocument.spreadsheetml.worksheet+xml"/>
  <Override PartName="/xl/worksheets/sheet603.xml" ContentType="application/vnd.openxmlformats-officedocument.spreadsheetml.worksheet+xml"/>
  <Override PartName="/xl/worksheets/sheet604.xml" ContentType="application/vnd.openxmlformats-officedocument.spreadsheetml.worksheet+xml"/>
  <Override PartName="/xl/worksheets/sheet605.xml" ContentType="application/vnd.openxmlformats-officedocument.spreadsheetml.worksheet+xml"/>
  <Override PartName="/xl/worksheets/sheet606.xml" ContentType="application/vnd.openxmlformats-officedocument.spreadsheetml.worksheet+xml"/>
  <Override PartName="/xl/worksheets/sheet607.xml" ContentType="application/vnd.openxmlformats-officedocument.spreadsheetml.worksheet+xml"/>
  <Override PartName="/xl/worksheets/sheet608.xml" ContentType="application/vnd.openxmlformats-officedocument.spreadsheetml.worksheet+xml"/>
  <Override PartName="/xl/worksheets/sheet609.xml" ContentType="application/vnd.openxmlformats-officedocument.spreadsheetml.worksheet+xml"/>
  <Override PartName="/xl/worksheets/sheet610.xml" ContentType="application/vnd.openxmlformats-officedocument.spreadsheetml.worksheet+xml"/>
  <Override PartName="/xl/worksheets/sheet611.xml" ContentType="application/vnd.openxmlformats-officedocument.spreadsheetml.worksheet+xml"/>
  <Override PartName="/xl/worksheets/sheet612.xml" ContentType="application/vnd.openxmlformats-officedocument.spreadsheetml.worksheet+xml"/>
  <Override PartName="/xl/worksheets/sheet613.xml" ContentType="application/vnd.openxmlformats-officedocument.spreadsheetml.worksheet+xml"/>
  <Override PartName="/xl/worksheets/sheet614.xml" ContentType="application/vnd.openxmlformats-officedocument.spreadsheetml.worksheet+xml"/>
  <Override PartName="/xl/worksheets/sheet615.xml" ContentType="application/vnd.openxmlformats-officedocument.spreadsheetml.worksheet+xml"/>
  <Override PartName="/xl/worksheets/sheet616.xml" ContentType="application/vnd.openxmlformats-officedocument.spreadsheetml.worksheet+xml"/>
  <Override PartName="/xl/worksheets/sheet617.xml" ContentType="application/vnd.openxmlformats-officedocument.spreadsheetml.worksheet+xml"/>
  <Override PartName="/xl/worksheets/sheet618.xml" ContentType="application/vnd.openxmlformats-officedocument.spreadsheetml.worksheet+xml"/>
  <Override PartName="/xl/worksheets/sheet619.xml" ContentType="application/vnd.openxmlformats-officedocument.spreadsheetml.worksheet+xml"/>
  <Override PartName="/xl/worksheets/sheet620.xml" ContentType="application/vnd.openxmlformats-officedocument.spreadsheetml.worksheet+xml"/>
  <Override PartName="/xl/worksheets/sheet621.xml" ContentType="application/vnd.openxmlformats-officedocument.spreadsheetml.worksheet+xml"/>
  <Override PartName="/xl/worksheets/sheet622.xml" ContentType="application/vnd.openxmlformats-officedocument.spreadsheetml.worksheet+xml"/>
  <Override PartName="/xl/worksheets/sheet623.xml" ContentType="application/vnd.openxmlformats-officedocument.spreadsheetml.worksheet+xml"/>
  <Override PartName="/xl/worksheets/sheet624.xml" ContentType="application/vnd.openxmlformats-officedocument.spreadsheetml.worksheet+xml"/>
  <Override PartName="/xl/worksheets/sheet625.xml" ContentType="application/vnd.openxmlformats-officedocument.spreadsheetml.worksheet+xml"/>
  <Override PartName="/xl/worksheets/sheet626.xml" ContentType="application/vnd.openxmlformats-officedocument.spreadsheetml.worksheet+xml"/>
  <Override PartName="/xl/worksheets/sheet627.xml" ContentType="application/vnd.openxmlformats-officedocument.spreadsheetml.worksheet+xml"/>
  <Override PartName="/xl/worksheets/sheet628.xml" ContentType="application/vnd.openxmlformats-officedocument.spreadsheetml.worksheet+xml"/>
  <Override PartName="/xl/worksheets/sheet629.xml" ContentType="application/vnd.openxmlformats-officedocument.spreadsheetml.worksheet+xml"/>
  <Override PartName="/xl/worksheets/sheet630.xml" ContentType="application/vnd.openxmlformats-officedocument.spreadsheetml.worksheet+xml"/>
  <Override PartName="/xl/worksheets/sheet631.xml" ContentType="application/vnd.openxmlformats-officedocument.spreadsheetml.worksheet+xml"/>
  <Override PartName="/xl/worksheets/sheet632.xml" ContentType="application/vnd.openxmlformats-officedocument.spreadsheetml.worksheet+xml"/>
  <Override PartName="/xl/worksheets/sheet633.xml" ContentType="application/vnd.openxmlformats-officedocument.spreadsheetml.worksheet+xml"/>
  <Override PartName="/xl/worksheets/sheet634.xml" ContentType="application/vnd.openxmlformats-officedocument.spreadsheetml.worksheet+xml"/>
  <Override PartName="/xl/worksheets/sheet635.xml" ContentType="application/vnd.openxmlformats-officedocument.spreadsheetml.worksheet+xml"/>
  <Override PartName="/xl/worksheets/sheet636.xml" ContentType="application/vnd.openxmlformats-officedocument.spreadsheetml.worksheet+xml"/>
  <Override PartName="/xl/worksheets/sheet637.xml" ContentType="application/vnd.openxmlformats-officedocument.spreadsheetml.worksheet+xml"/>
  <Override PartName="/xl/worksheets/sheet638.xml" ContentType="application/vnd.openxmlformats-officedocument.spreadsheetml.worksheet+xml"/>
  <Override PartName="/xl/worksheets/sheet639.xml" ContentType="application/vnd.openxmlformats-officedocument.spreadsheetml.worksheet+xml"/>
  <Override PartName="/xl/worksheets/sheet640.xml" ContentType="application/vnd.openxmlformats-officedocument.spreadsheetml.worksheet+xml"/>
  <Override PartName="/xl/worksheets/sheet641.xml" ContentType="application/vnd.openxmlformats-officedocument.spreadsheetml.worksheet+xml"/>
  <Override PartName="/xl/worksheets/sheet642.xml" ContentType="application/vnd.openxmlformats-officedocument.spreadsheetml.worksheet+xml"/>
  <Override PartName="/xl/worksheets/sheet643.xml" ContentType="application/vnd.openxmlformats-officedocument.spreadsheetml.worksheet+xml"/>
  <Override PartName="/xl/worksheets/sheet644.xml" ContentType="application/vnd.openxmlformats-officedocument.spreadsheetml.worksheet+xml"/>
  <Override PartName="/xl/worksheets/sheet645.xml" ContentType="application/vnd.openxmlformats-officedocument.spreadsheetml.worksheet+xml"/>
  <Override PartName="/xl/worksheets/sheet646.xml" ContentType="application/vnd.openxmlformats-officedocument.spreadsheetml.worksheet+xml"/>
  <Override PartName="/xl/worksheets/sheet647.xml" ContentType="application/vnd.openxmlformats-officedocument.spreadsheetml.worksheet+xml"/>
  <Override PartName="/xl/worksheets/sheet648.xml" ContentType="application/vnd.openxmlformats-officedocument.spreadsheetml.worksheet+xml"/>
  <Override PartName="/xl/worksheets/sheet649.xml" ContentType="application/vnd.openxmlformats-officedocument.spreadsheetml.worksheet+xml"/>
  <Override PartName="/xl/worksheets/sheet650.xml" ContentType="application/vnd.openxmlformats-officedocument.spreadsheetml.worksheet+xml"/>
  <Override PartName="/xl/worksheets/sheet651.xml" ContentType="application/vnd.openxmlformats-officedocument.spreadsheetml.worksheet+xml"/>
  <Override PartName="/xl/worksheets/sheet652.xml" ContentType="application/vnd.openxmlformats-officedocument.spreadsheetml.worksheet+xml"/>
  <Override PartName="/xl/worksheets/sheet653.xml" ContentType="application/vnd.openxmlformats-officedocument.spreadsheetml.worksheet+xml"/>
  <Override PartName="/xl/worksheets/sheet654.xml" ContentType="application/vnd.openxmlformats-officedocument.spreadsheetml.worksheet+xml"/>
  <Override PartName="/xl/worksheets/sheet655.xml" ContentType="application/vnd.openxmlformats-officedocument.spreadsheetml.worksheet+xml"/>
  <Override PartName="/xl/worksheets/sheet656.xml" ContentType="application/vnd.openxmlformats-officedocument.spreadsheetml.worksheet+xml"/>
  <Override PartName="/xl/worksheets/sheet657.xml" ContentType="application/vnd.openxmlformats-officedocument.spreadsheetml.worksheet+xml"/>
  <Override PartName="/xl/worksheets/sheet658.xml" ContentType="application/vnd.openxmlformats-officedocument.spreadsheetml.worksheet+xml"/>
  <Override PartName="/xl/worksheets/sheet659.xml" ContentType="application/vnd.openxmlformats-officedocument.spreadsheetml.worksheet+xml"/>
  <Override PartName="/xl/worksheets/sheet660.xml" ContentType="application/vnd.openxmlformats-officedocument.spreadsheetml.worksheet+xml"/>
  <Override PartName="/xl/worksheets/sheet661.xml" ContentType="application/vnd.openxmlformats-officedocument.spreadsheetml.worksheet+xml"/>
  <Override PartName="/xl/worksheets/sheet662.xml" ContentType="application/vnd.openxmlformats-officedocument.spreadsheetml.worksheet+xml"/>
  <Override PartName="/xl/worksheets/sheet663.xml" ContentType="application/vnd.openxmlformats-officedocument.spreadsheetml.worksheet+xml"/>
  <Override PartName="/xl/worksheets/sheet664.xml" ContentType="application/vnd.openxmlformats-officedocument.spreadsheetml.worksheet+xml"/>
  <Override PartName="/xl/worksheets/sheet665.xml" ContentType="application/vnd.openxmlformats-officedocument.spreadsheetml.worksheet+xml"/>
  <Override PartName="/xl/worksheets/sheet666.xml" ContentType="application/vnd.openxmlformats-officedocument.spreadsheetml.worksheet+xml"/>
  <Override PartName="/xl/worksheets/sheet667.xml" ContentType="application/vnd.openxmlformats-officedocument.spreadsheetml.worksheet+xml"/>
  <Override PartName="/xl/worksheets/sheet668.xml" ContentType="application/vnd.openxmlformats-officedocument.spreadsheetml.worksheet+xml"/>
  <Override PartName="/xl/worksheets/sheet669.xml" ContentType="application/vnd.openxmlformats-officedocument.spreadsheetml.worksheet+xml"/>
  <Override PartName="/xl/worksheets/sheet670.xml" ContentType="application/vnd.openxmlformats-officedocument.spreadsheetml.worksheet+xml"/>
  <Override PartName="/xl/worksheets/sheet671.xml" ContentType="application/vnd.openxmlformats-officedocument.spreadsheetml.worksheet+xml"/>
  <Override PartName="/xl/worksheets/sheet672.xml" ContentType="application/vnd.openxmlformats-officedocument.spreadsheetml.worksheet+xml"/>
  <Override PartName="/xl/worksheets/sheet673.xml" ContentType="application/vnd.openxmlformats-officedocument.spreadsheetml.worksheet+xml"/>
  <Override PartName="/xl/worksheets/sheet674.xml" ContentType="application/vnd.openxmlformats-officedocument.spreadsheetml.worksheet+xml"/>
  <Override PartName="/xl/worksheets/sheet675.xml" ContentType="application/vnd.openxmlformats-officedocument.spreadsheetml.worksheet+xml"/>
  <Override PartName="/xl/worksheets/sheet676.xml" ContentType="application/vnd.openxmlformats-officedocument.spreadsheetml.worksheet+xml"/>
  <Override PartName="/xl/worksheets/sheet677.xml" ContentType="application/vnd.openxmlformats-officedocument.spreadsheetml.worksheet+xml"/>
  <Override PartName="/xl/worksheets/sheet678.xml" ContentType="application/vnd.openxmlformats-officedocument.spreadsheetml.worksheet+xml"/>
  <Override PartName="/xl/worksheets/sheet679.xml" ContentType="application/vnd.openxmlformats-officedocument.spreadsheetml.worksheet+xml"/>
  <Override PartName="/xl/worksheets/sheet680.xml" ContentType="application/vnd.openxmlformats-officedocument.spreadsheetml.worksheet+xml"/>
  <Override PartName="/xl/worksheets/sheet681.xml" ContentType="application/vnd.openxmlformats-officedocument.spreadsheetml.worksheet+xml"/>
  <Override PartName="/xl/worksheets/sheet682.xml" ContentType="application/vnd.openxmlformats-officedocument.spreadsheetml.worksheet+xml"/>
  <Override PartName="/xl/worksheets/sheet683.xml" ContentType="application/vnd.openxmlformats-officedocument.spreadsheetml.worksheet+xml"/>
  <Override PartName="/xl/worksheets/sheet684.xml" ContentType="application/vnd.openxmlformats-officedocument.spreadsheetml.worksheet+xml"/>
  <Override PartName="/xl/worksheets/sheet685.xml" ContentType="application/vnd.openxmlformats-officedocument.spreadsheetml.worksheet+xml"/>
  <Override PartName="/xl/worksheets/sheet686.xml" ContentType="application/vnd.openxmlformats-officedocument.spreadsheetml.worksheet+xml"/>
  <Override PartName="/xl/worksheets/sheet687.xml" ContentType="application/vnd.openxmlformats-officedocument.spreadsheetml.worksheet+xml"/>
  <Override PartName="/xl/worksheets/sheet688.xml" ContentType="application/vnd.openxmlformats-officedocument.spreadsheetml.worksheet+xml"/>
  <Override PartName="/xl/worksheets/sheet689.xml" ContentType="application/vnd.openxmlformats-officedocument.spreadsheetml.worksheet+xml"/>
  <Override PartName="/xl/worksheets/sheet690.xml" ContentType="application/vnd.openxmlformats-officedocument.spreadsheetml.worksheet+xml"/>
  <Override PartName="/xl/worksheets/sheet691.xml" ContentType="application/vnd.openxmlformats-officedocument.spreadsheetml.worksheet+xml"/>
  <Override PartName="/xl/worksheets/sheet692.xml" ContentType="application/vnd.openxmlformats-officedocument.spreadsheetml.worksheet+xml"/>
  <Override PartName="/xl/worksheets/sheet693.xml" ContentType="application/vnd.openxmlformats-officedocument.spreadsheetml.worksheet+xml"/>
  <Override PartName="/xl/worksheets/sheet694.xml" ContentType="application/vnd.openxmlformats-officedocument.spreadsheetml.worksheet+xml"/>
  <Override PartName="/xl/worksheets/sheet695.xml" ContentType="application/vnd.openxmlformats-officedocument.spreadsheetml.worksheet+xml"/>
  <Override PartName="/xl/worksheets/sheet696.xml" ContentType="application/vnd.openxmlformats-officedocument.spreadsheetml.worksheet+xml"/>
  <Override PartName="/xl/worksheets/sheet697.xml" ContentType="application/vnd.openxmlformats-officedocument.spreadsheetml.worksheet+xml"/>
  <Override PartName="/xl/worksheets/sheet698.xml" ContentType="application/vnd.openxmlformats-officedocument.spreadsheetml.worksheet+xml"/>
  <Override PartName="/xl/worksheets/sheet699.xml" ContentType="application/vnd.openxmlformats-officedocument.spreadsheetml.worksheet+xml"/>
  <Override PartName="/xl/worksheets/sheet700.xml" ContentType="application/vnd.openxmlformats-officedocument.spreadsheetml.worksheet+xml"/>
  <Override PartName="/xl/worksheets/sheet701.xml" ContentType="application/vnd.openxmlformats-officedocument.spreadsheetml.worksheet+xml"/>
  <Override PartName="/xl/worksheets/sheet702.xml" ContentType="application/vnd.openxmlformats-officedocument.spreadsheetml.worksheet+xml"/>
  <Override PartName="/xl/worksheets/sheet703.xml" ContentType="application/vnd.openxmlformats-officedocument.spreadsheetml.worksheet+xml"/>
  <Override PartName="/xl/worksheets/sheet704.xml" ContentType="application/vnd.openxmlformats-officedocument.spreadsheetml.worksheet+xml"/>
  <Override PartName="/xl/worksheets/sheet705.xml" ContentType="application/vnd.openxmlformats-officedocument.spreadsheetml.worksheet+xml"/>
  <Override PartName="/xl/worksheets/sheet706.xml" ContentType="application/vnd.openxmlformats-officedocument.spreadsheetml.worksheet+xml"/>
  <Override PartName="/xl/worksheets/sheet707.xml" ContentType="application/vnd.openxmlformats-officedocument.spreadsheetml.worksheet+xml"/>
  <Override PartName="/xl/worksheets/sheet708.xml" ContentType="application/vnd.openxmlformats-officedocument.spreadsheetml.worksheet+xml"/>
  <Override PartName="/xl/worksheets/sheet709.xml" ContentType="application/vnd.openxmlformats-officedocument.spreadsheetml.worksheet+xml"/>
  <Override PartName="/xl/worksheets/sheet710.xml" ContentType="application/vnd.openxmlformats-officedocument.spreadsheetml.worksheet+xml"/>
  <Override PartName="/xl/worksheets/sheet711.xml" ContentType="application/vnd.openxmlformats-officedocument.spreadsheetml.worksheet+xml"/>
  <Override PartName="/xl/worksheets/sheet712.xml" ContentType="application/vnd.openxmlformats-officedocument.spreadsheetml.worksheet+xml"/>
  <Override PartName="/xl/worksheets/sheet713.xml" ContentType="application/vnd.openxmlformats-officedocument.spreadsheetml.worksheet+xml"/>
  <Override PartName="/xl/worksheets/sheet714.xml" ContentType="application/vnd.openxmlformats-officedocument.spreadsheetml.worksheet+xml"/>
  <Override PartName="/xl/worksheets/sheet715.xml" ContentType="application/vnd.openxmlformats-officedocument.spreadsheetml.worksheet+xml"/>
  <Override PartName="/xl/worksheets/sheet716.xml" ContentType="application/vnd.openxmlformats-officedocument.spreadsheetml.worksheet+xml"/>
  <Override PartName="/xl/worksheets/sheet717.xml" ContentType="application/vnd.openxmlformats-officedocument.spreadsheetml.worksheet+xml"/>
  <Override PartName="/xl/worksheets/sheet718.xml" ContentType="application/vnd.openxmlformats-officedocument.spreadsheetml.worksheet+xml"/>
  <Override PartName="/xl/worksheets/sheet719.xml" ContentType="application/vnd.openxmlformats-officedocument.spreadsheetml.worksheet+xml"/>
  <Override PartName="/xl/worksheets/sheet720.xml" ContentType="application/vnd.openxmlformats-officedocument.spreadsheetml.worksheet+xml"/>
  <Override PartName="/xl/worksheets/sheet721.xml" ContentType="application/vnd.openxmlformats-officedocument.spreadsheetml.worksheet+xml"/>
  <Override PartName="/xl/worksheets/sheet722.xml" ContentType="application/vnd.openxmlformats-officedocument.spreadsheetml.worksheet+xml"/>
  <Override PartName="/xl/worksheets/sheet723.xml" ContentType="application/vnd.openxmlformats-officedocument.spreadsheetml.worksheet+xml"/>
  <Override PartName="/xl/worksheets/sheet724.xml" ContentType="application/vnd.openxmlformats-officedocument.spreadsheetml.worksheet+xml"/>
  <Override PartName="/xl/worksheets/sheet725.xml" ContentType="application/vnd.openxmlformats-officedocument.spreadsheetml.worksheet+xml"/>
  <Override PartName="/xl/worksheets/sheet726.xml" ContentType="application/vnd.openxmlformats-officedocument.spreadsheetml.worksheet+xml"/>
  <Override PartName="/xl/worksheets/sheet727.xml" ContentType="application/vnd.openxmlformats-officedocument.spreadsheetml.worksheet+xml"/>
  <Override PartName="/xl/worksheets/sheet728.xml" ContentType="application/vnd.openxmlformats-officedocument.spreadsheetml.worksheet+xml"/>
  <Override PartName="/xl/worksheets/sheet729.xml" ContentType="application/vnd.openxmlformats-officedocument.spreadsheetml.worksheet+xml"/>
  <Override PartName="/xl/worksheets/sheet730.xml" ContentType="application/vnd.openxmlformats-officedocument.spreadsheetml.worksheet+xml"/>
  <Override PartName="/xl/worksheets/sheet731.xml" ContentType="application/vnd.openxmlformats-officedocument.spreadsheetml.worksheet+xml"/>
  <Override PartName="/xl/worksheets/sheet732.xml" ContentType="application/vnd.openxmlformats-officedocument.spreadsheetml.worksheet+xml"/>
  <Override PartName="/xl/worksheets/sheet733.xml" ContentType="application/vnd.openxmlformats-officedocument.spreadsheetml.worksheet+xml"/>
  <Override PartName="/xl/worksheets/sheet734.xml" ContentType="application/vnd.openxmlformats-officedocument.spreadsheetml.worksheet+xml"/>
  <Override PartName="/xl/worksheets/sheet735.xml" ContentType="application/vnd.openxmlformats-officedocument.spreadsheetml.worksheet+xml"/>
  <Override PartName="/xl/worksheets/sheet736.xml" ContentType="application/vnd.openxmlformats-officedocument.spreadsheetml.worksheet+xml"/>
  <Override PartName="/xl/worksheets/sheet737.xml" ContentType="application/vnd.openxmlformats-officedocument.spreadsheetml.worksheet+xml"/>
  <Override PartName="/xl/worksheets/sheet738.xml" ContentType="application/vnd.openxmlformats-officedocument.spreadsheetml.worksheet+xml"/>
  <Override PartName="/xl/worksheets/sheet739.xml" ContentType="application/vnd.openxmlformats-officedocument.spreadsheetml.worksheet+xml"/>
  <Override PartName="/xl/worksheets/sheet740.xml" ContentType="application/vnd.openxmlformats-officedocument.spreadsheetml.worksheet+xml"/>
  <Override PartName="/xl/worksheets/sheet741.xml" ContentType="application/vnd.openxmlformats-officedocument.spreadsheetml.worksheet+xml"/>
  <Override PartName="/xl/worksheets/sheet742.xml" ContentType="application/vnd.openxmlformats-officedocument.spreadsheetml.worksheet+xml"/>
  <Override PartName="/xl/worksheets/sheet743.xml" ContentType="application/vnd.openxmlformats-officedocument.spreadsheetml.worksheet+xml"/>
  <Override PartName="/xl/worksheets/sheet744.xml" ContentType="application/vnd.openxmlformats-officedocument.spreadsheetml.worksheet+xml"/>
  <Override PartName="/xl/worksheets/sheet745.xml" ContentType="application/vnd.openxmlformats-officedocument.spreadsheetml.worksheet+xml"/>
  <Override PartName="/xl/worksheets/sheet746.xml" ContentType="application/vnd.openxmlformats-officedocument.spreadsheetml.worksheet+xml"/>
  <Override PartName="/xl/worksheets/sheet747.xml" ContentType="application/vnd.openxmlformats-officedocument.spreadsheetml.worksheet+xml"/>
  <Override PartName="/xl/worksheets/sheet748.xml" ContentType="application/vnd.openxmlformats-officedocument.spreadsheetml.worksheet+xml"/>
  <Override PartName="/xl/worksheets/sheet749.xml" ContentType="application/vnd.openxmlformats-officedocument.spreadsheetml.worksheet+xml"/>
  <Override PartName="/xl/worksheets/sheet750.xml" ContentType="application/vnd.openxmlformats-officedocument.spreadsheetml.worksheet+xml"/>
  <Override PartName="/xl/worksheets/sheet751.xml" ContentType="application/vnd.openxmlformats-officedocument.spreadsheetml.worksheet+xml"/>
  <Override PartName="/xl/worksheets/sheet752.xml" ContentType="application/vnd.openxmlformats-officedocument.spreadsheetml.worksheet+xml"/>
  <Override PartName="/xl/worksheets/sheet753.xml" ContentType="application/vnd.openxmlformats-officedocument.spreadsheetml.worksheet+xml"/>
  <Override PartName="/xl/worksheets/sheet754.xml" ContentType="application/vnd.openxmlformats-officedocument.spreadsheetml.worksheet+xml"/>
  <Override PartName="/xl/worksheets/sheet755.xml" ContentType="application/vnd.openxmlformats-officedocument.spreadsheetml.worksheet+xml"/>
  <Override PartName="/xl/worksheets/sheet756.xml" ContentType="application/vnd.openxmlformats-officedocument.spreadsheetml.worksheet+xml"/>
  <Override PartName="/xl/worksheets/sheet757.xml" ContentType="application/vnd.openxmlformats-officedocument.spreadsheetml.worksheet+xml"/>
  <Override PartName="/xl/worksheets/sheet758.xml" ContentType="application/vnd.openxmlformats-officedocument.spreadsheetml.worksheet+xml"/>
  <Override PartName="/xl/worksheets/sheet759.xml" ContentType="application/vnd.openxmlformats-officedocument.spreadsheetml.worksheet+xml"/>
  <Override PartName="/xl/worksheets/sheet760.xml" ContentType="application/vnd.openxmlformats-officedocument.spreadsheetml.worksheet+xml"/>
  <Override PartName="/xl/worksheets/sheet761.xml" ContentType="application/vnd.openxmlformats-officedocument.spreadsheetml.worksheet+xml"/>
  <Override PartName="/xl/worksheets/sheet762.xml" ContentType="application/vnd.openxmlformats-officedocument.spreadsheetml.worksheet+xml"/>
  <Override PartName="/xl/worksheets/sheet763.xml" ContentType="application/vnd.openxmlformats-officedocument.spreadsheetml.worksheet+xml"/>
  <Override PartName="/xl/worksheets/sheet764.xml" ContentType="application/vnd.openxmlformats-officedocument.spreadsheetml.worksheet+xml"/>
  <Override PartName="/xl/worksheets/sheet765.xml" ContentType="application/vnd.openxmlformats-officedocument.spreadsheetml.worksheet+xml"/>
  <Override PartName="/xl/worksheets/sheet766.xml" ContentType="application/vnd.openxmlformats-officedocument.spreadsheetml.worksheet+xml"/>
  <Override PartName="/xl/worksheets/sheet767.xml" ContentType="application/vnd.openxmlformats-officedocument.spreadsheetml.worksheet+xml"/>
  <Override PartName="/xl/worksheets/sheet768.xml" ContentType="application/vnd.openxmlformats-officedocument.spreadsheetml.worksheet+xml"/>
  <Override PartName="/xl/worksheets/sheet769.xml" ContentType="application/vnd.openxmlformats-officedocument.spreadsheetml.worksheet+xml"/>
  <Override PartName="/xl/worksheets/sheet770.xml" ContentType="application/vnd.openxmlformats-officedocument.spreadsheetml.worksheet+xml"/>
  <Override PartName="/xl/worksheets/sheet771.xml" ContentType="application/vnd.openxmlformats-officedocument.spreadsheetml.worksheet+xml"/>
  <Override PartName="/xl/worksheets/sheet772.xml" ContentType="application/vnd.openxmlformats-officedocument.spreadsheetml.worksheet+xml"/>
  <Override PartName="/xl/worksheets/sheet773.xml" ContentType="application/vnd.openxmlformats-officedocument.spreadsheetml.worksheet+xml"/>
  <Override PartName="/xl/worksheets/sheet774.xml" ContentType="application/vnd.openxmlformats-officedocument.spreadsheetml.worksheet+xml"/>
  <Override PartName="/xl/worksheets/sheet775.xml" ContentType="application/vnd.openxmlformats-officedocument.spreadsheetml.worksheet+xml"/>
  <Override PartName="/xl/worksheets/sheet776.xml" ContentType="application/vnd.openxmlformats-officedocument.spreadsheetml.worksheet+xml"/>
  <Override PartName="/xl/worksheets/sheet777.xml" ContentType="application/vnd.openxmlformats-officedocument.spreadsheetml.worksheet+xml"/>
  <Override PartName="/xl/worksheets/sheet778.xml" ContentType="application/vnd.openxmlformats-officedocument.spreadsheetml.worksheet+xml"/>
  <Override PartName="/xl/worksheets/sheet779.xml" ContentType="application/vnd.openxmlformats-officedocument.spreadsheetml.worksheet+xml"/>
  <Override PartName="/xl/worksheets/sheet780.xml" ContentType="application/vnd.openxmlformats-officedocument.spreadsheetml.worksheet+xml"/>
  <Override PartName="/xl/worksheets/sheet781.xml" ContentType="application/vnd.openxmlformats-officedocument.spreadsheetml.worksheet+xml"/>
  <Override PartName="/xl/worksheets/sheet782.xml" ContentType="application/vnd.openxmlformats-officedocument.spreadsheetml.worksheet+xml"/>
  <Override PartName="/xl/worksheets/sheet783.xml" ContentType="application/vnd.openxmlformats-officedocument.spreadsheetml.worksheet+xml"/>
  <Override PartName="/xl/worksheets/sheet784.xml" ContentType="application/vnd.openxmlformats-officedocument.spreadsheetml.worksheet+xml"/>
  <Override PartName="/xl/worksheets/sheet785.xml" ContentType="application/vnd.openxmlformats-officedocument.spreadsheetml.worksheet+xml"/>
  <Override PartName="/xl/worksheets/sheet786.xml" ContentType="application/vnd.openxmlformats-officedocument.spreadsheetml.worksheet+xml"/>
  <Override PartName="/xl/worksheets/sheet787.xml" ContentType="application/vnd.openxmlformats-officedocument.spreadsheetml.worksheet+xml"/>
  <Override PartName="/xl/worksheets/sheet788.xml" ContentType="application/vnd.openxmlformats-officedocument.spreadsheetml.worksheet+xml"/>
  <Override PartName="/xl/worksheets/sheet789.xml" ContentType="application/vnd.openxmlformats-officedocument.spreadsheetml.worksheet+xml"/>
  <Override PartName="/xl/worksheets/sheet790.xml" ContentType="application/vnd.openxmlformats-officedocument.spreadsheetml.worksheet+xml"/>
  <Override PartName="/xl/worksheets/sheet791.xml" ContentType="application/vnd.openxmlformats-officedocument.spreadsheetml.worksheet+xml"/>
  <Override PartName="/xl/worksheets/sheet792.xml" ContentType="application/vnd.openxmlformats-officedocument.spreadsheetml.worksheet+xml"/>
  <Override PartName="/xl/worksheets/sheet793.xml" ContentType="application/vnd.openxmlformats-officedocument.spreadsheetml.worksheet+xml"/>
  <Override PartName="/xl/worksheets/sheet794.xml" ContentType="application/vnd.openxmlformats-officedocument.spreadsheetml.worksheet+xml"/>
  <Override PartName="/xl/worksheets/sheet795.xml" ContentType="application/vnd.openxmlformats-officedocument.spreadsheetml.worksheet+xml"/>
  <Override PartName="/xl/worksheets/sheet796.xml" ContentType="application/vnd.openxmlformats-officedocument.spreadsheetml.worksheet+xml"/>
  <Override PartName="/xl/worksheets/sheet797.xml" ContentType="application/vnd.openxmlformats-officedocument.spreadsheetml.worksheet+xml"/>
  <Override PartName="/xl/worksheets/sheet798.xml" ContentType="application/vnd.openxmlformats-officedocument.spreadsheetml.worksheet+xml"/>
  <Override PartName="/xl/worksheets/sheet799.xml" ContentType="application/vnd.openxmlformats-officedocument.spreadsheetml.worksheet+xml"/>
  <Override PartName="/xl/worksheets/sheet800.xml" ContentType="application/vnd.openxmlformats-officedocument.spreadsheetml.worksheet+xml"/>
  <Override PartName="/xl/worksheets/sheet801.xml" ContentType="application/vnd.openxmlformats-officedocument.spreadsheetml.worksheet+xml"/>
  <Override PartName="/xl/worksheets/sheet802.xml" ContentType="application/vnd.openxmlformats-officedocument.spreadsheetml.worksheet+xml"/>
  <Override PartName="/xl/worksheets/sheet803.xml" ContentType="application/vnd.openxmlformats-officedocument.spreadsheetml.worksheet+xml"/>
  <Override PartName="/xl/worksheets/sheet804.xml" ContentType="application/vnd.openxmlformats-officedocument.spreadsheetml.worksheet+xml"/>
  <Override PartName="/xl/worksheets/sheet805.xml" ContentType="application/vnd.openxmlformats-officedocument.spreadsheetml.worksheet+xml"/>
  <Override PartName="/xl/worksheets/sheet806.xml" ContentType="application/vnd.openxmlformats-officedocument.spreadsheetml.worksheet+xml"/>
  <Override PartName="/xl/worksheets/sheet807.xml" ContentType="application/vnd.openxmlformats-officedocument.spreadsheetml.worksheet+xml"/>
  <Override PartName="/xl/worksheets/sheet808.xml" ContentType="application/vnd.openxmlformats-officedocument.spreadsheetml.worksheet+xml"/>
  <Override PartName="/xl/worksheets/sheet809.xml" ContentType="application/vnd.openxmlformats-officedocument.spreadsheetml.worksheet+xml"/>
  <Override PartName="/xl/worksheets/sheet810.xml" ContentType="application/vnd.openxmlformats-officedocument.spreadsheetml.worksheet+xml"/>
  <Override PartName="/xl/worksheets/sheet811.xml" ContentType="application/vnd.openxmlformats-officedocument.spreadsheetml.worksheet+xml"/>
  <Override PartName="/xl/worksheets/sheet812.xml" ContentType="application/vnd.openxmlformats-officedocument.spreadsheetml.worksheet+xml"/>
  <Override PartName="/xl/worksheets/sheet813.xml" ContentType="application/vnd.openxmlformats-officedocument.spreadsheetml.worksheet+xml"/>
  <Override PartName="/xl/worksheets/sheet814.xml" ContentType="application/vnd.openxmlformats-officedocument.spreadsheetml.worksheet+xml"/>
  <Override PartName="/xl/worksheets/sheet815.xml" ContentType="application/vnd.openxmlformats-officedocument.spreadsheetml.worksheet+xml"/>
  <Override PartName="/xl/worksheets/sheet816.xml" ContentType="application/vnd.openxmlformats-officedocument.spreadsheetml.worksheet+xml"/>
  <Override PartName="/xl/worksheets/sheet817.xml" ContentType="application/vnd.openxmlformats-officedocument.spreadsheetml.worksheet+xml"/>
  <Override PartName="/xl/worksheets/sheet818.xml" ContentType="application/vnd.openxmlformats-officedocument.spreadsheetml.worksheet+xml"/>
  <Override PartName="/xl/worksheets/sheet819.xml" ContentType="application/vnd.openxmlformats-officedocument.spreadsheetml.worksheet+xml"/>
  <Override PartName="/xl/worksheets/sheet820.xml" ContentType="application/vnd.openxmlformats-officedocument.spreadsheetml.worksheet+xml"/>
  <Override PartName="/xl/worksheets/sheet821.xml" ContentType="application/vnd.openxmlformats-officedocument.spreadsheetml.worksheet+xml"/>
  <Override PartName="/xl/worksheets/sheet822.xml" ContentType="application/vnd.openxmlformats-officedocument.spreadsheetml.worksheet+xml"/>
  <Override PartName="/xl/worksheets/sheet823.xml" ContentType="application/vnd.openxmlformats-officedocument.spreadsheetml.worksheet+xml"/>
  <Override PartName="/xl/worksheets/sheet824.xml" ContentType="application/vnd.openxmlformats-officedocument.spreadsheetml.worksheet+xml"/>
  <Override PartName="/xl/worksheets/sheet825.xml" ContentType="application/vnd.openxmlformats-officedocument.spreadsheetml.worksheet+xml"/>
  <Override PartName="/xl/worksheets/sheet826.xml" ContentType="application/vnd.openxmlformats-officedocument.spreadsheetml.worksheet+xml"/>
  <Override PartName="/xl/worksheets/sheet827.xml" ContentType="application/vnd.openxmlformats-officedocument.spreadsheetml.worksheet+xml"/>
  <Override PartName="/xl/worksheets/sheet828.xml" ContentType="application/vnd.openxmlformats-officedocument.spreadsheetml.worksheet+xml"/>
  <Override PartName="/xl/worksheets/sheet829.xml" ContentType="application/vnd.openxmlformats-officedocument.spreadsheetml.worksheet+xml"/>
  <Override PartName="/xl/worksheets/sheet830.xml" ContentType="application/vnd.openxmlformats-officedocument.spreadsheetml.worksheet+xml"/>
  <Override PartName="/xl/worksheets/sheet831.xml" ContentType="application/vnd.openxmlformats-officedocument.spreadsheetml.worksheet+xml"/>
  <Override PartName="/xl/worksheets/sheet832.xml" ContentType="application/vnd.openxmlformats-officedocument.spreadsheetml.worksheet+xml"/>
  <Override PartName="/xl/worksheets/sheet833.xml" ContentType="application/vnd.openxmlformats-officedocument.spreadsheetml.worksheet+xml"/>
  <Override PartName="/xl/worksheets/sheet834.xml" ContentType="application/vnd.openxmlformats-officedocument.spreadsheetml.worksheet+xml"/>
  <Override PartName="/xl/worksheets/sheet835.xml" ContentType="application/vnd.openxmlformats-officedocument.spreadsheetml.worksheet+xml"/>
  <Override PartName="/xl/worksheets/sheet836.xml" ContentType="application/vnd.openxmlformats-officedocument.spreadsheetml.worksheet+xml"/>
  <Override PartName="/xl/worksheets/sheet837.xml" ContentType="application/vnd.openxmlformats-officedocument.spreadsheetml.worksheet+xml"/>
  <Override PartName="/xl/worksheets/sheet838.xml" ContentType="application/vnd.openxmlformats-officedocument.spreadsheetml.worksheet+xml"/>
  <Override PartName="/xl/worksheets/sheet839.xml" ContentType="application/vnd.openxmlformats-officedocument.spreadsheetml.worksheet+xml"/>
  <Override PartName="/xl/worksheets/sheet840.xml" ContentType="application/vnd.openxmlformats-officedocument.spreadsheetml.worksheet+xml"/>
  <Override PartName="/xl/worksheets/sheet841.xml" ContentType="application/vnd.openxmlformats-officedocument.spreadsheetml.worksheet+xml"/>
  <Override PartName="/xl/worksheets/sheet842.xml" ContentType="application/vnd.openxmlformats-officedocument.spreadsheetml.worksheet+xml"/>
  <Override PartName="/xl/worksheets/sheet843.xml" ContentType="application/vnd.openxmlformats-officedocument.spreadsheetml.worksheet+xml"/>
  <Override PartName="/xl/worksheets/sheet844.xml" ContentType="application/vnd.openxmlformats-officedocument.spreadsheetml.worksheet+xml"/>
  <Override PartName="/xl/worksheets/sheet845.xml" ContentType="application/vnd.openxmlformats-officedocument.spreadsheetml.worksheet+xml"/>
  <Override PartName="/xl/worksheets/sheet846.xml" ContentType="application/vnd.openxmlformats-officedocument.spreadsheetml.worksheet+xml"/>
  <Override PartName="/xl/worksheets/sheet847.xml" ContentType="application/vnd.openxmlformats-officedocument.spreadsheetml.worksheet+xml"/>
  <Override PartName="/xl/worksheets/sheet848.xml" ContentType="application/vnd.openxmlformats-officedocument.spreadsheetml.worksheet+xml"/>
  <Override PartName="/xl/worksheets/sheet849.xml" ContentType="application/vnd.openxmlformats-officedocument.spreadsheetml.worksheet+xml"/>
  <Override PartName="/xl/worksheets/sheet850.xml" ContentType="application/vnd.openxmlformats-officedocument.spreadsheetml.worksheet+xml"/>
  <Override PartName="/xl/worksheets/sheet851.xml" ContentType="application/vnd.openxmlformats-officedocument.spreadsheetml.worksheet+xml"/>
  <Override PartName="/xl/worksheets/sheet852.xml" ContentType="application/vnd.openxmlformats-officedocument.spreadsheetml.worksheet+xml"/>
  <Override PartName="/xl/worksheets/sheet853.xml" ContentType="application/vnd.openxmlformats-officedocument.spreadsheetml.worksheet+xml"/>
  <Override PartName="/xl/worksheets/sheet854.xml" ContentType="application/vnd.openxmlformats-officedocument.spreadsheetml.worksheet+xml"/>
  <Override PartName="/xl/worksheets/sheet855.xml" ContentType="application/vnd.openxmlformats-officedocument.spreadsheetml.worksheet+xml"/>
  <Override PartName="/xl/worksheets/sheet856.xml" ContentType="application/vnd.openxmlformats-officedocument.spreadsheetml.worksheet+xml"/>
  <Override PartName="/xl/worksheets/sheet857.xml" ContentType="application/vnd.openxmlformats-officedocument.spreadsheetml.worksheet+xml"/>
  <Override PartName="/xl/worksheets/sheet858.xml" ContentType="application/vnd.openxmlformats-officedocument.spreadsheetml.worksheet+xml"/>
  <Override PartName="/xl/worksheets/sheet859.xml" ContentType="application/vnd.openxmlformats-officedocument.spreadsheetml.worksheet+xml"/>
  <Override PartName="/xl/worksheets/sheet860.xml" ContentType="application/vnd.openxmlformats-officedocument.spreadsheetml.worksheet+xml"/>
  <Override PartName="/xl/worksheets/sheet861.xml" ContentType="application/vnd.openxmlformats-officedocument.spreadsheetml.worksheet+xml"/>
  <Override PartName="/xl/worksheets/sheet862.xml" ContentType="application/vnd.openxmlformats-officedocument.spreadsheetml.worksheet+xml"/>
  <Override PartName="/xl/worksheets/sheet863.xml" ContentType="application/vnd.openxmlformats-officedocument.spreadsheetml.worksheet+xml"/>
  <Override PartName="/xl/worksheets/sheet864.xml" ContentType="application/vnd.openxmlformats-officedocument.spreadsheetml.worksheet+xml"/>
  <Override PartName="/xl/worksheets/sheet865.xml" ContentType="application/vnd.openxmlformats-officedocument.spreadsheetml.worksheet+xml"/>
  <Override PartName="/xl/worksheets/sheet866.xml" ContentType="application/vnd.openxmlformats-officedocument.spreadsheetml.worksheet+xml"/>
  <Override PartName="/xl/worksheets/sheet867.xml" ContentType="application/vnd.openxmlformats-officedocument.spreadsheetml.worksheet+xml"/>
  <Override PartName="/xl/worksheets/sheet868.xml" ContentType="application/vnd.openxmlformats-officedocument.spreadsheetml.worksheet+xml"/>
  <Override PartName="/xl/worksheets/sheet869.xml" ContentType="application/vnd.openxmlformats-officedocument.spreadsheetml.worksheet+xml"/>
  <Override PartName="/xl/worksheets/sheet870.xml" ContentType="application/vnd.openxmlformats-officedocument.spreadsheetml.worksheet+xml"/>
  <Override PartName="/xl/worksheets/sheet871.xml" ContentType="application/vnd.openxmlformats-officedocument.spreadsheetml.worksheet+xml"/>
  <Override PartName="/xl/worksheets/sheet872.xml" ContentType="application/vnd.openxmlformats-officedocument.spreadsheetml.worksheet+xml"/>
  <Override PartName="/xl/worksheets/sheet873.xml" ContentType="application/vnd.openxmlformats-officedocument.spreadsheetml.worksheet+xml"/>
  <Override PartName="/xl/worksheets/sheet874.xml" ContentType="application/vnd.openxmlformats-officedocument.spreadsheetml.worksheet+xml"/>
  <Override PartName="/xl/worksheets/sheet875.xml" ContentType="application/vnd.openxmlformats-officedocument.spreadsheetml.worksheet+xml"/>
  <Override PartName="/xl/worksheets/sheet876.xml" ContentType="application/vnd.openxmlformats-officedocument.spreadsheetml.worksheet+xml"/>
  <Override PartName="/xl/worksheets/sheet877.xml" ContentType="application/vnd.openxmlformats-officedocument.spreadsheetml.worksheet+xml"/>
  <Override PartName="/xl/worksheets/sheet878.xml" ContentType="application/vnd.openxmlformats-officedocument.spreadsheetml.worksheet+xml"/>
  <Override PartName="/xl/worksheets/sheet879.xml" ContentType="application/vnd.openxmlformats-officedocument.spreadsheetml.worksheet+xml"/>
  <Override PartName="/xl/worksheets/sheet880.xml" ContentType="application/vnd.openxmlformats-officedocument.spreadsheetml.worksheet+xml"/>
  <Override PartName="/xl/worksheets/sheet881.xml" ContentType="application/vnd.openxmlformats-officedocument.spreadsheetml.worksheet+xml"/>
  <Override PartName="/xl/worksheets/sheet882.xml" ContentType="application/vnd.openxmlformats-officedocument.spreadsheetml.worksheet+xml"/>
  <Override PartName="/xl/worksheets/sheet883.xml" ContentType="application/vnd.openxmlformats-officedocument.spreadsheetml.worksheet+xml"/>
  <Override PartName="/xl/worksheets/sheet884.xml" ContentType="application/vnd.openxmlformats-officedocument.spreadsheetml.worksheet+xml"/>
  <Override PartName="/xl/worksheets/sheet885.xml" ContentType="application/vnd.openxmlformats-officedocument.spreadsheetml.worksheet+xml"/>
  <Override PartName="/xl/worksheets/sheet886.xml" ContentType="application/vnd.openxmlformats-officedocument.spreadsheetml.worksheet+xml"/>
  <Override PartName="/xl/worksheets/sheet887.xml" ContentType="application/vnd.openxmlformats-officedocument.spreadsheetml.worksheet+xml"/>
  <Override PartName="/xl/worksheets/sheet888.xml" ContentType="application/vnd.openxmlformats-officedocument.spreadsheetml.worksheet+xml"/>
  <Override PartName="/xl/worksheets/sheet889.xml" ContentType="application/vnd.openxmlformats-officedocument.spreadsheetml.worksheet+xml"/>
  <Override PartName="/xl/worksheets/sheet890.xml" ContentType="application/vnd.openxmlformats-officedocument.spreadsheetml.worksheet+xml"/>
  <Override PartName="/xl/worksheets/sheet891.xml" ContentType="application/vnd.openxmlformats-officedocument.spreadsheetml.worksheet+xml"/>
  <Override PartName="/xl/worksheets/sheet892.xml" ContentType="application/vnd.openxmlformats-officedocument.spreadsheetml.worksheet+xml"/>
  <Override PartName="/xl/worksheets/sheet893.xml" ContentType="application/vnd.openxmlformats-officedocument.spreadsheetml.worksheet+xml"/>
  <Override PartName="/xl/worksheets/sheet894.xml" ContentType="application/vnd.openxmlformats-officedocument.spreadsheetml.worksheet+xml"/>
  <Override PartName="/xl/worksheets/sheet895.xml" ContentType="application/vnd.openxmlformats-officedocument.spreadsheetml.worksheet+xml"/>
  <Override PartName="/xl/worksheets/sheet896.xml" ContentType="application/vnd.openxmlformats-officedocument.spreadsheetml.worksheet+xml"/>
  <Override PartName="/xl/worksheets/sheet897.xml" ContentType="application/vnd.openxmlformats-officedocument.spreadsheetml.worksheet+xml"/>
  <Override PartName="/xl/worksheets/sheet898.xml" ContentType="application/vnd.openxmlformats-officedocument.spreadsheetml.worksheet+xml"/>
  <Override PartName="/xl/worksheets/sheet899.xml" ContentType="application/vnd.openxmlformats-officedocument.spreadsheetml.worksheet+xml"/>
  <Override PartName="/xl/worksheets/sheet900.xml" ContentType="application/vnd.openxmlformats-officedocument.spreadsheetml.worksheet+xml"/>
  <Override PartName="/xl/worksheets/sheet901.xml" ContentType="application/vnd.openxmlformats-officedocument.spreadsheetml.worksheet+xml"/>
  <Override PartName="/xl/worksheets/sheet902.xml" ContentType="application/vnd.openxmlformats-officedocument.spreadsheetml.worksheet+xml"/>
  <Override PartName="/xl/worksheets/sheet903.xml" ContentType="application/vnd.openxmlformats-officedocument.spreadsheetml.worksheet+xml"/>
  <Override PartName="/xl/worksheets/sheet904.xml" ContentType="application/vnd.openxmlformats-officedocument.spreadsheetml.worksheet+xml"/>
  <Override PartName="/xl/worksheets/sheet905.xml" ContentType="application/vnd.openxmlformats-officedocument.spreadsheetml.worksheet+xml"/>
  <Override PartName="/xl/worksheets/sheet906.xml" ContentType="application/vnd.openxmlformats-officedocument.spreadsheetml.worksheet+xml"/>
  <Override PartName="/xl/worksheets/sheet907.xml" ContentType="application/vnd.openxmlformats-officedocument.spreadsheetml.worksheet+xml"/>
  <Override PartName="/xl/worksheets/sheet908.xml" ContentType="application/vnd.openxmlformats-officedocument.spreadsheetml.worksheet+xml"/>
  <Override PartName="/xl/worksheets/sheet909.xml" ContentType="application/vnd.openxmlformats-officedocument.spreadsheetml.worksheet+xml"/>
  <Override PartName="/xl/worksheets/sheet910.xml" ContentType="application/vnd.openxmlformats-officedocument.spreadsheetml.worksheet+xml"/>
  <Override PartName="/xl/worksheets/sheet911.xml" ContentType="application/vnd.openxmlformats-officedocument.spreadsheetml.worksheet+xml"/>
  <Override PartName="/xl/worksheets/sheet912.xml" ContentType="application/vnd.openxmlformats-officedocument.spreadsheetml.worksheet+xml"/>
  <Override PartName="/xl/worksheets/sheet913.xml" ContentType="application/vnd.openxmlformats-officedocument.spreadsheetml.worksheet+xml"/>
  <Override PartName="/xl/worksheets/sheet914.xml" ContentType="application/vnd.openxmlformats-officedocument.spreadsheetml.worksheet+xml"/>
  <Override PartName="/xl/worksheets/sheet915.xml" ContentType="application/vnd.openxmlformats-officedocument.spreadsheetml.worksheet+xml"/>
  <Override PartName="/xl/worksheets/sheet916.xml" ContentType="application/vnd.openxmlformats-officedocument.spreadsheetml.worksheet+xml"/>
  <Override PartName="/xl/worksheets/sheet917.xml" ContentType="application/vnd.openxmlformats-officedocument.spreadsheetml.worksheet+xml"/>
  <Override PartName="/xl/worksheets/sheet918.xml" ContentType="application/vnd.openxmlformats-officedocument.spreadsheetml.worksheet+xml"/>
  <Override PartName="/xl/worksheets/sheet919.xml" ContentType="application/vnd.openxmlformats-officedocument.spreadsheetml.worksheet+xml"/>
  <Override PartName="/xl/worksheets/sheet920.xml" ContentType="application/vnd.openxmlformats-officedocument.spreadsheetml.worksheet+xml"/>
  <Override PartName="/xl/worksheets/sheet921.xml" ContentType="application/vnd.openxmlformats-officedocument.spreadsheetml.worksheet+xml"/>
  <Override PartName="/xl/worksheets/sheet922.xml" ContentType="application/vnd.openxmlformats-officedocument.spreadsheetml.worksheet+xml"/>
  <Override PartName="/xl/worksheets/sheet923.xml" ContentType="application/vnd.openxmlformats-officedocument.spreadsheetml.worksheet+xml"/>
  <Override PartName="/xl/worksheets/sheet924.xml" ContentType="application/vnd.openxmlformats-officedocument.spreadsheetml.worksheet+xml"/>
  <Override PartName="/xl/worksheets/sheet925.xml" ContentType="application/vnd.openxmlformats-officedocument.spreadsheetml.worksheet+xml"/>
  <Override PartName="/xl/worksheets/sheet926.xml" ContentType="application/vnd.openxmlformats-officedocument.spreadsheetml.worksheet+xml"/>
  <Override PartName="/xl/worksheets/sheet927.xml" ContentType="application/vnd.openxmlformats-officedocument.spreadsheetml.worksheet+xml"/>
  <Override PartName="/xl/worksheets/sheet928.xml" ContentType="application/vnd.openxmlformats-officedocument.spreadsheetml.worksheet+xml"/>
  <Override PartName="/xl/worksheets/sheet929.xml" ContentType="application/vnd.openxmlformats-officedocument.spreadsheetml.worksheet+xml"/>
  <Override PartName="/xl/worksheets/sheet930.xml" ContentType="application/vnd.openxmlformats-officedocument.spreadsheetml.worksheet+xml"/>
  <Override PartName="/xl/worksheets/sheet931.xml" ContentType="application/vnd.openxmlformats-officedocument.spreadsheetml.worksheet+xml"/>
  <Override PartName="/xl/worksheets/sheet932.xml" ContentType="application/vnd.openxmlformats-officedocument.spreadsheetml.worksheet+xml"/>
  <Override PartName="/xl/worksheets/sheet933.xml" ContentType="application/vnd.openxmlformats-officedocument.spreadsheetml.worksheet+xml"/>
  <Override PartName="/xl/worksheets/sheet934.xml" ContentType="application/vnd.openxmlformats-officedocument.spreadsheetml.worksheet+xml"/>
  <Override PartName="/xl/worksheets/sheet935.xml" ContentType="application/vnd.openxmlformats-officedocument.spreadsheetml.worksheet+xml"/>
  <Override PartName="/xl/worksheets/sheet936.xml" ContentType="application/vnd.openxmlformats-officedocument.spreadsheetml.worksheet+xml"/>
  <Override PartName="/xl/worksheets/sheet937.xml" ContentType="application/vnd.openxmlformats-officedocument.spreadsheetml.worksheet+xml"/>
  <Override PartName="/xl/worksheets/sheet938.xml" ContentType="application/vnd.openxmlformats-officedocument.spreadsheetml.worksheet+xml"/>
  <Override PartName="/xl/worksheets/sheet939.xml" ContentType="application/vnd.openxmlformats-officedocument.spreadsheetml.worksheet+xml"/>
  <Override PartName="/xl/worksheets/sheet940.xml" ContentType="application/vnd.openxmlformats-officedocument.spreadsheetml.worksheet+xml"/>
  <Override PartName="/xl/worksheets/sheet941.xml" ContentType="application/vnd.openxmlformats-officedocument.spreadsheetml.worksheet+xml"/>
  <Override PartName="/xl/worksheets/sheet942.xml" ContentType="application/vnd.openxmlformats-officedocument.spreadsheetml.worksheet+xml"/>
  <Override PartName="/xl/worksheets/sheet943.xml" ContentType="application/vnd.openxmlformats-officedocument.spreadsheetml.worksheet+xml"/>
  <Override PartName="/xl/worksheets/sheet944.xml" ContentType="application/vnd.openxmlformats-officedocument.spreadsheetml.worksheet+xml"/>
  <Override PartName="/xl/worksheets/sheet945.xml" ContentType="application/vnd.openxmlformats-officedocument.spreadsheetml.worksheet+xml"/>
  <Override PartName="/xl/worksheets/sheet946.xml" ContentType="application/vnd.openxmlformats-officedocument.spreadsheetml.worksheet+xml"/>
  <Override PartName="/xl/worksheets/sheet947.xml" ContentType="application/vnd.openxmlformats-officedocument.spreadsheetml.worksheet+xml"/>
  <Override PartName="/xl/worksheets/sheet948.xml" ContentType="application/vnd.openxmlformats-officedocument.spreadsheetml.worksheet+xml"/>
  <Override PartName="/xl/worksheets/sheet949.xml" ContentType="application/vnd.openxmlformats-officedocument.spreadsheetml.worksheet+xml"/>
  <Override PartName="/xl/worksheets/sheet950.xml" ContentType="application/vnd.openxmlformats-officedocument.spreadsheetml.worksheet+xml"/>
  <Override PartName="/xl/worksheets/sheet951.xml" ContentType="application/vnd.openxmlformats-officedocument.spreadsheetml.worksheet+xml"/>
  <Override PartName="/xl/worksheets/sheet952.xml" ContentType="application/vnd.openxmlformats-officedocument.spreadsheetml.worksheet+xml"/>
  <Override PartName="/xl/worksheets/sheet953.xml" ContentType="application/vnd.openxmlformats-officedocument.spreadsheetml.worksheet+xml"/>
  <Override PartName="/xl/worksheets/sheet954.xml" ContentType="application/vnd.openxmlformats-officedocument.spreadsheetml.worksheet+xml"/>
  <Override PartName="/xl/worksheets/sheet955.xml" ContentType="application/vnd.openxmlformats-officedocument.spreadsheetml.worksheet+xml"/>
  <Override PartName="/xl/worksheets/sheet956.xml" ContentType="application/vnd.openxmlformats-officedocument.spreadsheetml.worksheet+xml"/>
  <Override PartName="/xl/worksheets/sheet957.xml" ContentType="application/vnd.openxmlformats-officedocument.spreadsheetml.worksheet+xml"/>
  <Override PartName="/xl/worksheets/sheet958.xml" ContentType="application/vnd.openxmlformats-officedocument.spreadsheetml.worksheet+xml"/>
  <Override PartName="/xl/worksheets/sheet959.xml" ContentType="application/vnd.openxmlformats-officedocument.spreadsheetml.worksheet+xml"/>
  <Override PartName="/xl/worksheets/sheet960.xml" ContentType="application/vnd.openxmlformats-officedocument.spreadsheetml.worksheet+xml"/>
  <Override PartName="/xl/worksheets/sheet961.xml" ContentType="application/vnd.openxmlformats-officedocument.spreadsheetml.worksheet+xml"/>
  <Override PartName="/xl/worksheets/sheet962.xml" ContentType="application/vnd.openxmlformats-officedocument.spreadsheetml.worksheet+xml"/>
  <Override PartName="/xl/worksheets/sheet963.xml" ContentType="application/vnd.openxmlformats-officedocument.spreadsheetml.worksheet+xml"/>
  <Override PartName="/xl/worksheets/sheet964.xml" ContentType="application/vnd.openxmlformats-officedocument.spreadsheetml.worksheet+xml"/>
  <Override PartName="/xl/worksheets/sheet965.xml" ContentType="application/vnd.openxmlformats-officedocument.spreadsheetml.worksheet+xml"/>
  <Override PartName="/xl/worksheets/sheet966.xml" ContentType="application/vnd.openxmlformats-officedocument.spreadsheetml.worksheet+xml"/>
  <Override PartName="/xl/worksheets/sheet967.xml" ContentType="application/vnd.openxmlformats-officedocument.spreadsheetml.worksheet+xml"/>
  <Override PartName="/xl/worksheets/sheet968.xml" ContentType="application/vnd.openxmlformats-officedocument.spreadsheetml.worksheet+xml"/>
  <Override PartName="/xl/worksheets/sheet969.xml" ContentType="application/vnd.openxmlformats-officedocument.spreadsheetml.worksheet+xml"/>
  <Override PartName="/xl/worksheets/sheet970.xml" ContentType="application/vnd.openxmlformats-officedocument.spreadsheetml.worksheet+xml"/>
  <Override PartName="/xl/worksheets/sheet971.xml" ContentType="application/vnd.openxmlformats-officedocument.spreadsheetml.worksheet+xml"/>
  <Override PartName="/xl/worksheets/sheet972.xml" ContentType="application/vnd.openxmlformats-officedocument.spreadsheetml.worksheet+xml"/>
  <Override PartName="/xl/worksheets/sheet973.xml" ContentType="application/vnd.openxmlformats-officedocument.spreadsheetml.worksheet+xml"/>
  <Override PartName="/xl/worksheets/sheet974.xml" ContentType="application/vnd.openxmlformats-officedocument.spreadsheetml.worksheet+xml"/>
  <Override PartName="/xl/worksheets/sheet975.xml" ContentType="application/vnd.openxmlformats-officedocument.spreadsheetml.worksheet+xml"/>
  <Override PartName="/xl/worksheets/sheet976.xml" ContentType="application/vnd.openxmlformats-officedocument.spreadsheetml.worksheet+xml"/>
  <Override PartName="/xl/worksheets/sheet977.xml" ContentType="application/vnd.openxmlformats-officedocument.spreadsheetml.worksheet+xml"/>
  <Override PartName="/xl/worksheets/sheet978.xml" ContentType="application/vnd.openxmlformats-officedocument.spreadsheetml.worksheet+xml"/>
  <Override PartName="/xl/worksheets/sheet979.xml" ContentType="application/vnd.openxmlformats-officedocument.spreadsheetml.worksheet+xml"/>
  <Override PartName="/xl/worksheets/sheet980.xml" ContentType="application/vnd.openxmlformats-officedocument.spreadsheetml.worksheet+xml"/>
  <Override PartName="/xl/worksheets/sheet981.xml" ContentType="application/vnd.openxmlformats-officedocument.spreadsheetml.worksheet+xml"/>
  <Override PartName="/xl/worksheets/sheet982.xml" ContentType="application/vnd.openxmlformats-officedocument.spreadsheetml.worksheet+xml"/>
  <Override PartName="/xl/worksheets/sheet983.xml" ContentType="application/vnd.openxmlformats-officedocument.spreadsheetml.worksheet+xml"/>
  <Override PartName="/xl/worksheets/sheet984.xml" ContentType="application/vnd.openxmlformats-officedocument.spreadsheetml.worksheet+xml"/>
  <Override PartName="/xl/worksheets/sheet985.xml" ContentType="application/vnd.openxmlformats-officedocument.spreadsheetml.worksheet+xml"/>
  <Override PartName="/xl/worksheets/sheet986.xml" ContentType="application/vnd.openxmlformats-officedocument.spreadsheetml.worksheet+xml"/>
  <Override PartName="/xl/worksheets/sheet987.xml" ContentType="application/vnd.openxmlformats-officedocument.spreadsheetml.worksheet+xml"/>
  <Override PartName="/xl/worksheets/sheet988.xml" ContentType="application/vnd.openxmlformats-officedocument.spreadsheetml.worksheet+xml"/>
  <Override PartName="/xl/worksheets/sheet989.xml" ContentType="application/vnd.openxmlformats-officedocument.spreadsheetml.worksheet+xml"/>
  <Override PartName="/xl/worksheets/sheet990.xml" ContentType="application/vnd.openxmlformats-officedocument.spreadsheetml.worksheet+xml"/>
  <Override PartName="/xl/worksheets/sheet991.xml" ContentType="application/vnd.openxmlformats-officedocument.spreadsheetml.worksheet+xml"/>
  <Override PartName="/xl/worksheets/sheet992.xml" ContentType="application/vnd.openxmlformats-officedocument.spreadsheetml.worksheet+xml"/>
  <Override PartName="/xl/worksheets/sheet993.xml" ContentType="application/vnd.openxmlformats-officedocument.spreadsheetml.worksheet+xml"/>
  <Override PartName="/xl/worksheets/sheet994.xml" ContentType="application/vnd.openxmlformats-officedocument.spreadsheetml.worksheet+xml"/>
  <Override PartName="/xl/worksheets/sheet995.xml" ContentType="application/vnd.openxmlformats-officedocument.spreadsheetml.worksheet+xml"/>
  <Override PartName="/xl/worksheets/sheet996.xml" ContentType="application/vnd.openxmlformats-officedocument.spreadsheetml.worksheet+xml"/>
  <Override PartName="/xl/worksheets/sheet997.xml" ContentType="application/vnd.openxmlformats-officedocument.spreadsheetml.worksheet+xml"/>
  <Override PartName="/xl/worksheets/sheet998.xml" ContentType="application/vnd.openxmlformats-officedocument.spreadsheetml.worksheet+xml"/>
  <Override PartName="/xl/worksheets/sheet999.xml" ContentType="application/vnd.openxmlformats-officedocument.spreadsheetml.worksheet+xml"/>
  <Override PartName="/xl/worksheets/sheet1000.xml" ContentType="application/vnd.openxmlformats-officedocument.spreadsheetml.worksheet+xml"/>
  <Override PartName="/xl/worksheets/sheet1001.xml" ContentType="application/vnd.openxmlformats-officedocument.spreadsheetml.worksheet+xml"/>
  <Override PartName="/xl/worksheets/sheet1002.xml" ContentType="application/vnd.openxmlformats-officedocument.spreadsheetml.worksheet+xml"/>
  <Override PartName="/xl/worksheets/sheet1003.xml" ContentType="application/vnd.openxmlformats-officedocument.spreadsheetml.worksheet+xml"/>
  <Override PartName="/xl/worksheets/sheet1004.xml" ContentType="application/vnd.openxmlformats-officedocument.spreadsheetml.worksheet+xml"/>
  <Override PartName="/xl/worksheets/sheet1005.xml" ContentType="application/vnd.openxmlformats-officedocument.spreadsheetml.worksheet+xml"/>
  <Override PartName="/xl/worksheets/sheet1006.xml" ContentType="application/vnd.openxmlformats-officedocument.spreadsheetml.worksheet+xml"/>
  <Override PartName="/xl/worksheets/sheet1007.xml" ContentType="application/vnd.openxmlformats-officedocument.spreadsheetml.worksheet+xml"/>
  <Override PartName="/xl/worksheets/sheet1008.xml" ContentType="application/vnd.openxmlformats-officedocument.spreadsheetml.worksheet+xml"/>
  <Override PartName="/xl/worksheets/sheet1009.xml" ContentType="application/vnd.openxmlformats-officedocument.spreadsheetml.worksheet+xml"/>
  <Override PartName="/xl/worksheets/sheet1010.xml" ContentType="application/vnd.openxmlformats-officedocument.spreadsheetml.worksheet+xml"/>
  <Override PartName="/xl/worksheets/sheet1011.xml" ContentType="application/vnd.openxmlformats-officedocument.spreadsheetml.worksheet+xml"/>
  <Override PartName="/xl/worksheets/sheet1012.xml" ContentType="application/vnd.openxmlformats-officedocument.spreadsheetml.worksheet+xml"/>
  <Override PartName="/xl/worksheets/sheet1013.xml" ContentType="application/vnd.openxmlformats-officedocument.spreadsheetml.worksheet+xml"/>
  <Override PartName="/xl/worksheets/sheet1014.xml" ContentType="application/vnd.openxmlformats-officedocument.spreadsheetml.worksheet+xml"/>
  <Override PartName="/xl/worksheets/sheet1015.xml" ContentType="application/vnd.openxmlformats-officedocument.spreadsheetml.worksheet+xml"/>
  <Override PartName="/xl/worksheets/sheet1016.xml" ContentType="application/vnd.openxmlformats-officedocument.spreadsheetml.worksheet+xml"/>
  <Override PartName="/xl/worksheets/sheet1017.xml" ContentType="application/vnd.openxmlformats-officedocument.spreadsheetml.worksheet+xml"/>
  <Override PartName="/xl/worksheets/sheet1018.xml" ContentType="application/vnd.openxmlformats-officedocument.spreadsheetml.worksheet+xml"/>
  <Override PartName="/xl/worksheets/sheet1019.xml" ContentType="application/vnd.openxmlformats-officedocument.spreadsheetml.worksheet+xml"/>
  <Override PartName="/xl/worksheets/sheet1020.xml" ContentType="application/vnd.openxmlformats-officedocument.spreadsheetml.worksheet+xml"/>
  <Override PartName="/xl/worksheets/sheet1021.xml" ContentType="application/vnd.openxmlformats-officedocument.spreadsheetml.worksheet+xml"/>
  <Override PartName="/xl/worksheets/sheet1022.xml" ContentType="application/vnd.openxmlformats-officedocument.spreadsheetml.worksheet+xml"/>
  <Override PartName="/xl/worksheets/sheet1023.xml" ContentType="application/vnd.openxmlformats-officedocument.spreadsheetml.worksheet+xml"/>
  <Override PartName="/xl/worksheets/sheet1024.xml" ContentType="application/vnd.openxmlformats-officedocument.spreadsheetml.worksheet+xml"/>
  <Override PartName="/xl/worksheets/sheet1025.xml" ContentType="application/vnd.openxmlformats-officedocument.spreadsheetml.worksheet+xml"/>
  <Override PartName="/xl/worksheets/sheet1026.xml" ContentType="application/vnd.openxmlformats-officedocument.spreadsheetml.worksheet+xml"/>
  <Override PartName="/xl/worksheets/sheet1027.xml" ContentType="application/vnd.openxmlformats-officedocument.spreadsheetml.worksheet+xml"/>
  <Override PartName="/xl/worksheets/sheet1028.xml" ContentType="application/vnd.openxmlformats-officedocument.spreadsheetml.worksheet+xml"/>
  <Override PartName="/xl/worksheets/sheet1029.xml" ContentType="application/vnd.openxmlformats-officedocument.spreadsheetml.worksheet+xml"/>
  <Override PartName="/xl/worksheets/sheet1030.xml" ContentType="application/vnd.openxmlformats-officedocument.spreadsheetml.worksheet+xml"/>
  <Override PartName="/xl/worksheets/sheet1031.xml" ContentType="application/vnd.openxmlformats-officedocument.spreadsheetml.worksheet+xml"/>
  <Override PartName="/xl/worksheets/sheet1032.xml" ContentType="application/vnd.openxmlformats-officedocument.spreadsheetml.worksheet+xml"/>
  <Override PartName="/xl/worksheets/sheet1033.xml" ContentType="application/vnd.openxmlformats-officedocument.spreadsheetml.worksheet+xml"/>
  <Override PartName="/xl/worksheets/sheet1034.xml" ContentType="application/vnd.openxmlformats-officedocument.spreadsheetml.worksheet+xml"/>
  <Override PartName="/xl/worksheets/sheet1035.xml" ContentType="application/vnd.openxmlformats-officedocument.spreadsheetml.worksheet+xml"/>
  <Override PartName="/xl/worksheets/sheet1036.xml" ContentType="application/vnd.openxmlformats-officedocument.spreadsheetml.worksheet+xml"/>
  <Override PartName="/xl/worksheets/sheet1037.xml" ContentType="application/vnd.openxmlformats-officedocument.spreadsheetml.worksheet+xml"/>
  <Override PartName="/xl/worksheets/sheet1038.xml" ContentType="application/vnd.openxmlformats-officedocument.spreadsheetml.worksheet+xml"/>
  <Override PartName="/xl/worksheets/sheet1039.xml" ContentType="application/vnd.openxmlformats-officedocument.spreadsheetml.worksheet+xml"/>
  <Override PartName="/xl/worksheets/sheet1040.xml" ContentType="application/vnd.openxmlformats-officedocument.spreadsheetml.worksheet+xml"/>
  <Override PartName="/xl/worksheets/sheet1041.xml" ContentType="application/vnd.openxmlformats-officedocument.spreadsheetml.worksheet+xml"/>
  <Override PartName="/xl/worksheets/sheet1042.xml" ContentType="application/vnd.openxmlformats-officedocument.spreadsheetml.worksheet+xml"/>
  <Override PartName="/xl/worksheets/sheet1043.xml" ContentType="application/vnd.openxmlformats-officedocument.spreadsheetml.worksheet+xml"/>
  <Override PartName="/xl/worksheets/sheet1044.xml" ContentType="application/vnd.openxmlformats-officedocument.spreadsheetml.worksheet+xml"/>
  <Override PartName="/xl/worksheets/sheet1045.xml" ContentType="application/vnd.openxmlformats-officedocument.spreadsheetml.worksheet+xml"/>
  <Override PartName="/xl/worksheets/sheet1046.xml" ContentType="application/vnd.openxmlformats-officedocument.spreadsheetml.worksheet+xml"/>
  <Override PartName="/xl/worksheets/sheet1047.xml" ContentType="application/vnd.openxmlformats-officedocument.spreadsheetml.worksheet+xml"/>
  <Override PartName="/xl/worksheets/sheet1048.xml" ContentType="application/vnd.openxmlformats-officedocument.spreadsheetml.worksheet+xml"/>
  <Override PartName="/xl/worksheets/sheet1049.xml" ContentType="application/vnd.openxmlformats-officedocument.spreadsheetml.worksheet+xml"/>
  <Override PartName="/xl/worksheets/sheet1050.xml" ContentType="application/vnd.openxmlformats-officedocument.spreadsheetml.worksheet+xml"/>
  <Override PartName="/xl/worksheets/sheet1051.xml" ContentType="application/vnd.openxmlformats-officedocument.spreadsheetml.worksheet+xml"/>
  <Override PartName="/xl/worksheets/sheet1052.xml" ContentType="application/vnd.openxmlformats-officedocument.spreadsheetml.worksheet+xml"/>
  <Override PartName="/xl/worksheets/sheet1053.xml" ContentType="application/vnd.openxmlformats-officedocument.spreadsheetml.worksheet+xml"/>
  <Override PartName="/xl/worksheets/sheet1054.xml" ContentType="application/vnd.openxmlformats-officedocument.spreadsheetml.worksheet+xml"/>
  <Override PartName="/xl/worksheets/sheet1055.xml" ContentType="application/vnd.openxmlformats-officedocument.spreadsheetml.worksheet+xml"/>
  <Override PartName="/xl/worksheets/sheet1056.xml" ContentType="application/vnd.openxmlformats-officedocument.spreadsheetml.worksheet+xml"/>
  <Override PartName="/xl/worksheets/sheet1057.xml" ContentType="application/vnd.openxmlformats-officedocument.spreadsheetml.worksheet+xml"/>
  <Override PartName="/xl/worksheets/sheet1058.xml" ContentType="application/vnd.openxmlformats-officedocument.spreadsheetml.worksheet+xml"/>
  <Override PartName="/xl/worksheets/sheet1059.xml" ContentType="application/vnd.openxmlformats-officedocument.spreadsheetml.worksheet+xml"/>
  <Override PartName="/xl/worksheets/sheet1060.xml" ContentType="application/vnd.openxmlformats-officedocument.spreadsheetml.worksheet+xml"/>
  <Override PartName="/xl/worksheets/sheet1061.xml" ContentType="application/vnd.openxmlformats-officedocument.spreadsheetml.worksheet+xml"/>
  <Override PartName="/xl/worksheets/sheet1062.xml" ContentType="application/vnd.openxmlformats-officedocument.spreadsheetml.worksheet+xml"/>
  <Override PartName="/xl/worksheets/sheet1063.xml" ContentType="application/vnd.openxmlformats-officedocument.spreadsheetml.worksheet+xml"/>
  <Override PartName="/xl/worksheets/sheet1064.xml" ContentType="application/vnd.openxmlformats-officedocument.spreadsheetml.worksheet+xml"/>
  <Override PartName="/xl/worksheets/sheet1065.xml" ContentType="application/vnd.openxmlformats-officedocument.spreadsheetml.worksheet+xml"/>
  <Override PartName="/xl/worksheets/sheet1066.xml" ContentType="application/vnd.openxmlformats-officedocument.spreadsheetml.worksheet+xml"/>
  <Override PartName="/xl/worksheets/sheet1067.xml" ContentType="application/vnd.openxmlformats-officedocument.spreadsheetml.worksheet+xml"/>
  <Override PartName="/xl/worksheets/sheet1068.xml" ContentType="application/vnd.openxmlformats-officedocument.spreadsheetml.worksheet+xml"/>
  <Override PartName="/xl/worksheets/sheet1069.xml" ContentType="application/vnd.openxmlformats-officedocument.spreadsheetml.worksheet+xml"/>
  <Override PartName="/xl/worksheets/sheet1070.xml" ContentType="application/vnd.openxmlformats-officedocument.spreadsheetml.worksheet+xml"/>
  <Override PartName="/xl/worksheets/sheet1071.xml" ContentType="application/vnd.openxmlformats-officedocument.spreadsheetml.worksheet+xml"/>
  <Override PartName="/xl/worksheets/sheet1072.xml" ContentType="application/vnd.openxmlformats-officedocument.spreadsheetml.worksheet+xml"/>
  <Override PartName="/xl/worksheets/sheet1073.xml" ContentType="application/vnd.openxmlformats-officedocument.spreadsheetml.worksheet+xml"/>
  <Override PartName="/xl/worksheets/sheet1074.xml" ContentType="application/vnd.openxmlformats-officedocument.spreadsheetml.worksheet+xml"/>
  <Override PartName="/xl/worksheets/sheet1075.xml" ContentType="application/vnd.openxmlformats-officedocument.spreadsheetml.worksheet+xml"/>
  <Override PartName="/xl/worksheets/sheet1076.xml" ContentType="application/vnd.openxmlformats-officedocument.spreadsheetml.worksheet+xml"/>
  <Override PartName="/xl/worksheets/sheet1077.xml" ContentType="application/vnd.openxmlformats-officedocument.spreadsheetml.worksheet+xml"/>
  <Override PartName="/xl/worksheets/sheet1078.xml" ContentType="application/vnd.openxmlformats-officedocument.spreadsheetml.worksheet+xml"/>
  <Override PartName="/xl/worksheets/sheet1079.xml" ContentType="application/vnd.openxmlformats-officedocument.spreadsheetml.worksheet+xml"/>
  <Override PartName="/xl/worksheets/sheet1080.xml" ContentType="application/vnd.openxmlformats-officedocument.spreadsheetml.worksheet+xml"/>
  <Override PartName="/xl/worksheets/sheet1081.xml" ContentType="application/vnd.openxmlformats-officedocument.spreadsheetml.worksheet+xml"/>
  <Override PartName="/xl/worksheets/sheet1082.xml" ContentType="application/vnd.openxmlformats-officedocument.spreadsheetml.worksheet+xml"/>
  <Override PartName="/xl/worksheets/sheet1083.xml" ContentType="application/vnd.openxmlformats-officedocument.spreadsheetml.worksheet+xml"/>
  <Override PartName="/xl/worksheets/sheet1084.xml" ContentType="application/vnd.openxmlformats-officedocument.spreadsheetml.worksheet+xml"/>
  <Override PartName="/xl/worksheets/sheet1085.xml" ContentType="application/vnd.openxmlformats-officedocument.spreadsheetml.worksheet+xml"/>
  <Override PartName="/xl/worksheets/sheet1086.xml" ContentType="application/vnd.openxmlformats-officedocument.spreadsheetml.worksheet+xml"/>
  <Override PartName="/xl/worksheets/sheet1087.xml" ContentType="application/vnd.openxmlformats-officedocument.spreadsheetml.worksheet+xml"/>
  <Override PartName="/xl/worksheets/sheet1088.xml" ContentType="application/vnd.openxmlformats-officedocument.spreadsheetml.worksheet+xml"/>
  <Override PartName="/xl/worksheets/sheet1089.xml" ContentType="application/vnd.openxmlformats-officedocument.spreadsheetml.worksheet+xml"/>
  <Override PartName="/xl/worksheets/sheet1090.xml" ContentType="application/vnd.openxmlformats-officedocument.spreadsheetml.worksheet+xml"/>
  <Override PartName="/xl/worksheets/sheet1091.xml" ContentType="application/vnd.openxmlformats-officedocument.spreadsheetml.worksheet+xml"/>
  <Override PartName="/xl/worksheets/sheet1092.xml" ContentType="application/vnd.openxmlformats-officedocument.spreadsheetml.worksheet+xml"/>
  <Override PartName="/xl/worksheets/sheet1093.xml" ContentType="application/vnd.openxmlformats-officedocument.spreadsheetml.worksheet+xml"/>
  <Override PartName="/xl/worksheets/sheet1094.xml" ContentType="application/vnd.openxmlformats-officedocument.spreadsheetml.worksheet+xml"/>
  <Override PartName="/xl/worksheets/sheet1095.xml" ContentType="application/vnd.openxmlformats-officedocument.spreadsheetml.worksheet+xml"/>
  <Override PartName="/xl/worksheets/sheet1096.xml" ContentType="application/vnd.openxmlformats-officedocument.spreadsheetml.worksheet+xml"/>
  <Override PartName="/xl/worksheets/sheet1097.xml" ContentType="application/vnd.openxmlformats-officedocument.spreadsheetml.worksheet+xml"/>
  <Override PartName="/xl/worksheets/sheet1098.xml" ContentType="application/vnd.openxmlformats-officedocument.spreadsheetml.worksheet+xml"/>
  <Override PartName="/xl/worksheets/sheet1099.xml" ContentType="application/vnd.openxmlformats-officedocument.spreadsheetml.worksheet+xml"/>
  <Override PartName="/xl/worksheets/sheet1100.xml" ContentType="application/vnd.openxmlformats-officedocument.spreadsheetml.worksheet+xml"/>
  <Override PartName="/xl/worksheets/sheet1101.xml" ContentType="application/vnd.openxmlformats-officedocument.spreadsheetml.worksheet+xml"/>
  <Override PartName="/xl/worksheets/sheet1102.xml" ContentType="application/vnd.openxmlformats-officedocument.spreadsheetml.worksheet+xml"/>
  <Override PartName="/xl/worksheets/sheet1103.xml" ContentType="application/vnd.openxmlformats-officedocument.spreadsheetml.worksheet+xml"/>
  <Override PartName="/xl/worksheets/sheet1104.xml" ContentType="application/vnd.openxmlformats-officedocument.spreadsheetml.worksheet+xml"/>
  <Override PartName="/xl/worksheets/sheet1105.xml" ContentType="application/vnd.openxmlformats-officedocument.spreadsheetml.worksheet+xml"/>
  <Override PartName="/xl/worksheets/sheet1106.xml" ContentType="application/vnd.openxmlformats-officedocument.spreadsheetml.worksheet+xml"/>
  <Override PartName="/xl/worksheets/sheet1107.xml" ContentType="application/vnd.openxmlformats-officedocument.spreadsheetml.worksheet+xml"/>
  <Override PartName="/xl/worksheets/sheet1108.xml" ContentType="application/vnd.openxmlformats-officedocument.spreadsheetml.worksheet+xml"/>
  <Override PartName="/xl/worksheets/sheet1109.xml" ContentType="application/vnd.openxmlformats-officedocument.spreadsheetml.worksheet+xml"/>
  <Override PartName="/xl/worksheets/sheet1110.xml" ContentType="application/vnd.openxmlformats-officedocument.spreadsheetml.worksheet+xml"/>
  <Override PartName="/xl/worksheets/sheet1111.xml" ContentType="application/vnd.openxmlformats-officedocument.spreadsheetml.worksheet+xml"/>
  <Override PartName="/xl/worksheets/sheet1112.xml" ContentType="application/vnd.openxmlformats-officedocument.spreadsheetml.worksheet+xml"/>
  <Override PartName="/xl/worksheets/sheet1113.xml" ContentType="application/vnd.openxmlformats-officedocument.spreadsheetml.worksheet+xml"/>
  <Override PartName="/xl/worksheets/sheet1114.xml" ContentType="application/vnd.openxmlformats-officedocument.spreadsheetml.worksheet+xml"/>
  <Override PartName="/xl/worksheets/sheet1115.xml" ContentType="application/vnd.openxmlformats-officedocument.spreadsheetml.worksheet+xml"/>
  <Override PartName="/xl/worksheets/sheet1116.xml" ContentType="application/vnd.openxmlformats-officedocument.spreadsheetml.worksheet+xml"/>
  <Override PartName="/xl/worksheets/sheet1117.xml" ContentType="application/vnd.openxmlformats-officedocument.spreadsheetml.worksheet+xml"/>
  <Override PartName="/xl/worksheets/sheet1118.xml" ContentType="application/vnd.openxmlformats-officedocument.spreadsheetml.worksheet+xml"/>
  <Override PartName="/xl/worksheets/sheet1119.xml" ContentType="application/vnd.openxmlformats-officedocument.spreadsheetml.worksheet+xml"/>
  <Override PartName="/xl/worksheets/sheet1120.xml" ContentType="application/vnd.openxmlformats-officedocument.spreadsheetml.worksheet+xml"/>
  <Override PartName="/xl/worksheets/sheet1121.xml" ContentType="application/vnd.openxmlformats-officedocument.spreadsheetml.worksheet+xml"/>
  <Override PartName="/xl/worksheets/sheet1122.xml" ContentType="application/vnd.openxmlformats-officedocument.spreadsheetml.worksheet+xml"/>
  <Override PartName="/xl/worksheets/sheet1123.xml" ContentType="application/vnd.openxmlformats-officedocument.spreadsheetml.worksheet+xml"/>
  <Override PartName="/xl/worksheets/sheet1124.xml" ContentType="application/vnd.openxmlformats-officedocument.spreadsheetml.worksheet+xml"/>
  <Override PartName="/xl/worksheets/sheet1125.xml" ContentType="application/vnd.openxmlformats-officedocument.spreadsheetml.worksheet+xml"/>
  <Override PartName="/xl/worksheets/sheet1126.xml" ContentType="application/vnd.openxmlformats-officedocument.spreadsheetml.worksheet+xml"/>
  <Override PartName="/xl/worksheets/sheet1127.xml" ContentType="application/vnd.openxmlformats-officedocument.spreadsheetml.worksheet+xml"/>
  <Override PartName="/xl/worksheets/sheet1128.xml" ContentType="application/vnd.openxmlformats-officedocument.spreadsheetml.worksheet+xml"/>
  <Override PartName="/xl/worksheets/sheet1129.xml" ContentType="application/vnd.openxmlformats-officedocument.spreadsheetml.worksheet+xml"/>
  <Override PartName="/xl/worksheets/sheet1130.xml" ContentType="application/vnd.openxmlformats-officedocument.spreadsheetml.worksheet+xml"/>
  <Override PartName="/xl/worksheets/sheet1131.xml" ContentType="application/vnd.openxmlformats-officedocument.spreadsheetml.worksheet+xml"/>
  <Override PartName="/xl/worksheets/sheet1132.xml" ContentType="application/vnd.openxmlformats-officedocument.spreadsheetml.worksheet+xml"/>
  <Override PartName="/xl/worksheets/sheet1133.xml" ContentType="application/vnd.openxmlformats-officedocument.spreadsheetml.worksheet+xml"/>
  <Override PartName="/xl/worksheets/sheet1134.xml" ContentType="application/vnd.openxmlformats-officedocument.spreadsheetml.worksheet+xml"/>
  <Override PartName="/xl/worksheets/sheet1135.xml" ContentType="application/vnd.openxmlformats-officedocument.spreadsheetml.worksheet+xml"/>
  <Override PartName="/xl/worksheets/sheet1136.xml" ContentType="application/vnd.openxmlformats-officedocument.spreadsheetml.worksheet+xml"/>
  <Override PartName="/xl/worksheets/sheet1137.xml" ContentType="application/vnd.openxmlformats-officedocument.spreadsheetml.worksheet+xml"/>
  <Override PartName="/xl/worksheets/sheet1138.xml" ContentType="application/vnd.openxmlformats-officedocument.spreadsheetml.worksheet+xml"/>
  <Override PartName="/xl/worksheets/sheet1139.xml" ContentType="application/vnd.openxmlformats-officedocument.spreadsheetml.worksheet+xml"/>
  <Override PartName="/xl/worksheets/sheet1140.xml" ContentType="application/vnd.openxmlformats-officedocument.spreadsheetml.worksheet+xml"/>
  <Override PartName="/xl/worksheets/sheet1141.xml" ContentType="application/vnd.openxmlformats-officedocument.spreadsheetml.worksheet+xml"/>
  <Override PartName="/xl/worksheets/sheet1142.xml" ContentType="application/vnd.openxmlformats-officedocument.spreadsheetml.worksheet+xml"/>
  <Override PartName="/xl/worksheets/sheet1143.xml" ContentType="application/vnd.openxmlformats-officedocument.spreadsheetml.worksheet+xml"/>
  <Override PartName="/xl/worksheets/sheet1144.xml" ContentType="application/vnd.openxmlformats-officedocument.spreadsheetml.worksheet+xml"/>
  <Override PartName="/xl/worksheets/sheet1145.xml" ContentType="application/vnd.openxmlformats-officedocument.spreadsheetml.worksheet+xml"/>
  <Override PartName="/xl/worksheets/sheet1146.xml" ContentType="application/vnd.openxmlformats-officedocument.spreadsheetml.worksheet+xml"/>
  <Override PartName="/xl/worksheets/sheet1147.xml" ContentType="application/vnd.openxmlformats-officedocument.spreadsheetml.worksheet+xml"/>
  <Override PartName="/xl/worksheets/sheet1148.xml" ContentType="application/vnd.openxmlformats-officedocument.spreadsheetml.worksheet+xml"/>
  <Override PartName="/xl/worksheets/sheet1149.xml" ContentType="application/vnd.openxmlformats-officedocument.spreadsheetml.worksheet+xml"/>
  <Override PartName="/xl/worksheets/sheet1150.xml" ContentType="application/vnd.openxmlformats-officedocument.spreadsheetml.worksheet+xml"/>
  <Override PartName="/xl/worksheets/sheet1151.xml" ContentType="application/vnd.openxmlformats-officedocument.spreadsheetml.worksheet+xml"/>
  <Override PartName="/xl/worksheets/sheet1152.xml" ContentType="application/vnd.openxmlformats-officedocument.spreadsheetml.worksheet+xml"/>
  <Override PartName="/xl/worksheets/sheet1153.xml" ContentType="application/vnd.openxmlformats-officedocument.spreadsheetml.worksheet+xml"/>
  <Override PartName="/xl/worksheets/sheet1154.xml" ContentType="application/vnd.openxmlformats-officedocument.spreadsheetml.worksheet+xml"/>
  <Override PartName="/xl/worksheets/sheet1155.xml" ContentType="application/vnd.openxmlformats-officedocument.spreadsheetml.worksheet+xml"/>
  <Override PartName="/xl/worksheets/sheet1156.xml" ContentType="application/vnd.openxmlformats-officedocument.spreadsheetml.worksheet+xml"/>
  <Override PartName="/xl/worksheets/sheet1157.xml" ContentType="application/vnd.openxmlformats-officedocument.spreadsheetml.worksheet+xml"/>
  <Override PartName="/xl/worksheets/sheet1158.xml" ContentType="application/vnd.openxmlformats-officedocument.spreadsheetml.worksheet+xml"/>
  <Override PartName="/xl/worksheets/sheet11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A50-VM\03_BQB_QSEB\02_BQB\BQB 2024\Gesamtdokument\2024-10-11\"/>
    </mc:Choice>
  </mc:AlternateContent>
  <bookViews>
    <workbookView xWindow="0" yWindow="0" windowWidth="13123" windowHeight="6103"/>
  </bookViews>
  <sheets>
    <sheet name="Auswahl Auswertungsmodul" sheetId="1" r:id="rId1"/>
    <sheet name="E - Einstufungsschema" sheetId="2" r:id="rId2"/>
    <sheet name="Auswahl Ü" sheetId="3" r:id="rId3"/>
    <sheet name="Ü - U_1_QI" sheetId="4" r:id="rId4"/>
    <sheet name="Ü - U_1_AK" sheetId="5" r:id="rId5"/>
    <sheet name="Ü - U_2_QI" sheetId="6" r:id="rId6"/>
    <sheet name="Ü - U_2_AK" sheetId="7" r:id="rId7"/>
    <sheet name="Ü - U_3_QI" sheetId="8" r:id="rId8"/>
    <sheet name="Ü - U_3_AK" sheetId="9" r:id="rId9"/>
    <sheet name="Ü - U_4_QI" sheetId="10" r:id="rId10"/>
    <sheet name="Ü - U_4_AK" sheetId="11" r:id="rId11"/>
    <sheet name="Ü - U_5_QI" sheetId="12" r:id="rId12"/>
    <sheet name="Ü - U_5_AK" sheetId="13" r:id="rId13"/>
    <sheet name="Auswahl PCI" sheetId="14" r:id="rId14"/>
    <sheet name="PCI - K3_1_QI" sheetId="15" r:id="rId15"/>
    <sheet name="PCI - K3_1_AK" sheetId="16" r:id="rId16"/>
    <sheet name="PCI - K3_2_QI" sheetId="17" r:id="rId17"/>
    <sheet name="PCI - K3_2_AK" sheetId="18" r:id="rId18"/>
    <sheet name="PCI - K3_3_QI" sheetId="19" r:id="rId19"/>
    <sheet name="PCI - K3_3_AK" sheetId="20" r:id="rId20"/>
    <sheet name="PCI - K3_4_QI" sheetId="21" r:id="rId21"/>
    <sheet name="PCI - K3_4_AK" sheetId="22" r:id="rId22"/>
    <sheet name="PCI - K3_5_QI" sheetId="23" r:id="rId23"/>
    <sheet name="PCI - A_1_QI" sheetId="24" r:id="rId24"/>
    <sheet name="PCI - A_1_AK" sheetId="25" r:id="rId25"/>
    <sheet name="PCI - A_2_QI_a" sheetId="26" r:id="rId26"/>
    <sheet name="PCI - A_2_AK_a" sheetId="27" r:id="rId27"/>
    <sheet name="PCI - A_2_QI_b" sheetId="28" r:id="rId28"/>
    <sheet name="PCI - A_2_AK_b" sheetId="29" r:id="rId29"/>
    <sheet name="PCI - A_3_AK_a" sheetId="30" r:id="rId30"/>
    <sheet name="PCI - A_3_AK_b" sheetId="31" r:id="rId31"/>
    <sheet name="PCI - A_4_QI_a" sheetId="32" r:id="rId32"/>
    <sheet name="PCI - A_4_QI_b" sheetId="33" r:id="rId33"/>
    <sheet name="PCI - A_5_AK_a" sheetId="34" r:id="rId34"/>
    <sheet name="PCI - A_5_AK_b" sheetId="35" r:id="rId35"/>
    <sheet name="PCI - A_6_QI_a" sheetId="36" r:id="rId36"/>
    <sheet name="PCI - A_6_QI_b" sheetId="37" r:id="rId37"/>
    <sheet name="PCI - A_7_AK_a" sheetId="38" r:id="rId38"/>
    <sheet name="PCI - A_7_AK_b" sheetId="39" r:id="rId39"/>
    <sheet name="PCI - A_8_QI_a" sheetId="40" r:id="rId40"/>
    <sheet name="PCI - A_8_QI_b" sheetId="41" r:id="rId41"/>
    <sheet name="PCI - A_9_QI" sheetId="42" r:id="rId42"/>
    <sheet name="PCI - A_9_AK" sheetId="43" r:id="rId43"/>
    <sheet name="PCI - A_10_QI" sheetId="44" r:id="rId44"/>
    <sheet name="PCI - A_10_AK" sheetId="45" r:id="rId45"/>
    <sheet name="PCI - A_11_AK_QI" sheetId="46" r:id="rId46"/>
    <sheet name="PCI - A_12_QI" sheetId="47" r:id="rId47"/>
    <sheet name="PCI - A_13_QI" sheetId="48" r:id="rId48"/>
    <sheet name="PCI - A_13_AK" sheetId="49" r:id="rId49"/>
    <sheet name="Auswahl WI-HI-A" sheetId="50" r:id="rId50"/>
    <sheet name="WI-HI-A - K3_1_QI" sheetId="51" r:id="rId51"/>
    <sheet name="WI-HI-A - K3_2_QI" sheetId="52" r:id="rId52"/>
    <sheet name="WI-HI-A - K3_3_QI" sheetId="53" r:id="rId53"/>
    <sheet name="WI-HI-A - K3_4_QI" sheetId="54" r:id="rId54"/>
    <sheet name="WI-HI-A - K3_5_QI" sheetId="55" r:id="rId55"/>
    <sheet name="WI-HI-A - A_1_QI" sheetId="56" r:id="rId56"/>
    <sheet name="WI-HI-A - A_2_QI_a" sheetId="57" r:id="rId57"/>
    <sheet name="WI-HI-A - A_2_QI_b" sheetId="58" r:id="rId58"/>
    <sheet name="WI-HI-A - A_4_QI_a" sheetId="59" r:id="rId59"/>
    <sheet name="WI-HI-A - A_4_QI_b" sheetId="60" r:id="rId60"/>
    <sheet name="WI-HI-A - A_6_QI_a" sheetId="61" r:id="rId61"/>
    <sheet name="WI-HI-A - A_6_QI_b" sheetId="62" r:id="rId62"/>
    <sheet name="WI-HI-A - A_8_QI_a" sheetId="63" r:id="rId63"/>
    <sheet name="WI-HI-A - A_8_QI_b" sheetId="64" r:id="rId64"/>
    <sheet name="WI-HI-A - A_9_QI" sheetId="65" r:id="rId65"/>
    <sheet name="WI-HI-A - A_10_QI" sheetId="66" r:id="rId66"/>
    <sheet name="WI-HI-A - A_12_QI" sheetId="67" r:id="rId67"/>
    <sheet name="WI-HI-A - A_13_QI" sheetId="68" r:id="rId68"/>
    <sheet name="Auswahl WI-HI-S" sheetId="69" r:id="rId69"/>
    <sheet name="WI-HI-S - K3_1_QI" sheetId="70" r:id="rId70"/>
    <sheet name="WI-HI-S - K3_2_QI" sheetId="71" r:id="rId71"/>
    <sheet name="WI-HI-S - K3_3_QI" sheetId="72" r:id="rId72"/>
    <sheet name="WI-HI-S - K3_4_QI" sheetId="73" r:id="rId73"/>
    <sheet name="WI-HI-S - K3_5_QI" sheetId="74" r:id="rId74"/>
    <sheet name="WI-HI-S - A_1_QI" sheetId="75" r:id="rId75"/>
    <sheet name="WI-HI-S - A_2_QI_a" sheetId="76" r:id="rId76"/>
    <sheet name="WI-HI-S - A_2_QI_b" sheetId="77" r:id="rId77"/>
    <sheet name="WI-HI-S - A_4_QI_a" sheetId="78" r:id="rId78"/>
    <sheet name="WI-HI-S - A_4_QI_b" sheetId="79" r:id="rId79"/>
    <sheet name="WI-HI-S - A_6_QI_a" sheetId="80" r:id="rId80"/>
    <sheet name="WI-HI-S - A_6_QI_b" sheetId="81" r:id="rId81"/>
    <sheet name="WI-HI-S - A_8_QI_a" sheetId="82" r:id="rId82"/>
    <sheet name="WI-HI-S - A_8_QI_b" sheetId="83" r:id="rId83"/>
    <sheet name="WI-HI-S - A_9_QI" sheetId="84" r:id="rId84"/>
    <sheet name="WI-HI-S - A_10_QI" sheetId="85" r:id="rId85"/>
    <sheet name="WI-HI-S - A_12_QI" sheetId="86" r:id="rId86"/>
    <sheet name="WI-HI-S - A_13_QI" sheetId="87" r:id="rId87"/>
    <sheet name="Auswahl CHE" sheetId="88" r:id="rId88"/>
    <sheet name="CHE - K3_1_QI" sheetId="89" r:id="rId89"/>
    <sheet name="CHE - K3_1_AK" sheetId="90" r:id="rId90"/>
    <sheet name="CHE - K3_2_QI" sheetId="91" r:id="rId91"/>
    <sheet name="CHE - K3_2_AK" sheetId="92" r:id="rId92"/>
    <sheet name="CHE - K3_3_QI" sheetId="93" r:id="rId93"/>
    <sheet name="CHE - K3_3_AK" sheetId="94" r:id="rId94"/>
    <sheet name="CHE - K3_4_QI" sheetId="95" r:id="rId95"/>
    <sheet name="CHE - K3_4_AK" sheetId="96" r:id="rId96"/>
    <sheet name="CHE - K3_5_QI" sheetId="97" r:id="rId97"/>
    <sheet name="CHE - A_1_QI" sheetId="98" r:id="rId98"/>
    <sheet name="CHE - A_1_AK" sheetId="99" r:id="rId99"/>
    <sheet name="CHE - A_2_QI_a" sheetId="100" r:id="rId100"/>
    <sheet name="CHE - A_2_AK_a" sheetId="101" r:id="rId101"/>
    <sheet name="CHE - A_2_QI_b" sheetId="102" r:id="rId102"/>
    <sheet name="CHE - A_2_AK_b" sheetId="103" r:id="rId103"/>
    <sheet name="CHE - A_3_AK_a" sheetId="104" r:id="rId104"/>
    <sheet name="CHE - A_3_AK_b" sheetId="105" r:id="rId105"/>
    <sheet name="CHE - A_4_QI_a" sheetId="106" r:id="rId106"/>
    <sheet name="CHE - A_4_QI_b" sheetId="107" r:id="rId107"/>
    <sheet name="CHE - A_5_AK_a" sheetId="108" r:id="rId108"/>
    <sheet name="CHE - A_5_AK_b" sheetId="109" r:id="rId109"/>
    <sheet name="CHE - A_6_QI_a" sheetId="110" r:id="rId110"/>
    <sheet name="CHE - A_6_QI_b" sheetId="111" r:id="rId111"/>
    <sheet name="CHE - A_7_AK_a" sheetId="112" r:id="rId112"/>
    <sheet name="CHE - A_7_AK_b" sheetId="113" r:id="rId113"/>
    <sheet name="CHE - A_8_QI_a" sheetId="114" r:id="rId114"/>
    <sheet name="CHE - A_8_QI_b" sheetId="115" r:id="rId115"/>
    <sheet name="CHE - A_9_QI" sheetId="116" r:id="rId116"/>
    <sheet name="CHE - A_9_AK" sheetId="117" r:id="rId117"/>
    <sheet name="CHE - A_10_QI" sheetId="118" r:id="rId118"/>
    <sheet name="CHE - A_10_AK" sheetId="119" r:id="rId119"/>
    <sheet name="CHE - A_11_AK_QI" sheetId="120" r:id="rId120"/>
    <sheet name="CHE - A_12_QI" sheetId="121" r:id="rId121"/>
    <sheet name="CHE - A_13_QI" sheetId="122" r:id="rId122"/>
    <sheet name="CHE - A_13_AK" sheetId="123" r:id="rId123"/>
    <sheet name="Auswahl NET-NTX" sheetId="124" r:id="rId124"/>
    <sheet name="NET-NTX - K3_1_QI" sheetId="125" r:id="rId125"/>
    <sheet name="NET-NTX - K3_2_QI" sheetId="126" r:id="rId126"/>
    <sheet name="NET-NTX - K3_3_QI" sheetId="127" r:id="rId127"/>
    <sheet name="NET-NTX - K3_4_QI" sheetId="128" r:id="rId128"/>
    <sheet name="NET-NTX - K3_5_QI" sheetId="129" r:id="rId129"/>
    <sheet name="NET-NTX - A_1_QI" sheetId="130" r:id="rId130"/>
    <sheet name="NET-NTX - A_2_QI_a" sheetId="131" r:id="rId131"/>
    <sheet name="NET-NTX - A_2_QI_b" sheetId="132" r:id="rId132"/>
    <sheet name="NET-NTX - A_4_QI_a" sheetId="133" r:id="rId133"/>
    <sheet name="NET-NTX - A_4_QI_b" sheetId="134" r:id="rId134"/>
    <sheet name="NET-NTX - A_6_QI_a" sheetId="135" r:id="rId135"/>
    <sheet name="NET-NTX - A_6_QI_b" sheetId="136" r:id="rId136"/>
    <sheet name="NET-NTX - A_8_QI_a" sheetId="137" r:id="rId137"/>
    <sheet name="NET-NTX - A_8_QI_b" sheetId="138" r:id="rId138"/>
    <sheet name="NET-NTX - A_9_QI" sheetId="139" r:id="rId139"/>
    <sheet name="NET-NTX - A_12_QI" sheetId="140" r:id="rId140"/>
    <sheet name="NET-NTX - A_13_QI" sheetId="141" r:id="rId141"/>
    <sheet name="Auswahl NET-PNTX" sheetId="142" r:id="rId142"/>
    <sheet name="NET-PNTX - K3_1_QI" sheetId="143" r:id="rId143"/>
    <sheet name="NET-PNTX - K3_2_QI" sheetId="144" r:id="rId144"/>
    <sheet name="NET-PNTX - K3_3_QI" sheetId="145" r:id="rId145"/>
    <sheet name="NET-PNTX - K3_4_QI" sheetId="146" r:id="rId146"/>
    <sheet name="NET-PNTX - K3_5_QI" sheetId="147" r:id="rId147"/>
    <sheet name="NET-PNTX - A_1_QI" sheetId="148" r:id="rId148"/>
    <sheet name="NET-PNTX - A_2_QI_a" sheetId="149" r:id="rId149"/>
    <sheet name="NET-PNTX - A_2_QI_b" sheetId="150" r:id="rId150"/>
    <sheet name="NET-PNTX - A_4_QI_a" sheetId="151" r:id="rId151"/>
    <sheet name="NET-PNTX - A_4_QI_b" sheetId="152" r:id="rId152"/>
    <sheet name="NET-PNTX - A_6_QI_a" sheetId="153" r:id="rId153"/>
    <sheet name="NET-PNTX - A_6_QI_b" sheetId="154" r:id="rId154"/>
    <sheet name="NET-PNTX - A_8_QI_a" sheetId="155" r:id="rId155"/>
    <sheet name="NET-PNTX - A_8_QI_b" sheetId="156" r:id="rId156"/>
    <sheet name="NET-PNTX - A_9_QI" sheetId="157" r:id="rId157"/>
    <sheet name="NET-PNTX - A_12_QI" sheetId="158" r:id="rId158"/>
    <sheet name="NET-PNTX - A_13_QI" sheetId="159" r:id="rId159"/>
    <sheet name="Auswahl NET-PNTX-D" sheetId="160" r:id="rId160"/>
    <sheet name="NET-PNTX-D - K3_1_AK" sheetId="161" r:id="rId161"/>
    <sheet name="NET-PNTX-D - K3_2_AK" sheetId="162" r:id="rId162"/>
    <sheet name="NET-PNTX-D - K3_3_AK" sheetId="163" r:id="rId163"/>
    <sheet name="NET-PNTX-D - K3_4_AK" sheetId="164" r:id="rId164"/>
    <sheet name="NET-PNTX-D - A_1_AK" sheetId="165" r:id="rId165"/>
    <sheet name="NET-PNTX-D - A_2_AK_a" sheetId="166" r:id="rId166"/>
    <sheet name="NET-PNTX-D - A_2_AK_b" sheetId="167" r:id="rId167"/>
    <sheet name="NET-PNTX-D - A_3_AK_a" sheetId="168" r:id="rId168"/>
    <sheet name="NET-PNTX-D - A_3_AK_b" sheetId="169" r:id="rId169"/>
    <sheet name="NET-PNTX-D - A_5_AK_a" sheetId="170" r:id="rId170"/>
    <sheet name="NET-PNTX-D - A_5_AK_b" sheetId="171" r:id="rId171"/>
    <sheet name="NET-PNTX-D - A_7_AK_a" sheetId="172" r:id="rId172"/>
    <sheet name="NET-PNTX-D - A_7_AK_b" sheetId="173" r:id="rId173"/>
    <sheet name="NET-PNTX-D - A_9_AK" sheetId="174" r:id="rId174"/>
    <sheet name="NET-PNTX-D - A_13_AK" sheetId="175" r:id="rId175"/>
    <sheet name="Auswahl TX-HTX" sheetId="176" r:id="rId176"/>
    <sheet name="TX-HTX - K3_1_QI" sheetId="177" r:id="rId177"/>
    <sheet name="TX-HTX - K3_1_AK" sheetId="178" r:id="rId178"/>
    <sheet name="TX-HTX - K3_2_QI" sheetId="179" r:id="rId179"/>
    <sheet name="TX-HTX - K3_2_AK" sheetId="180" r:id="rId180"/>
    <sheet name="TX-HTX - K3_3_QI" sheetId="181" r:id="rId181"/>
    <sheet name="TX-HTX - K3_3_AK" sheetId="182" r:id="rId182"/>
    <sheet name="TX-HTX - K3_4_QI" sheetId="183" r:id="rId183"/>
    <sheet name="TX-HTX - K3_4_AK" sheetId="184" r:id="rId184"/>
    <sheet name="TX-HTX - K3_5_QI" sheetId="185" r:id="rId185"/>
    <sheet name="TX-HTX - A_1_QI" sheetId="186" r:id="rId186"/>
    <sheet name="TX-HTX - A_1_AK" sheetId="187" r:id="rId187"/>
    <sheet name="TX-HTX - A_2_QI_a" sheetId="188" r:id="rId188"/>
    <sheet name="TX-HTX - A_2_AK_a" sheetId="189" r:id="rId189"/>
    <sheet name="TX-HTX - A_2_QI_b" sheetId="190" r:id="rId190"/>
    <sheet name="TX-HTX - A_2_AK_b" sheetId="191" r:id="rId191"/>
    <sheet name="TX-HTX - A_3_AK_a" sheetId="192" r:id="rId192"/>
    <sheet name="TX-HTX - A_3_AK_b" sheetId="193" r:id="rId193"/>
    <sheet name="TX-HTX - A_4_QI_a" sheetId="194" r:id="rId194"/>
    <sheet name="TX-HTX - A_4_QI_b" sheetId="195" r:id="rId195"/>
    <sheet name="TX-HTX - A_5_AK_a" sheetId="196" r:id="rId196"/>
    <sheet name="TX-HTX - A_5_AK_b" sheetId="197" r:id="rId197"/>
    <sheet name="TX-HTX - A_6_QI_a" sheetId="198" r:id="rId198"/>
    <sheet name="TX-HTX - A_6_QI_b" sheetId="199" r:id="rId199"/>
    <sheet name="TX-HTX - A_7_AK_a" sheetId="200" r:id="rId200"/>
    <sheet name="TX-HTX - A_7_AK_b" sheetId="201" r:id="rId201"/>
    <sheet name="TX-HTX - A_8_QI_a" sheetId="202" r:id="rId202"/>
    <sheet name="TX-HTX - A_8_QI_b" sheetId="203" r:id="rId203"/>
    <sheet name="TX-HTX - A_9_QI" sheetId="204" r:id="rId204"/>
    <sheet name="TX-HTX - A_9_AK" sheetId="205" r:id="rId205"/>
    <sheet name="TX-HTX - A_11_AK_QI" sheetId="206" r:id="rId206"/>
    <sheet name="TX-HTX - A_12_QI" sheetId="207" r:id="rId207"/>
    <sheet name="TX-HTX - A_13_QI" sheetId="208" r:id="rId208"/>
    <sheet name="TX-HTX - A_13_AK" sheetId="209" r:id="rId209"/>
    <sheet name="Auswahl TX-MKU" sheetId="210" r:id="rId210"/>
    <sheet name="TX-MKU - K3_1_QI" sheetId="211" r:id="rId211"/>
    <sheet name="TX-MKU - K3_1_AK" sheetId="212" r:id="rId212"/>
    <sheet name="TX-MKU - K3_2_QI" sheetId="213" r:id="rId213"/>
    <sheet name="TX-MKU - K3_2_AK" sheetId="214" r:id="rId214"/>
    <sheet name="TX-MKU - K3_3_QI" sheetId="215" r:id="rId215"/>
    <sheet name="TX-MKU - K3_3_AK" sheetId="216" r:id="rId216"/>
    <sheet name="TX-MKU - K3_4_QI" sheetId="217" r:id="rId217"/>
    <sheet name="TX-MKU - K3_4_AK" sheetId="218" r:id="rId218"/>
    <sheet name="TX-MKU - K3_5_QI" sheetId="219" r:id="rId219"/>
    <sheet name="TX-MKU - A_1_QI" sheetId="220" r:id="rId220"/>
    <sheet name="TX-MKU - A_1_AK" sheetId="221" r:id="rId221"/>
    <sheet name="TX-MKU - A_2_QI_a" sheetId="222" r:id="rId222"/>
    <sheet name="TX-MKU - A_2_AK_a" sheetId="223" r:id="rId223"/>
    <sheet name="TX-MKU - A_2_QI_b" sheetId="224" r:id="rId224"/>
    <sheet name="TX-MKU - A_2_AK_b" sheetId="225" r:id="rId225"/>
    <sheet name="TX-MKU - A_3_AK_a" sheetId="226" r:id="rId226"/>
    <sheet name="TX-MKU - A_3_AK_b" sheetId="227" r:id="rId227"/>
    <sheet name="TX-MKU - A_4_QI_a" sheetId="228" r:id="rId228"/>
    <sheet name="TX-MKU - A_4_QI_b" sheetId="229" r:id="rId229"/>
    <sheet name="TX-MKU - A_5_AK_a" sheetId="230" r:id="rId230"/>
    <sheet name="TX-MKU - A_5_AK_b" sheetId="231" r:id="rId231"/>
    <sheet name="TX-MKU - A_6_QI_a" sheetId="232" r:id="rId232"/>
    <sheet name="TX-MKU - A_6_QI_b" sheetId="233" r:id="rId233"/>
    <sheet name="TX-MKU - A_7_AK_a" sheetId="234" r:id="rId234"/>
    <sheet name="TX-MKU - A_7_AK_b" sheetId="235" r:id="rId235"/>
    <sheet name="TX-MKU - A_8_QI_a" sheetId="236" r:id="rId236"/>
    <sheet name="TX-MKU - A_8_QI_b" sheetId="237" r:id="rId237"/>
    <sheet name="TX-MKU - A_9_QI" sheetId="238" r:id="rId238"/>
    <sheet name="TX-MKU - A_9_AK" sheetId="239" r:id="rId239"/>
    <sheet name="TX-MKU - A_11_AK_QI" sheetId="240" r:id="rId240"/>
    <sheet name="TX-MKU - A_12_QI" sheetId="241" r:id="rId241"/>
    <sheet name="TX-MKU - A_13_QI" sheetId="242" r:id="rId242"/>
    <sheet name="TX-MKU - A_13_AK" sheetId="243" r:id="rId243"/>
    <sheet name="Auswahl TX-LUTX" sheetId="244" r:id="rId244"/>
    <sheet name="TX-LUTX - K3_1_QI" sheetId="245" r:id="rId245"/>
    <sheet name="TX-LUTX - K3_1_AK" sheetId="246" r:id="rId246"/>
    <sheet name="TX-LUTX - K3_2_QI" sheetId="247" r:id="rId247"/>
    <sheet name="TX-LUTX - K3_2_AK" sheetId="248" r:id="rId248"/>
    <sheet name="TX-LUTX - K3_3_QI" sheetId="249" r:id="rId249"/>
    <sheet name="TX-LUTX - K3_3_AK" sheetId="250" r:id="rId250"/>
    <sheet name="TX-LUTX - K3_4_QI" sheetId="251" r:id="rId251"/>
    <sheet name="TX-LUTX - K3_4_AK" sheetId="252" r:id="rId252"/>
    <sheet name="TX-LUTX - K3_5_QI" sheetId="253" r:id="rId253"/>
    <sheet name="TX-LUTX - A_1_QI" sheetId="254" r:id="rId254"/>
    <sheet name="TX-LUTX - A_1_AK" sheetId="255" r:id="rId255"/>
    <sheet name="TX-LUTX - A_2_QI_a" sheetId="256" r:id="rId256"/>
    <sheet name="TX-LUTX - A_2_AK_a" sheetId="257" r:id="rId257"/>
    <sheet name="TX-LUTX - A_2_QI_b" sheetId="258" r:id="rId258"/>
    <sheet name="TX-LUTX - A_2_AK_b" sheetId="259" r:id="rId259"/>
    <sheet name="TX-LUTX - A_3_AK_a" sheetId="260" r:id="rId260"/>
    <sheet name="TX-LUTX - A_3_AK_b" sheetId="261" r:id="rId261"/>
    <sheet name="TX-LUTX - A_4_QI_a" sheetId="262" r:id="rId262"/>
    <sheet name="TX-LUTX - A_4_QI_b" sheetId="263" r:id="rId263"/>
    <sheet name="TX-LUTX - A_5_AK_a" sheetId="264" r:id="rId264"/>
    <sheet name="TX-LUTX - A_5_AK_b" sheetId="265" r:id="rId265"/>
    <sheet name="TX-LUTX - A_6_QI_a" sheetId="266" r:id="rId266"/>
    <sheet name="TX-LUTX - A_6_QI_b" sheetId="267" r:id="rId267"/>
    <sheet name="TX-LUTX - A_7_AK_a" sheetId="268" r:id="rId268"/>
    <sheet name="TX-LUTX - A_7_AK_b" sheetId="269" r:id="rId269"/>
    <sheet name="TX-LUTX - A_8_QI_a" sheetId="270" r:id="rId270"/>
    <sheet name="TX-LUTX - A_8_QI_b" sheetId="271" r:id="rId271"/>
    <sheet name="TX-LUTX - A_9_QI" sheetId="272" r:id="rId272"/>
    <sheet name="TX-LUTX - A_9_AK" sheetId="273" r:id="rId273"/>
    <sheet name="TX-LUTX - A_11_AK_QI" sheetId="274" r:id="rId274"/>
    <sheet name="TX-LUTX - A_12_QI" sheetId="275" r:id="rId275"/>
    <sheet name="TX-LUTX - A_13_QI" sheetId="276" r:id="rId276"/>
    <sheet name="TX-LUTX - A_13_AK" sheetId="277" r:id="rId277"/>
    <sheet name="Auswahl TX-LTX" sheetId="278" r:id="rId278"/>
    <sheet name="TX-LTX - K3_1_QI" sheetId="279" r:id="rId279"/>
    <sheet name="TX-LTX - K3_1_AK" sheetId="280" r:id="rId280"/>
    <sheet name="TX-LTX - K3_2_QI" sheetId="281" r:id="rId281"/>
    <sheet name="TX-LTX - K3_2_AK" sheetId="282" r:id="rId282"/>
    <sheet name="TX-LTX - K3_3_QI" sheetId="283" r:id="rId283"/>
    <sheet name="TX-LTX - K3_3_AK" sheetId="284" r:id="rId284"/>
    <sheet name="TX-LTX - K3_4_QI" sheetId="285" r:id="rId285"/>
    <sheet name="TX-LTX - K3_4_AK" sheetId="286" r:id="rId286"/>
    <sheet name="TX-LTX - K3_5_QI" sheetId="287" r:id="rId287"/>
    <sheet name="TX-LTX - A_1_QI" sheetId="288" r:id="rId288"/>
    <sheet name="TX-LTX - A_1_AK" sheetId="289" r:id="rId289"/>
    <sheet name="TX-LTX - A_2_QI_a" sheetId="290" r:id="rId290"/>
    <sheet name="TX-LTX - A_2_AK_a" sheetId="291" r:id="rId291"/>
    <sheet name="TX-LTX - A_2_QI_b" sheetId="292" r:id="rId292"/>
    <sheet name="TX-LTX - A_2_AK_b" sheetId="293" r:id="rId293"/>
    <sheet name="TX-LTX - A_3_AK_a" sheetId="294" r:id="rId294"/>
    <sheet name="TX-LTX - A_3_AK_b" sheetId="295" r:id="rId295"/>
    <sheet name="TX-LTX - A_4_QI_a" sheetId="296" r:id="rId296"/>
    <sheet name="TX-LTX - A_4_QI_b" sheetId="297" r:id="rId297"/>
    <sheet name="TX-LTX - A_5_AK_a" sheetId="298" r:id="rId298"/>
    <sheet name="TX-LTX - A_5_AK_b" sheetId="299" r:id="rId299"/>
    <sheet name="TX-LTX - A_6_QI_a" sheetId="300" r:id="rId300"/>
    <sheet name="TX-LTX - A_6_QI_b" sheetId="301" r:id="rId301"/>
    <sheet name="TX-LTX - A_7_AK_a" sheetId="302" r:id="rId302"/>
    <sheet name="TX-LTX - A_7_AK_b" sheetId="303" r:id="rId303"/>
    <sheet name="TX-LTX - A_8_QI_a" sheetId="304" r:id="rId304"/>
    <sheet name="TX-LTX - A_8_QI_b" sheetId="305" r:id="rId305"/>
    <sheet name="TX-LTX - A_9_QI" sheetId="306" r:id="rId306"/>
    <sheet name="TX-LTX - A_9_AK" sheetId="307" r:id="rId307"/>
    <sheet name="TX-LTX - A_11_AK_QI" sheetId="308" r:id="rId308"/>
    <sheet name="TX-LTX - A_12_QI" sheetId="309" r:id="rId309"/>
    <sheet name="TX-LTX - A_13_QI" sheetId="310" r:id="rId310"/>
    <sheet name="TX-LTX - A_13_AK" sheetId="311" r:id="rId311"/>
    <sheet name="Auswahl TX-LLS" sheetId="312" r:id="rId312"/>
    <sheet name="TX-LLS - K3_1_QI" sheetId="313" r:id="rId313"/>
    <sheet name="TX-LLS - K3_1_AK" sheetId="314" r:id="rId314"/>
    <sheet name="TX-LLS - K3_2_QI" sheetId="315" r:id="rId315"/>
    <sheet name="TX-LLS - K3_2_AK" sheetId="316" r:id="rId316"/>
    <sheet name="TX-LLS - K3_3_QI" sheetId="317" r:id="rId317"/>
    <sheet name="TX-LLS - K3_3_AK" sheetId="318" r:id="rId318"/>
    <sheet name="TX-LLS - K3_4_QI" sheetId="319" r:id="rId319"/>
    <sheet name="TX-LLS - K3_4_AK" sheetId="320" r:id="rId320"/>
    <sheet name="TX-LLS - K3_5_QI" sheetId="321" r:id="rId321"/>
    <sheet name="TX-LLS - A_1_QI" sheetId="322" r:id="rId322"/>
    <sheet name="TX-LLS - A_1_AK" sheetId="323" r:id="rId323"/>
    <sheet name="TX-LLS - A_2_QI_a" sheetId="324" r:id="rId324"/>
    <sheet name="TX-LLS - A_2_AK_a" sheetId="325" r:id="rId325"/>
    <sheet name="TX-LLS - A_2_QI_b" sheetId="326" r:id="rId326"/>
    <sheet name="TX-LLS - A_2_AK_b" sheetId="327" r:id="rId327"/>
    <sheet name="TX-LLS - A_3_AK_a" sheetId="328" r:id="rId328"/>
    <sheet name="TX-LLS - A_3_AK_b" sheetId="329" r:id="rId329"/>
    <sheet name="TX-LLS - A_4_QI_a" sheetId="330" r:id="rId330"/>
    <sheet name="TX-LLS - A_4_QI_b" sheetId="331" r:id="rId331"/>
    <sheet name="TX-LLS - A_5_AK_a" sheetId="332" r:id="rId332"/>
    <sheet name="TX-LLS - A_5_AK_b" sheetId="333" r:id="rId333"/>
    <sheet name="TX-LLS - A_6_QI_a" sheetId="334" r:id="rId334"/>
    <sheet name="TX-LLS - A_6_QI_b" sheetId="335" r:id="rId335"/>
    <sheet name="TX-LLS - A_7_AK_a" sheetId="336" r:id="rId336"/>
    <sheet name="TX-LLS - A_7_AK_b" sheetId="337" r:id="rId337"/>
    <sheet name="TX-LLS - A_8_QI_a" sheetId="338" r:id="rId338"/>
    <sheet name="TX-LLS - A_8_QI_b" sheetId="339" r:id="rId339"/>
    <sheet name="TX-LLS - A_9_QI" sheetId="340" r:id="rId340"/>
    <sheet name="TX-LLS - A_9_AK" sheetId="341" r:id="rId341"/>
    <sheet name="TX-LLS - A_11_AK_QI" sheetId="342" r:id="rId342"/>
    <sheet name="TX-LLS - A_12_QI" sheetId="343" r:id="rId343"/>
    <sheet name="TX-LLS - A_13_QI" sheetId="344" r:id="rId344"/>
    <sheet name="TX-LLS - A_13_AK" sheetId="345" r:id="rId345"/>
    <sheet name="Auswahl TX-NLS" sheetId="346" r:id="rId346"/>
    <sheet name="TX-NLS - K3_1_QI" sheetId="347" r:id="rId347"/>
    <sheet name="TX-NLS - K3_1_AK" sheetId="348" r:id="rId348"/>
    <sheet name="TX-NLS - K3_2_QI" sheetId="349" r:id="rId349"/>
    <sheet name="TX-NLS - K3_2_AK" sheetId="350" r:id="rId350"/>
    <sheet name="TX-NLS - K3_3_QI" sheetId="351" r:id="rId351"/>
    <sheet name="TX-NLS - K3_3_AK" sheetId="352" r:id="rId352"/>
    <sheet name="TX-NLS - K3_4_QI" sheetId="353" r:id="rId353"/>
    <sheet name="TX-NLS - K3_4_AK" sheetId="354" r:id="rId354"/>
    <sheet name="TX-NLS - K3_5_QI" sheetId="355" r:id="rId355"/>
    <sheet name="TX-NLS - A_1_QI" sheetId="356" r:id="rId356"/>
    <sheet name="TX-NLS - A_1_AK" sheetId="357" r:id="rId357"/>
    <sheet name="TX-NLS - A_2_QI_a" sheetId="358" r:id="rId358"/>
    <sheet name="TX-NLS - A_2_AK_a" sheetId="359" r:id="rId359"/>
    <sheet name="TX-NLS - A_2_QI_b" sheetId="360" r:id="rId360"/>
    <sheet name="TX-NLS - A_2_AK_b" sheetId="361" r:id="rId361"/>
    <sheet name="TX-NLS - A_3_AK_a" sheetId="362" r:id="rId362"/>
    <sheet name="TX-NLS - A_3_AK_b" sheetId="363" r:id="rId363"/>
    <sheet name="TX-NLS - A_4_QI_a" sheetId="364" r:id="rId364"/>
    <sheet name="TX-NLS - A_4_QI_b" sheetId="365" r:id="rId365"/>
    <sheet name="TX-NLS - A_5_AK_a" sheetId="366" r:id="rId366"/>
    <sheet name="TX-NLS - A_5_AK_b" sheetId="367" r:id="rId367"/>
    <sheet name="TX-NLS - A_6_QI_a" sheetId="368" r:id="rId368"/>
    <sheet name="TX-NLS - A_6_QI_b" sheetId="369" r:id="rId369"/>
    <sheet name="TX-NLS - A_7_AK_a" sheetId="370" r:id="rId370"/>
    <sheet name="TX-NLS - A_7_AK_b" sheetId="371" r:id="rId371"/>
    <sheet name="TX-NLS - A_8_QI_a" sheetId="372" r:id="rId372"/>
    <sheet name="TX-NLS - A_8_QI_b" sheetId="373" r:id="rId373"/>
    <sheet name="TX-NLS - A_9_QI" sheetId="374" r:id="rId374"/>
    <sheet name="TX-NLS - A_9_AK" sheetId="375" r:id="rId375"/>
    <sheet name="TX-NLS - A_11_AK_QI" sheetId="376" r:id="rId376"/>
    <sheet name="TX-NLS - A_12_QI" sheetId="377" r:id="rId377"/>
    <sheet name="TX-NLS - A_13_QI" sheetId="378" r:id="rId378"/>
    <sheet name="TX-NLS - A_13_AK" sheetId="379" r:id="rId379"/>
    <sheet name="Auswahl KCHK-D" sheetId="380" r:id="rId380"/>
    <sheet name="KCHK-D - K3_1_AK" sheetId="381" r:id="rId381"/>
    <sheet name="KCHK-D - K3_2_AK" sheetId="382" r:id="rId382"/>
    <sheet name="KCHK-D - K3_3_AK" sheetId="383" r:id="rId383"/>
    <sheet name="KCHK-D - K3_4_AK" sheetId="384" r:id="rId384"/>
    <sheet name="KCHK-D - A_1_AK" sheetId="385" r:id="rId385"/>
    <sheet name="KCHK-D - A_2_AK_a" sheetId="386" r:id="rId386"/>
    <sheet name="KCHK-D - A_2_AK_b" sheetId="387" r:id="rId387"/>
    <sheet name="KCHK-D - A_3_AK_a" sheetId="388" r:id="rId388"/>
    <sheet name="KCHK-D - A_3_AK_b" sheetId="389" r:id="rId389"/>
    <sheet name="KCHK-D - A_5_AK_a" sheetId="390" r:id="rId390"/>
    <sheet name="KCHK-D - A_5_AK_b" sheetId="391" r:id="rId391"/>
    <sheet name="KCHK-D - A_7_AK_a" sheetId="392" r:id="rId392"/>
    <sheet name="KCHK-D - A_7_AK_b" sheetId="393" r:id="rId393"/>
    <sheet name="KCHK-D - A_9_AK" sheetId="394" r:id="rId394"/>
    <sheet name="KCHK-D - A_13_AK" sheetId="395" r:id="rId395"/>
    <sheet name="Auswahl KCHK-KC" sheetId="396" r:id="rId396"/>
    <sheet name="KCHK-KC - K3_1_QI" sheetId="397" r:id="rId397"/>
    <sheet name="KCHK-KC - K3_1_AK" sheetId="398" r:id="rId398"/>
    <sheet name="KCHK-KC - K3_2_QI" sheetId="399" r:id="rId399"/>
    <sheet name="KCHK-KC - K3_2_AK" sheetId="400" r:id="rId400"/>
    <sheet name="KCHK-KC - K3_3_QI" sheetId="401" r:id="rId401"/>
    <sheet name="KCHK-KC - K3_3_AK" sheetId="402" r:id="rId402"/>
    <sheet name="KCHK-KC - K3_4_QI" sheetId="403" r:id="rId403"/>
    <sheet name="KCHK-KC - K3_4_AK" sheetId="404" r:id="rId404"/>
    <sheet name="KCHK-KC - K3_5_QI" sheetId="405" r:id="rId405"/>
    <sheet name="KCHK-KC - A_1_QI" sheetId="406" r:id="rId406"/>
    <sheet name="KCHK-KC - A_1_AK" sheetId="407" r:id="rId407"/>
    <sheet name="KCHK-KC - A_2_QI_a" sheetId="408" r:id="rId408"/>
    <sheet name="KCHK-KC - A_2_AK_a" sheetId="409" r:id="rId409"/>
    <sheet name="KCHK-KC - A_2_QI_b" sheetId="410" r:id="rId410"/>
    <sheet name="KCHK-KC - A_2_AK_b" sheetId="411" r:id="rId411"/>
    <sheet name="KCHK-KC - A_3_AK_a" sheetId="412" r:id="rId412"/>
    <sheet name="KCHK-KC - A_3_AK_b" sheetId="413" r:id="rId413"/>
    <sheet name="KCHK-KC - A_4_QI_a" sheetId="414" r:id="rId414"/>
    <sheet name="KCHK-KC - A_4_QI_b" sheetId="415" r:id="rId415"/>
    <sheet name="KCHK-KC - A_5_AK_a" sheetId="416" r:id="rId416"/>
    <sheet name="KCHK-KC - A_5_AK_b" sheetId="417" r:id="rId417"/>
    <sheet name="KCHK-KC - A_6_QI_a" sheetId="418" r:id="rId418"/>
    <sheet name="KCHK-KC - A_6_QI_b" sheetId="419" r:id="rId419"/>
    <sheet name="KCHK-KC - A_7_AK_a" sheetId="420" r:id="rId420"/>
    <sheet name="KCHK-KC - A_7_AK_b" sheetId="421" r:id="rId421"/>
    <sheet name="KCHK-KC - A_8_QI_a" sheetId="422" r:id="rId422"/>
    <sheet name="KCHK-KC - A_8_QI_b" sheetId="423" r:id="rId423"/>
    <sheet name="KCHK-KC - A_9_QI" sheetId="424" r:id="rId424"/>
    <sheet name="KCHK-KC - A_9_AK" sheetId="425" r:id="rId425"/>
    <sheet name="KCHK-KC - A_11_AK_QI" sheetId="426" r:id="rId426"/>
    <sheet name="KCHK-KC - A_12_QI" sheetId="427" r:id="rId427"/>
    <sheet name="KCHK-KC - A_13_QI" sheetId="428" r:id="rId428"/>
    <sheet name="KCHK-KC - A_13_AK" sheetId="429" r:id="rId429"/>
    <sheet name="Auswahl KCHK-KC-KOMB" sheetId="430" r:id="rId430"/>
    <sheet name="KCHK-KC-KOMB - K3_1_QI" sheetId="431" r:id="rId431"/>
    <sheet name="KCHK-KC-KOMB - K3_2_QI" sheetId="432" r:id="rId432"/>
    <sheet name="KCHK-KC-KOMB - K3_3_QI" sheetId="433" r:id="rId433"/>
    <sheet name="KCHK-KC-KOMB - K3_4_QI" sheetId="434" r:id="rId434"/>
    <sheet name="KCHK-KC-KOMB - K3_5_QI" sheetId="435" r:id="rId435"/>
    <sheet name="KCHK-KC-KOMB - A_1_QI" sheetId="436" r:id="rId436"/>
    <sheet name="KCHK-KC-KOMB - A_2_QI_a" sheetId="437" r:id="rId437"/>
    <sheet name="KCHK-KC-KOMB - A_2_QI_b" sheetId="438" r:id="rId438"/>
    <sheet name="KCHK-KC-KOMB - A_4_QI_a" sheetId="439" r:id="rId439"/>
    <sheet name="KCHK-KC-KOMB - A_4_QI_b" sheetId="440" r:id="rId440"/>
    <sheet name="KCHK-KC-KOMB - A_6_QI_a" sheetId="441" r:id="rId441"/>
    <sheet name="KCHK-KC-KOMB - A_6_QI_b" sheetId="442" r:id="rId442"/>
    <sheet name="KCHK-KC-KOMB - A_8_QI_a" sheetId="443" r:id="rId443"/>
    <sheet name="KCHK-KC-KOMB - A_8_QI_b" sheetId="444" r:id="rId444"/>
    <sheet name="KCHK-KC-KOMB - A_9_QI" sheetId="445" r:id="rId445"/>
    <sheet name="KCHK-KC-KOMB - A_12_QI" sheetId="446" r:id="rId446"/>
    <sheet name="KCHK-KC-KOMB - A_13_QI" sheetId="447" r:id="rId447"/>
    <sheet name="Auswahl KCHK-AK-KATH" sheetId="448" r:id="rId448"/>
    <sheet name="KCHK-AK-KATH - K3_1_QI" sheetId="449" r:id="rId449"/>
    <sheet name="KCHK-AK-KATH - K3_1_AK" sheetId="450" r:id="rId450"/>
    <sheet name="KCHK-AK-KATH - K3_2_QI" sheetId="451" r:id="rId451"/>
    <sheet name="KCHK-AK-KATH - K3_2_AK" sheetId="452" r:id="rId452"/>
    <sheet name="KCHK-AK-KATH - K3_3_QI" sheetId="453" r:id="rId453"/>
    <sheet name="KCHK-AK-KATH - K3_3_AK" sheetId="454" r:id="rId454"/>
    <sheet name="KCHK-AK-KATH - K3_4_QI" sheetId="455" r:id="rId455"/>
    <sheet name="KCHK-AK-KATH - K3_4_AK" sheetId="456" r:id="rId456"/>
    <sheet name="KCHK-AK-KATH - K3_5_QI" sheetId="457" r:id="rId457"/>
    <sheet name="KCHK-AK-KATH - A_1_QI" sheetId="458" r:id="rId458"/>
    <sheet name="KCHK-AK-KATH - A_1_AK" sheetId="459" r:id="rId459"/>
    <sheet name="KCHK-AK-KATH - A_2_QI_a" sheetId="460" r:id="rId460"/>
    <sheet name="KCHK-AK-KATH - A_2_AK_a" sheetId="461" r:id="rId461"/>
    <sheet name="KCHK-AK-KATH - A_2_QI_b" sheetId="462" r:id="rId462"/>
    <sheet name="KCHK-AK-KATH - A_2_AK_b" sheetId="463" r:id="rId463"/>
    <sheet name="KCHK-AK-KATH - A_3_AK_a" sheetId="464" r:id="rId464"/>
    <sheet name="KCHK-AK-KATH - A_3_AK_b" sheetId="465" r:id="rId465"/>
    <sheet name="KCHK-AK-KATH - A_4_QI_a" sheetId="466" r:id="rId466"/>
    <sheet name="KCHK-AK-KATH - A_4_QI_b" sheetId="467" r:id="rId467"/>
    <sheet name="KCHK-AK-KATH - A_5_AK_a" sheetId="468" r:id="rId468"/>
    <sheet name="KCHK-AK-KATH - A_5_AK_b" sheetId="469" r:id="rId469"/>
    <sheet name="KCHK-AK-KATH - A_6_QI_a" sheetId="470" r:id="rId470"/>
    <sheet name="KCHK-AK-KATH - A_6_QI_b" sheetId="471" r:id="rId471"/>
    <sheet name="KCHK-AK-KATH - A_7_AK_a" sheetId="472" r:id="rId472"/>
    <sheet name="KCHK-AK-KATH - A_7_AK_b" sheetId="473" r:id="rId473"/>
    <sheet name="KCHK-AK-KATH - A_8_QI_a" sheetId="474" r:id="rId474"/>
    <sheet name="KCHK-AK-KATH - A_8_QI_b" sheetId="475" r:id="rId475"/>
    <sheet name="KCHK-AK-KATH - A_9_QI" sheetId="476" r:id="rId476"/>
    <sheet name="KCHK-AK-KATH - A_9_AK" sheetId="477" r:id="rId477"/>
    <sheet name="KCHK-AK-KATH - A_11_AK_QI" sheetId="478" r:id="rId478"/>
    <sheet name="KCHK-AK-KATH - A_12_QI" sheetId="479" r:id="rId479"/>
    <sheet name="KCHK-AK-KATH - A_13_QI" sheetId="480" r:id="rId480"/>
    <sheet name="KCHK-AK-KATH - A_13_AK" sheetId="481" r:id="rId481"/>
    <sheet name="Auswahl KCHK-AK-CHIR" sheetId="482" r:id="rId482"/>
    <sheet name="KCHK-AK-CHIR - K3_1_QI" sheetId="483" r:id="rId483"/>
    <sheet name="KCHK-AK-CHIR - K3_1_AK" sheetId="484" r:id="rId484"/>
    <sheet name="KCHK-AK-CHIR - K3_2_QI" sheetId="485" r:id="rId485"/>
    <sheet name="KCHK-AK-CHIR - K3_2_AK" sheetId="486" r:id="rId486"/>
    <sheet name="KCHK-AK-CHIR - K3_3_QI" sheetId="487" r:id="rId487"/>
    <sheet name="KCHK-AK-CHIR - K3_3_AK" sheetId="488" r:id="rId488"/>
    <sheet name="KCHK-AK-CHIR - K3_4_QI" sheetId="489" r:id="rId489"/>
    <sheet name="KCHK-AK-CHIR - K3_4_AK" sheetId="490" r:id="rId490"/>
    <sheet name="KCHK-AK-CHIR - K3_5_QI" sheetId="491" r:id="rId491"/>
    <sheet name="KCHK-AK-CHIR - A_1_QI" sheetId="492" r:id="rId492"/>
    <sheet name="KCHK-AK-CHIR - A_1_AK" sheetId="493" r:id="rId493"/>
    <sheet name="KCHK-AK-CHIR - A_2_QI_a" sheetId="494" r:id="rId494"/>
    <sheet name="KCHK-AK-CHIR - A_2_AK_a" sheetId="495" r:id="rId495"/>
    <sheet name="KCHK-AK-CHIR - A_2_QI_b" sheetId="496" r:id="rId496"/>
    <sheet name="KCHK-AK-CHIR - A_2_AK_b" sheetId="497" r:id="rId497"/>
    <sheet name="KCHK-AK-CHIR - A_3_AK_a" sheetId="498" r:id="rId498"/>
    <sheet name="KCHK-AK-CHIR - A_3_AK_b" sheetId="499" r:id="rId499"/>
    <sheet name="KCHK-AK-CHIR - A_4_QI_a" sheetId="500" r:id="rId500"/>
    <sheet name="KCHK-AK-CHIR - A_4_QI_b" sheetId="501" r:id="rId501"/>
    <sheet name="KCHK-AK-CHIR - A_5_AK_a" sheetId="502" r:id="rId502"/>
    <sheet name="KCHK-AK-CHIR - A_5_AK_b" sheetId="503" r:id="rId503"/>
    <sheet name="KCHK-AK-CHIR - A_6_QI_a" sheetId="504" r:id="rId504"/>
    <sheet name="KCHK-AK-CHIR - A_6_QI_b" sheetId="505" r:id="rId505"/>
    <sheet name="KCHK-AK-CHIR - A_7_AK_a" sheetId="506" r:id="rId506"/>
    <sheet name="KCHK-AK-CHIR - A_7_AK_b" sheetId="507" r:id="rId507"/>
    <sheet name="KCHK-AK-CHIR - A_8_QI_a" sheetId="508" r:id="rId508"/>
    <sheet name="KCHK-AK-CHIR - A_8_QI_b" sheetId="509" r:id="rId509"/>
    <sheet name="KCHK-AK-CHIR - A_9_QI" sheetId="510" r:id="rId510"/>
    <sheet name="KCHK-AK-CHIR - A_9_AK" sheetId="511" r:id="rId511"/>
    <sheet name="KCHK-AK-CHIR - A_11_AK_QI" sheetId="512" r:id="rId512"/>
    <sheet name="KCHK-AK-CHIR - A_12_QI" sheetId="513" r:id="rId513"/>
    <sheet name="KCHK-AK-CHIR - A_13_QI" sheetId="514" r:id="rId514"/>
    <sheet name="KCHK-AK-CHIR - A_13_AK" sheetId="515" r:id="rId515"/>
    <sheet name="Auswahl KCHK-MK-KATH" sheetId="516" r:id="rId516"/>
    <sheet name="KCHK-MK-KATH - K3_1_QI" sheetId="517" r:id="rId517"/>
    <sheet name="KCHK-MK-KATH - K3_1_AK" sheetId="518" r:id="rId518"/>
    <sheet name="KCHK-MK-KATH - K3_2_QI" sheetId="519" r:id="rId519"/>
    <sheet name="KCHK-MK-KATH - K3_2_AK" sheetId="520" r:id="rId520"/>
    <sheet name="KCHK-MK-KATH - K3_3_QI" sheetId="521" r:id="rId521"/>
    <sheet name="KCHK-MK-KATH - K3_3_AK" sheetId="522" r:id="rId522"/>
    <sheet name="KCHK-MK-KATH - K3_4_QI" sheetId="523" r:id="rId523"/>
    <sheet name="KCHK-MK-KATH - K3_4_AK" sheetId="524" r:id="rId524"/>
    <sheet name="KCHK-MK-KATH - K3_5_QI" sheetId="525" r:id="rId525"/>
    <sheet name="KCHK-MK-KATH - A_1_QI" sheetId="526" r:id="rId526"/>
    <sheet name="KCHK-MK-KATH - A_1_AK" sheetId="527" r:id="rId527"/>
    <sheet name="KCHK-MK-KATH - A_2_QI_a" sheetId="528" r:id="rId528"/>
    <sheet name="KCHK-MK-KATH - A_2_AK_a" sheetId="529" r:id="rId529"/>
    <sheet name="KCHK-MK-KATH - A_2_QI_b" sheetId="530" r:id="rId530"/>
    <sheet name="KCHK-MK-KATH - A_2_AK_b" sheetId="531" r:id="rId531"/>
    <sheet name="KCHK-MK-KATH - A_3_AK_a" sheetId="532" r:id="rId532"/>
    <sheet name="KCHK-MK-KATH - A_3_AK_b" sheetId="533" r:id="rId533"/>
    <sheet name="KCHK-MK-KATH - A_4_QI_a" sheetId="534" r:id="rId534"/>
    <sheet name="KCHK-MK-KATH - A_4_QI_b" sheetId="535" r:id="rId535"/>
    <sheet name="KCHK-MK-KATH - A_5_AK_a" sheetId="536" r:id="rId536"/>
    <sheet name="KCHK-MK-KATH - A_5_AK_b" sheetId="537" r:id="rId537"/>
    <sheet name="KCHK-MK-KATH - A_6_QI_a" sheetId="538" r:id="rId538"/>
    <sheet name="KCHK-MK-KATH - A_6_QI_b" sheetId="539" r:id="rId539"/>
    <sheet name="KCHK-MK-KATH - A_7_AK_a" sheetId="540" r:id="rId540"/>
    <sheet name="KCHK-MK-KATH - A_7_AK_b" sheetId="541" r:id="rId541"/>
    <sheet name="KCHK-MK-KATH - A_8_QI_a" sheetId="542" r:id="rId542"/>
    <sheet name="KCHK-MK-KATH - A_8_QI_b" sheetId="543" r:id="rId543"/>
    <sheet name="KCHK-MK-KATH - A_9_QI" sheetId="544" r:id="rId544"/>
    <sheet name="KCHK-MK-KATH - A_9_AK" sheetId="545" r:id="rId545"/>
    <sheet name="KCHK-MK-KATH - A_11_AK_QI" sheetId="546" r:id="rId546"/>
    <sheet name="KCHK-MK-KATH - A_12_QI" sheetId="547" r:id="rId547"/>
    <sheet name="KCHK-MK-KATH - A_13_QI" sheetId="548" r:id="rId548"/>
    <sheet name="KCHK-MK-KATH - A_13_AK" sheetId="549" r:id="rId549"/>
    <sheet name="Auswahl KCHK-MK-CHIR" sheetId="550" r:id="rId550"/>
    <sheet name="KCHK-MK-CHIR - K3_1_QI" sheetId="551" r:id="rId551"/>
    <sheet name="KCHK-MK-CHIR - K3_1_AK" sheetId="552" r:id="rId552"/>
    <sheet name="KCHK-MK-CHIR - K3_2_QI" sheetId="553" r:id="rId553"/>
    <sheet name="KCHK-MK-CHIR - K3_2_AK" sheetId="554" r:id="rId554"/>
    <sheet name="KCHK-MK-CHIR - K3_3_QI" sheetId="555" r:id="rId555"/>
    <sheet name="KCHK-MK-CHIR - K3_3_AK" sheetId="556" r:id="rId556"/>
    <sheet name="KCHK-MK-CHIR - K3_4_QI" sheetId="557" r:id="rId557"/>
    <sheet name="KCHK-MK-CHIR - K3_4_AK" sheetId="558" r:id="rId558"/>
    <sheet name="KCHK-MK-CHIR - K3_5_QI" sheetId="559" r:id="rId559"/>
    <sheet name="KCHK-MK-CHIR - A_1_QI" sheetId="560" r:id="rId560"/>
    <sheet name="KCHK-MK-CHIR - A_1_AK" sheetId="561" r:id="rId561"/>
    <sheet name="KCHK-MK-CHIR - A_2_QI_a" sheetId="562" r:id="rId562"/>
    <sheet name="KCHK-MK-CHIR - A_2_AK_a" sheetId="563" r:id="rId563"/>
    <sheet name="KCHK-MK-CHIR - A_2_QI_b" sheetId="564" r:id="rId564"/>
    <sheet name="KCHK-MK-CHIR - A_2_AK_b" sheetId="565" r:id="rId565"/>
    <sheet name="KCHK-MK-CHIR - A_3_AK_a" sheetId="566" r:id="rId566"/>
    <sheet name="KCHK-MK-CHIR - A_3_AK_b" sheetId="567" r:id="rId567"/>
    <sheet name="KCHK-MK-CHIR - A_4_QI_a" sheetId="568" r:id="rId568"/>
    <sheet name="KCHK-MK-CHIR - A_4_QI_b" sheetId="569" r:id="rId569"/>
    <sheet name="KCHK-MK-CHIR - A_5_AK_a" sheetId="570" r:id="rId570"/>
    <sheet name="KCHK-MK-CHIR - A_5_AK_b" sheetId="571" r:id="rId571"/>
    <sheet name="KCHK-MK-CHIR - A_6_QI_a" sheetId="572" r:id="rId572"/>
    <sheet name="KCHK-MK-CHIR - A_6_QI_b" sheetId="573" r:id="rId573"/>
    <sheet name="KCHK-MK-CHIR - A_7_AK_a" sheetId="574" r:id="rId574"/>
    <sheet name="KCHK-MK-CHIR - A_7_AK_b" sheetId="575" r:id="rId575"/>
    <sheet name="KCHK-MK-CHIR - A_8_QI_a" sheetId="576" r:id="rId576"/>
    <sheet name="KCHK-MK-CHIR - A_8_QI_b" sheetId="577" r:id="rId577"/>
    <sheet name="KCHK-MK-CHIR - A_9_QI" sheetId="578" r:id="rId578"/>
    <sheet name="KCHK-MK-CHIR - A_9_AK" sheetId="579" r:id="rId579"/>
    <sheet name="KCHK-MK-CHIR - A_11_AK_QI" sheetId="580" r:id="rId580"/>
    <sheet name="KCHK-MK-CHIR - A_12_QI" sheetId="581" r:id="rId581"/>
    <sheet name="KCHK-MK-CHIR - A_13_QI" sheetId="582" r:id="rId582"/>
    <sheet name="KCHK-MK-CHIR - A_13_AK" sheetId="583" r:id="rId583"/>
    <sheet name="Auswahl KAROTIS" sheetId="584" r:id="rId584"/>
    <sheet name="KAROTIS - K3_1_QI" sheetId="585" r:id="rId585"/>
    <sheet name="KAROTIS - K3_1_AK" sheetId="586" r:id="rId586"/>
    <sheet name="KAROTIS - K3_2_QI" sheetId="587" r:id="rId587"/>
    <sheet name="KAROTIS - K3_2_AK" sheetId="588" r:id="rId588"/>
    <sheet name="KAROTIS - K3_3_QI" sheetId="589" r:id="rId589"/>
    <sheet name="KAROTIS - K3_3_AK" sheetId="590" r:id="rId590"/>
    <sheet name="KAROTIS - K3_4_QI" sheetId="591" r:id="rId591"/>
    <sheet name="KAROTIS - K3_4_AK" sheetId="592" r:id="rId592"/>
    <sheet name="KAROTIS - K3_5_QI" sheetId="593" r:id="rId593"/>
    <sheet name="KAROTIS - A_1_QI" sheetId="594" r:id="rId594"/>
    <sheet name="KAROTIS - A_1_AK" sheetId="595" r:id="rId595"/>
    <sheet name="KAROTIS - A_2_QI_a" sheetId="596" r:id="rId596"/>
    <sheet name="KAROTIS - A_2_AK_a" sheetId="597" r:id="rId597"/>
    <sheet name="KAROTIS - A_2_QI_b" sheetId="598" r:id="rId598"/>
    <sheet name="KAROTIS - A_2_AK_b" sheetId="599" r:id="rId599"/>
    <sheet name="KAROTIS - A_3_AK_a" sheetId="600" r:id="rId600"/>
    <sheet name="KAROTIS - A_3_AK_b" sheetId="601" r:id="rId601"/>
    <sheet name="KAROTIS - A_4_QI_a" sheetId="602" r:id="rId602"/>
    <sheet name="KAROTIS - A_4_QI_b" sheetId="603" r:id="rId603"/>
    <sheet name="KAROTIS - A_5_AK_a" sheetId="604" r:id="rId604"/>
    <sheet name="KAROTIS - A_5_AK_b" sheetId="605" r:id="rId605"/>
    <sheet name="KAROTIS - A_6_QI_a" sheetId="606" r:id="rId606"/>
    <sheet name="KAROTIS - A_6_QI_b" sheetId="607" r:id="rId607"/>
    <sheet name="KAROTIS - A_7_AK_a" sheetId="608" r:id="rId608"/>
    <sheet name="KAROTIS - A_7_AK_b" sheetId="609" r:id="rId609"/>
    <sheet name="KAROTIS - A_8_QI_a" sheetId="610" r:id="rId610"/>
    <sheet name="KAROTIS - A_8_QI_b" sheetId="611" r:id="rId611"/>
    <sheet name="KAROTIS - A_9_QI" sheetId="612" r:id="rId612"/>
    <sheet name="KAROTIS - A_9_AK" sheetId="613" r:id="rId613"/>
    <sheet name="KAROTIS - A_10_QI" sheetId="614" r:id="rId614"/>
    <sheet name="KAROTIS - A_10_AK" sheetId="615" r:id="rId615"/>
    <sheet name="KAROTIS - A_11_AK_QI" sheetId="616" r:id="rId616"/>
    <sheet name="KAROTIS - A_12_QI" sheetId="617" r:id="rId617"/>
    <sheet name="KAROTIS - A_13_QI" sheetId="618" r:id="rId618"/>
    <sheet name="KAROTIS - A_13_AK" sheetId="619" r:id="rId619"/>
    <sheet name="Auswahl CAP" sheetId="620" r:id="rId620"/>
    <sheet name="CAP - K3_1_QI" sheetId="621" r:id="rId621"/>
    <sheet name="CAP - K3_1_AK" sheetId="622" r:id="rId622"/>
    <sheet name="CAP - K3_2_QI" sheetId="623" r:id="rId623"/>
    <sheet name="CAP - K3_2_AK" sheetId="624" r:id="rId624"/>
    <sheet name="CAP - K3_3_QI" sheetId="625" r:id="rId625"/>
    <sheet name="CAP - K3_3_AK" sheetId="626" r:id="rId626"/>
    <sheet name="CAP - K3_4_QI" sheetId="627" r:id="rId627"/>
    <sheet name="CAP - K3_4_AK" sheetId="628" r:id="rId628"/>
    <sheet name="CAP - K3_5_QI" sheetId="629" r:id="rId629"/>
    <sheet name="CAP - A_1_QI" sheetId="630" r:id="rId630"/>
    <sheet name="CAP - A_1_AK" sheetId="631" r:id="rId631"/>
    <sheet name="CAP - A_2_QI_a" sheetId="632" r:id="rId632"/>
    <sheet name="CAP - A_2_AK_a" sheetId="633" r:id="rId633"/>
    <sheet name="CAP - A_2_QI_b" sheetId="634" r:id="rId634"/>
    <sheet name="CAP - A_2_AK_b" sheetId="635" r:id="rId635"/>
    <sheet name="CAP - A_3_AK_a" sheetId="636" r:id="rId636"/>
    <sheet name="CAP - A_3_AK_b" sheetId="637" r:id="rId637"/>
    <sheet name="CAP - A_4_QI_a" sheetId="638" r:id="rId638"/>
    <sheet name="CAP - A_4_QI_b" sheetId="639" r:id="rId639"/>
    <sheet name="CAP - A_5_AK_a" sheetId="640" r:id="rId640"/>
    <sheet name="CAP - A_5_AK_b" sheetId="641" r:id="rId641"/>
    <sheet name="CAP - A_6_QI_a" sheetId="642" r:id="rId642"/>
    <sheet name="CAP - A_6_QI_b" sheetId="643" r:id="rId643"/>
    <sheet name="CAP - A_7_AK_a" sheetId="644" r:id="rId644"/>
    <sheet name="CAP - A_7_AK_b" sheetId="645" r:id="rId645"/>
    <sheet name="CAP - A_8_QI_a" sheetId="646" r:id="rId646"/>
    <sheet name="CAP - A_8_QI_b" sheetId="647" r:id="rId647"/>
    <sheet name="CAP - A_9_QI" sheetId="648" r:id="rId648"/>
    <sheet name="CAP - A_9_AK" sheetId="649" r:id="rId649"/>
    <sheet name="CAP - A_10_QI" sheetId="650" r:id="rId650"/>
    <sheet name="CAP - A_10_AK" sheetId="651" r:id="rId651"/>
    <sheet name="CAP - A_11_AK_QI" sheetId="652" r:id="rId652"/>
    <sheet name="CAP - A_12_QI" sheetId="653" r:id="rId653"/>
    <sheet name="CAP - A_13_QI" sheetId="654" r:id="rId654"/>
    <sheet name="CAP - A_13_AK" sheetId="655" r:id="rId655"/>
    <sheet name="Auswahl MC" sheetId="656" r:id="rId656"/>
    <sheet name="MC - K3_1_QI" sheetId="657" r:id="rId657"/>
    <sheet name="MC - K3_1_AK" sheetId="658" r:id="rId658"/>
    <sheet name="MC - K3_2_QI" sheetId="659" r:id="rId659"/>
    <sheet name="MC - K3_2_AK" sheetId="660" r:id="rId660"/>
    <sheet name="MC - K3_3_QI" sheetId="661" r:id="rId661"/>
    <sheet name="MC - K3_3_AK" sheetId="662" r:id="rId662"/>
    <sheet name="MC - K3_4_QI" sheetId="663" r:id="rId663"/>
    <sheet name="MC - K3_4_AK" sheetId="664" r:id="rId664"/>
    <sheet name="MC - K3_5_QI" sheetId="665" r:id="rId665"/>
    <sheet name="MC - A_1_QI" sheetId="666" r:id="rId666"/>
    <sheet name="MC - A_1_AK" sheetId="667" r:id="rId667"/>
    <sheet name="MC - A_2_QI_a" sheetId="668" r:id="rId668"/>
    <sheet name="MC - A_2_AK_a" sheetId="669" r:id="rId669"/>
    <sheet name="MC - A_2_QI_b" sheetId="670" r:id="rId670"/>
    <sheet name="MC - A_2_AK_b" sheetId="671" r:id="rId671"/>
    <sheet name="MC - A_3_AK_a" sheetId="672" r:id="rId672"/>
    <sheet name="MC - A_3_AK_b" sheetId="673" r:id="rId673"/>
    <sheet name="MC - A_4_QI_a" sheetId="674" r:id="rId674"/>
    <sheet name="MC - A_4_QI_b" sheetId="675" r:id="rId675"/>
    <sheet name="MC - A_5_AK_a" sheetId="676" r:id="rId676"/>
    <sheet name="MC - A_5_AK_b" sheetId="677" r:id="rId677"/>
    <sheet name="MC - A_6_QI_a" sheetId="678" r:id="rId678"/>
    <sheet name="MC - A_6_QI_b" sheetId="679" r:id="rId679"/>
    <sheet name="MC - A_7_AK_a" sheetId="680" r:id="rId680"/>
    <sheet name="MC - A_7_AK_b" sheetId="681" r:id="rId681"/>
    <sheet name="MC - A_8_QI_a" sheetId="682" r:id="rId682"/>
    <sheet name="MC - A_8_QI_b" sheetId="683" r:id="rId683"/>
    <sheet name="MC - A_9_QI" sheetId="684" r:id="rId684"/>
    <sheet name="MC - A_9_AK" sheetId="685" r:id="rId685"/>
    <sheet name="MC - A_10_QI" sheetId="686" r:id="rId686"/>
    <sheet name="MC - A_10_AK" sheetId="687" r:id="rId687"/>
    <sheet name="MC - A_11_AK_QI" sheetId="688" r:id="rId688"/>
    <sheet name="MC - A_12_QI" sheetId="689" r:id="rId689"/>
    <sheet name="MC - A_13_QI" sheetId="690" r:id="rId690"/>
    <sheet name="MC - A_13_AK" sheetId="691" r:id="rId691"/>
    <sheet name="Auswahl GYN-OP" sheetId="692" r:id="rId692"/>
    <sheet name="GYN-OP - K3_1_QI" sheetId="693" r:id="rId693"/>
    <sheet name="GYN-OP - K3_1_AK" sheetId="694" r:id="rId694"/>
    <sheet name="GYN-OP - K3_2_QI" sheetId="695" r:id="rId695"/>
    <sheet name="GYN-OP - K3_2_AK" sheetId="696" r:id="rId696"/>
    <sheet name="GYN-OP - K3_3_QI" sheetId="697" r:id="rId697"/>
    <sheet name="GYN-OP - K3_3_AK" sheetId="698" r:id="rId698"/>
    <sheet name="GYN-OP - K3_4_QI" sheetId="699" r:id="rId699"/>
    <sheet name="GYN-OP - K3_4_AK" sheetId="700" r:id="rId700"/>
    <sheet name="GYN-OP - K3_5_QI" sheetId="701" r:id="rId701"/>
    <sheet name="GYN-OP - A_1_QI" sheetId="702" r:id="rId702"/>
    <sheet name="GYN-OP - A_1_AK" sheetId="703" r:id="rId703"/>
    <sheet name="GYN-OP - A_2_QI_a" sheetId="704" r:id="rId704"/>
    <sheet name="GYN-OP - A_2_AK_a" sheetId="705" r:id="rId705"/>
    <sheet name="GYN-OP - A_2_QI_b" sheetId="706" r:id="rId706"/>
    <sheet name="GYN-OP - A_2_AK_b" sheetId="707" r:id="rId707"/>
    <sheet name="GYN-OP - A_3_AK_a" sheetId="708" r:id="rId708"/>
    <sheet name="GYN-OP - A_3_AK_b" sheetId="709" r:id="rId709"/>
    <sheet name="GYN-OP - A_4_QI_a" sheetId="710" r:id="rId710"/>
    <sheet name="GYN-OP - A_4_QI_b" sheetId="711" r:id="rId711"/>
    <sheet name="GYN-OP - A_5_AK_a" sheetId="712" r:id="rId712"/>
    <sheet name="GYN-OP - A_5_AK_b" sheetId="713" r:id="rId713"/>
    <sheet name="GYN-OP - A_6_QI_a" sheetId="714" r:id="rId714"/>
    <sheet name="GYN-OP - A_6_QI_b" sheetId="715" r:id="rId715"/>
    <sheet name="GYN-OP - A_7_AK_a" sheetId="716" r:id="rId716"/>
    <sheet name="GYN-OP - A_7_AK_b" sheetId="717" r:id="rId717"/>
    <sheet name="GYN-OP - A_8_QI_a" sheetId="718" r:id="rId718"/>
    <sheet name="GYN-OP - A_8_QI_b" sheetId="719" r:id="rId719"/>
    <sheet name="GYN-OP - A_9_QI" sheetId="720" r:id="rId720"/>
    <sheet name="GYN-OP - A_9_AK" sheetId="721" r:id="rId721"/>
    <sheet name="GYN-OP - A_10_QI" sheetId="722" r:id="rId722"/>
    <sheet name="GYN-OP - A_10_AK" sheetId="723" r:id="rId723"/>
    <sheet name="GYN-OP - A_11_AK_QI" sheetId="724" r:id="rId724"/>
    <sheet name="GYN-OP - A_12_QI" sheetId="725" r:id="rId725"/>
    <sheet name="GYN-OP - A_13_QI" sheetId="726" r:id="rId726"/>
    <sheet name="GYN-OP - A_13_AK" sheetId="727" r:id="rId727"/>
    <sheet name="Auswahl DEK" sheetId="728" r:id="rId728"/>
    <sheet name="DEK - K3_1_QI" sheetId="729" r:id="rId729"/>
    <sheet name="DEK - K3_1_AK" sheetId="730" r:id="rId730"/>
    <sheet name="DEK - K3_2_QI" sheetId="731" r:id="rId731"/>
    <sheet name="DEK - K3_2_AK" sheetId="732" r:id="rId732"/>
    <sheet name="DEK - K3_3_QI" sheetId="733" r:id="rId733"/>
    <sheet name="DEK - K3_3_AK" sheetId="734" r:id="rId734"/>
    <sheet name="DEK - K3_4_QI" sheetId="735" r:id="rId735"/>
    <sheet name="DEK - K3_4_AK" sheetId="736" r:id="rId736"/>
    <sheet name="DEK - K3_5_QI" sheetId="737" r:id="rId737"/>
    <sheet name="DEK - A_1_QI" sheetId="738" r:id="rId738"/>
    <sheet name="DEK - A_1_AK" sheetId="739" r:id="rId739"/>
    <sheet name="DEK - A_2_QI_a" sheetId="740" r:id="rId740"/>
    <sheet name="DEK - A_2_AK_a" sheetId="741" r:id="rId741"/>
    <sheet name="DEK - A_2_QI_b" sheetId="742" r:id="rId742"/>
    <sheet name="DEK - A_2_AK_b" sheetId="743" r:id="rId743"/>
    <sheet name="DEK - A_3_AK_a" sheetId="744" r:id="rId744"/>
    <sheet name="DEK - A_3_AK_b" sheetId="745" r:id="rId745"/>
    <sheet name="DEK - A_4_QI_a" sheetId="746" r:id="rId746"/>
    <sheet name="DEK - A_4_QI_b" sheetId="747" r:id="rId747"/>
    <sheet name="DEK - A_5_AK_a" sheetId="748" r:id="rId748"/>
    <sheet name="DEK - A_5_AK_b" sheetId="749" r:id="rId749"/>
    <sheet name="DEK - A_6_QI_a" sheetId="750" r:id="rId750"/>
    <sheet name="DEK - A_6_QI_b" sheetId="751" r:id="rId751"/>
    <sheet name="DEK - A_7_AK_a" sheetId="752" r:id="rId752"/>
    <sheet name="DEK - A_7_AK_b" sheetId="753" r:id="rId753"/>
    <sheet name="DEK - A_8_QI_a" sheetId="754" r:id="rId754"/>
    <sheet name="DEK - A_8_QI_b" sheetId="755" r:id="rId755"/>
    <sheet name="DEK - A_9_QI" sheetId="756" r:id="rId756"/>
    <sheet name="DEK - A_9_AK" sheetId="757" r:id="rId757"/>
    <sheet name="DEK - A_10_QI" sheetId="758" r:id="rId758"/>
    <sheet name="DEK - A_10_AK" sheetId="759" r:id="rId759"/>
    <sheet name="DEK - A_11_AK_QI" sheetId="760" r:id="rId760"/>
    <sheet name="DEK - A_12_QI" sheetId="761" r:id="rId761"/>
    <sheet name="DEK - A_13_QI" sheetId="762" r:id="rId762"/>
    <sheet name="DEK - A_13_AK" sheetId="763" r:id="rId763"/>
    <sheet name="Auswahl HSMDEF-HSM-IMPL" sheetId="764" r:id="rId764"/>
    <sheet name="HSMDEF-HSM-IMPL - K3_1_QI" sheetId="765" r:id="rId765"/>
    <sheet name="HSMDEF-HSM-IMPL - K3_1_AK" sheetId="766" r:id="rId766"/>
    <sheet name="HSMDEF-HSM-IMPL - K3_2_QI" sheetId="767" r:id="rId767"/>
    <sheet name="HSMDEF-HSM-IMPL - K3_2_AK" sheetId="768" r:id="rId768"/>
    <sheet name="HSMDEF-HSM-IMPL - K3_3_QI" sheetId="769" r:id="rId769"/>
    <sheet name="HSMDEF-HSM-IMPL - K3_3_AK" sheetId="770" r:id="rId770"/>
    <sheet name="HSMDEF-HSM-IMPL - K3_4_QI" sheetId="771" r:id="rId771"/>
    <sheet name="HSMDEF-HSM-IMPL - K3_4_AK" sheetId="772" r:id="rId772"/>
    <sheet name="HSMDEF-HSM-IMPL - K3_5_QI" sheetId="773" r:id="rId773"/>
    <sheet name="HSMDEF-HSM-IMPL - A_1_QI" sheetId="774" r:id="rId774"/>
    <sheet name="HSMDEF-HSM-IMPL - A_1_AK" sheetId="775" r:id="rId775"/>
    <sheet name="HSMDEF-HSM-IMPL - A_2_QI_a" sheetId="776" r:id="rId776"/>
    <sheet name="HSMDEF-HSM-IMPL - A_2_AK_a" sheetId="777" r:id="rId777"/>
    <sheet name="HSMDEF-HSM-IMPL - A_2_QI_b" sheetId="778" r:id="rId778"/>
    <sheet name="HSMDEF-HSM-IMPL - A_2_AK_b" sheetId="779" r:id="rId779"/>
    <sheet name="HSMDEF-HSM-IMPL - A_3_AK_a" sheetId="780" r:id="rId780"/>
    <sheet name="HSMDEF-HSM-IMPL - A_3_AK_b" sheetId="781" r:id="rId781"/>
    <sheet name="HSMDEF-HSM-IMPL - A_4_QI_a" sheetId="782" r:id="rId782"/>
    <sheet name="HSMDEF-HSM-IMPL - A_4_QI_b" sheetId="783" r:id="rId783"/>
    <sheet name="HSMDEF-HSM-IMPL - A_5_AK_a" sheetId="784" r:id="rId784"/>
    <sheet name="HSMDEF-HSM-IMPL - A_5_AK_b" sheetId="785" r:id="rId785"/>
    <sheet name="HSMDEF-HSM-IMPL - A_6_QI_a" sheetId="786" r:id="rId786"/>
    <sheet name="HSMDEF-HSM-IMPL - A_6_QI_b" sheetId="787" r:id="rId787"/>
    <sheet name="HSMDEF-HSM-IMPL - A_7_AK_a" sheetId="788" r:id="rId788"/>
    <sheet name="HSMDEF-HSM-IMPL - A_7_AK_b" sheetId="789" r:id="rId789"/>
    <sheet name="HSMDEF-HSM-IMPL - A_8_QI_a" sheetId="790" r:id="rId790"/>
    <sheet name="HSMDEF-HSM-IMPL - A_8_QI_b" sheetId="791" r:id="rId791"/>
    <sheet name="HSMDEF-HSM-IMPL - A_9_QI" sheetId="792" r:id="rId792"/>
    <sheet name="HSMDEF-HSM-IMPL - A_9_AK" sheetId="793" r:id="rId793"/>
    <sheet name="HSMDEF-HSM-IMPL - A_10_QI" sheetId="794" r:id="rId794"/>
    <sheet name="HSMDEF-HSM-IMPL - A_10_AK" sheetId="795" r:id="rId795"/>
    <sheet name="HSMDEF-HSM-IMPL - A_11_AK_QI" sheetId="796" r:id="rId796"/>
    <sheet name="HSMDEF-HSM-IMPL - A_12_QI" sheetId="797" r:id="rId797"/>
    <sheet name="HSMDEF-HSM-IMPL - A_13_QI" sheetId="798" r:id="rId798"/>
    <sheet name="HSMDEF-HSM-IMPL - A_13_AK" sheetId="799" r:id="rId799"/>
    <sheet name="Auswahl HSMDEF-HSM-AGGW" sheetId="800" r:id="rId800"/>
    <sheet name="HSMDEF-HSM-AGGW - K3_1_QI" sheetId="801" r:id="rId801"/>
    <sheet name="HSMDEF-HSM-AGGW - K3_1_AK" sheetId="802" r:id="rId802"/>
    <sheet name="HSMDEF-HSM-AGGW - K3_2_QI" sheetId="803" r:id="rId803"/>
    <sheet name="HSMDEF-HSM-AGGW - K3_2_AK" sheetId="804" r:id="rId804"/>
    <sheet name="HSMDEF-HSM-AGGW - K3_3_QI" sheetId="805" r:id="rId805"/>
    <sheet name="HSMDEF-HSM-AGGW - K3_3_AK" sheetId="806" r:id="rId806"/>
    <sheet name="HSMDEF-HSM-AGGW - K3_4_QI" sheetId="807" r:id="rId807"/>
    <sheet name="HSMDEF-HSM-AGGW - K3_4_AK" sheetId="808" r:id="rId808"/>
    <sheet name="HSMDEF-HSM-AGGW - K3_5_QI" sheetId="809" r:id="rId809"/>
    <sheet name="HSMDEF-HSM-AGGW - A_1_QI" sheetId="810" r:id="rId810"/>
    <sheet name="HSMDEF-HSM-AGGW - A_1_AK" sheetId="811" r:id="rId811"/>
    <sheet name="HSMDEF-HSM-AGGW - A_2_QI_a" sheetId="812" r:id="rId812"/>
    <sheet name="HSMDEF-HSM-AGGW - A_2_AK_a" sheetId="813" r:id="rId813"/>
    <sheet name="HSMDEF-HSM-AGGW - A_2_QI_b" sheetId="814" r:id="rId814"/>
    <sheet name="HSMDEF-HSM-AGGW - A_2_AK_b" sheetId="815" r:id="rId815"/>
    <sheet name="HSMDEF-HSM-AGGW - A_3_AK_a" sheetId="816" r:id="rId816"/>
    <sheet name="HSMDEF-HSM-AGGW - A_3_AK_b" sheetId="817" r:id="rId817"/>
    <sheet name="HSMDEF-HSM-AGGW - A_4_QI_a" sheetId="818" r:id="rId818"/>
    <sheet name="HSMDEF-HSM-AGGW - A_4_QI_b" sheetId="819" r:id="rId819"/>
    <sheet name="HSMDEF-HSM-AGGW - A_5_AK_a" sheetId="820" r:id="rId820"/>
    <sheet name="HSMDEF-HSM-AGGW - A_5_AK_b" sheetId="821" r:id="rId821"/>
    <sheet name="HSMDEF-HSM-AGGW - A_6_QI_a" sheetId="822" r:id="rId822"/>
    <sheet name="HSMDEF-HSM-AGGW - A_6_QI_b" sheetId="823" r:id="rId823"/>
    <sheet name="HSMDEF-HSM-AGGW - A_7_AK_a" sheetId="824" r:id="rId824"/>
    <sheet name="HSMDEF-HSM-AGGW - A_7_AK_b" sheetId="825" r:id="rId825"/>
    <sheet name="HSMDEF-HSM-AGGW - A_8_QI_a" sheetId="826" r:id="rId826"/>
    <sheet name="HSMDEF-HSM-AGGW - A_8_QI_b" sheetId="827" r:id="rId827"/>
    <sheet name="HSMDEF-HSM-AGGW - A_9_QI" sheetId="828" r:id="rId828"/>
    <sheet name="HSMDEF-HSM-AGGW - A_9_AK" sheetId="829" r:id="rId829"/>
    <sheet name="HSMDEF-HSM-AGGW - A_10_QI" sheetId="830" r:id="rId830"/>
    <sheet name="HSMDEF-HSM-AGGW - A_10_AK" sheetId="831" r:id="rId831"/>
    <sheet name="HSMDEF-HSM-AGGW - A_11_AK_QI" sheetId="832" r:id="rId832"/>
    <sheet name="HSMDEF-HSM-AGGW - A_12_QI" sheetId="833" r:id="rId833"/>
    <sheet name="HSMDEF-HSM-AGGW - A_13_QI" sheetId="834" r:id="rId834"/>
    <sheet name="HSMDEF-HSM-AGGW - A_13_AK" sheetId="835" r:id="rId835"/>
    <sheet name="Auswahl HSMDEF-HSM-REV" sheetId="836" r:id="rId836"/>
    <sheet name="HSMDEF-HSM-REV - K3_1_QI" sheetId="837" r:id="rId837"/>
    <sheet name="HSMDEF-HSM-REV - K3_1_AK" sheetId="838" r:id="rId838"/>
    <sheet name="HSMDEF-HSM-REV - K3_2_QI" sheetId="839" r:id="rId839"/>
    <sheet name="HSMDEF-HSM-REV - K3_2_AK" sheetId="840" r:id="rId840"/>
    <sheet name="HSMDEF-HSM-REV - K3_3_QI" sheetId="841" r:id="rId841"/>
    <sheet name="HSMDEF-HSM-REV - K3_3_AK" sheetId="842" r:id="rId842"/>
    <sheet name="HSMDEF-HSM-REV - K3_4_QI" sheetId="843" r:id="rId843"/>
    <sheet name="HSMDEF-HSM-REV - K3_4_AK" sheetId="844" r:id="rId844"/>
    <sheet name="HSMDEF-HSM-REV - K3_5_QI" sheetId="845" r:id="rId845"/>
    <sheet name="HSMDEF-HSM-REV - A_1_QI" sheetId="846" r:id="rId846"/>
    <sheet name="HSMDEF-HSM-REV - A_1_AK" sheetId="847" r:id="rId847"/>
    <sheet name="HSMDEF-HSM-REV - A_2_QI_a" sheetId="848" r:id="rId848"/>
    <sheet name="HSMDEF-HSM-REV - A_2_AK_a" sheetId="849" r:id="rId849"/>
    <sheet name="HSMDEF-HSM-REV - A_2_QI_b" sheetId="850" r:id="rId850"/>
    <sheet name="HSMDEF-HSM-REV - A_2_AK_b" sheetId="851" r:id="rId851"/>
    <sheet name="HSMDEF-HSM-REV - A_3_AK_a" sheetId="852" r:id="rId852"/>
    <sheet name="HSMDEF-HSM-REV - A_3_AK_b" sheetId="853" r:id="rId853"/>
    <sheet name="HSMDEF-HSM-REV - A_4_QI_a" sheetId="854" r:id="rId854"/>
    <sheet name="HSMDEF-HSM-REV - A_4_QI_b" sheetId="855" r:id="rId855"/>
    <sheet name="HSMDEF-HSM-REV - A_5_AK_a" sheetId="856" r:id="rId856"/>
    <sheet name="HSMDEF-HSM-REV - A_5_AK_b" sheetId="857" r:id="rId857"/>
    <sheet name="HSMDEF-HSM-REV - A_6_QI_a" sheetId="858" r:id="rId858"/>
    <sheet name="HSMDEF-HSM-REV - A_6_QI_b" sheetId="859" r:id="rId859"/>
    <sheet name="HSMDEF-HSM-REV - A_7_AK_a" sheetId="860" r:id="rId860"/>
    <sheet name="HSMDEF-HSM-REV - A_7_AK_b" sheetId="861" r:id="rId861"/>
    <sheet name="HSMDEF-HSM-REV - A_8_QI_a" sheetId="862" r:id="rId862"/>
    <sheet name="HSMDEF-HSM-REV - A_8_QI_b" sheetId="863" r:id="rId863"/>
    <sheet name="HSMDEF-HSM-REV - A_9_QI" sheetId="864" r:id="rId864"/>
    <sheet name="HSMDEF-HSM-REV - A_9_AK" sheetId="865" r:id="rId865"/>
    <sheet name="HSMDEF-HSM-REV - A_10_QI" sheetId="866" r:id="rId866"/>
    <sheet name="HSMDEF-HSM-REV - A_10_AK" sheetId="867" r:id="rId867"/>
    <sheet name="HSMDEF-HSM-REV - A_11_AK_QI" sheetId="868" r:id="rId868"/>
    <sheet name="HSMDEF-HSM-REV - A_12_QI" sheetId="869" r:id="rId869"/>
    <sheet name="HSMDEF-HSM-REV - A_13_QI" sheetId="870" r:id="rId870"/>
    <sheet name="HSMDEF-HSM-REV - A_13_AK" sheetId="871" r:id="rId871"/>
    <sheet name="Auswahl HSMDEF-DEFI-IMPL" sheetId="872" r:id="rId872"/>
    <sheet name="HSMDEF-DEFI-IMPL - K3_1_QI" sheetId="873" r:id="rId873"/>
    <sheet name="HSMDEF-DEFI-IMPL - K3_1_AK" sheetId="874" r:id="rId874"/>
    <sheet name="HSMDEF-DEFI-IMPL - K3_2_QI" sheetId="875" r:id="rId875"/>
    <sheet name="HSMDEF-DEFI-IMPL - K3_2_AK" sheetId="876" r:id="rId876"/>
    <sheet name="HSMDEF-DEFI-IMPL - K3_3_QI" sheetId="877" r:id="rId877"/>
    <sheet name="HSMDEF-DEFI-IMPL - K3_3_AK" sheetId="878" r:id="rId878"/>
    <sheet name="HSMDEF-DEFI-IMPL - K3_4_QI" sheetId="879" r:id="rId879"/>
    <sheet name="HSMDEF-DEFI-IMPL - K3_4_AK" sheetId="880" r:id="rId880"/>
    <sheet name="HSMDEF-DEFI-IMPL - K3_5_QI" sheetId="881" r:id="rId881"/>
    <sheet name="HSMDEF-DEFI-IMPL - A_1_QI" sheetId="882" r:id="rId882"/>
    <sheet name="HSMDEF-DEFI-IMPL - A_1_AK" sheetId="883" r:id="rId883"/>
    <sheet name="HSMDEF-DEFI-IMPL - A_2_QI_a" sheetId="884" r:id="rId884"/>
    <sheet name="HSMDEF-DEFI-IMPL - A_2_AK_a" sheetId="885" r:id="rId885"/>
    <sheet name="HSMDEF-DEFI-IMPL - A_2_QI_b" sheetId="886" r:id="rId886"/>
    <sheet name="HSMDEF-DEFI-IMPL - A_2_AK_b" sheetId="887" r:id="rId887"/>
    <sheet name="HSMDEF-DEFI-IMPL - A_3_AK_a" sheetId="888" r:id="rId888"/>
    <sheet name="HSMDEF-DEFI-IMPL - A_3_AK_b" sheetId="889" r:id="rId889"/>
    <sheet name="HSMDEF-DEFI-IMPL - A_4_QI_a" sheetId="890" r:id="rId890"/>
    <sheet name="HSMDEF-DEFI-IMPL - A_4_QI_b" sheetId="891" r:id="rId891"/>
    <sheet name="HSMDEF-DEFI-IMPL - A_5_AK_a" sheetId="892" r:id="rId892"/>
    <sheet name="HSMDEF-DEFI-IMPL - A_5_AK_b" sheetId="893" r:id="rId893"/>
    <sheet name="HSMDEF-DEFI-IMPL - A_6_QI_a" sheetId="894" r:id="rId894"/>
    <sheet name="HSMDEF-DEFI-IMPL - A_6_QI_b" sheetId="895" r:id="rId895"/>
    <sheet name="HSMDEF-DEFI-IMPL - A_7_AK_a" sheetId="896" r:id="rId896"/>
    <sheet name="HSMDEF-DEFI-IMPL - A_7_AK_b" sheetId="897" r:id="rId897"/>
    <sheet name="HSMDEF-DEFI-IMPL - A_8_QI_a" sheetId="898" r:id="rId898"/>
    <sheet name="HSMDEF-DEFI-IMPL - A_8_QI_b" sheetId="899" r:id="rId899"/>
    <sheet name="HSMDEF-DEFI-IMPL - A_9_QI" sheetId="900" r:id="rId900"/>
    <sheet name="HSMDEF-DEFI-IMPL - A_9_AK" sheetId="901" r:id="rId901"/>
    <sheet name="HSMDEF-DEFI-IMPL - A_10_QI" sheetId="902" r:id="rId902"/>
    <sheet name="HSMDEF-DEFI-IMPL - A_10_AK" sheetId="903" r:id="rId903"/>
    <sheet name="HSMDEF-DEFI-IMPL - A_11_AK_QI" sheetId="904" r:id="rId904"/>
    <sheet name="HSMDEF-DEFI-IMPL - A_12_QI" sheetId="905" r:id="rId905"/>
    <sheet name="HSMDEF-DEFI-IMPL - A_13_QI" sheetId="906" r:id="rId906"/>
    <sheet name="HSMDEF-DEFI-IMPL - A_13_AK" sheetId="907" r:id="rId907"/>
    <sheet name="Auswahl HSMDEF-DEFI-AGGW" sheetId="908" r:id="rId908"/>
    <sheet name="HSMDEF-DEFI-AGGW - K3_1_QI" sheetId="909" r:id="rId909"/>
    <sheet name="HSMDEF-DEFI-AGGW - K3_1_AK" sheetId="910" r:id="rId910"/>
    <sheet name="HSMDEF-DEFI-AGGW - K3_2_QI" sheetId="911" r:id="rId911"/>
    <sheet name="HSMDEF-DEFI-AGGW - K3_2_AK" sheetId="912" r:id="rId912"/>
    <sheet name="HSMDEF-DEFI-AGGW - K3_3_QI" sheetId="913" r:id="rId913"/>
    <sheet name="HSMDEF-DEFI-AGGW - K3_3_AK" sheetId="914" r:id="rId914"/>
    <sheet name="HSMDEF-DEFI-AGGW - K3_4_QI" sheetId="915" r:id="rId915"/>
    <sheet name="HSMDEF-DEFI-AGGW - K3_4_AK" sheetId="916" r:id="rId916"/>
    <sheet name="HSMDEF-DEFI-AGGW - K3_5_QI" sheetId="917" r:id="rId917"/>
    <sheet name="HSMDEF-DEFI-AGGW - A_1_QI" sheetId="918" r:id="rId918"/>
    <sheet name="HSMDEF-DEFI-AGGW - A_1_AK" sheetId="919" r:id="rId919"/>
    <sheet name="HSMDEF-DEFI-AGGW - A_2_QI_a" sheetId="920" r:id="rId920"/>
    <sheet name="HSMDEF-DEFI-AGGW - A_2_AK_a" sheetId="921" r:id="rId921"/>
    <sheet name="HSMDEF-DEFI-AGGW - A_2_QI_b" sheetId="922" r:id="rId922"/>
    <sheet name="HSMDEF-DEFI-AGGW - A_2_AK_b" sheetId="923" r:id="rId923"/>
    <sheet name="HSMDEF-DEFI-AGGW - A_3_AK_a" sheetId="924" r:id="rId924"/>
    <sheet name="HSMDEF-DEFI-AGGW - A_3_AK_b" sheetId="925" r:id="rId925"/>
    <sheet name="HSMDEF-DEFI-AGGW - A_4_QI_a" sheetId="926" r:id="rId926"/>
    <sheet name="HSMDEF-DEFI-AGGW - A_4_QI_b" sheetId="927" r:id="rId927"/>
    <sheet name="HSMDEF-DEFI-AGGW - A_5_AK_a" sheetId="928" r:id="rId928"/>
    <sheet name="HSMDEF-DEFI-AGGW - A_5_AK_b" sheetId="929" r:id="rId929"/>
    <sheet name="HSMDEF-DEFI-AGGW - A_6_QI_a" sheetId="930" r:id="rId930"/>
    <sheet name="HSMDEF-DEFI-AGGW - A_6_QI_b" sheetId="931" r:id="rId931"/>
    <sheet name="HSMDEF-DEFI-AGGW - A_7_AK_a" sheetId="932" r:id="rId932"/>
    <sheet name="HSMDEF-DEFI-AGGW - A_7_AK_b" sheetId="933" r:id="rId933"/>
    <sheet name="HSMDEF-DEFI-AGGW - A_8_QI_a" sheetId="934" r:id="rId934"/>
    <sheet name="HSMDEF-DEFI-AGGW - A_8_QI_b" sheetId="935" r:id="rId935"/>
    <sheet name="HSMDEF-DEFI-AGGW - A_9_QI" sheetId="936" r:id="rId936"/>
    <sheet name="HSMDEF-DEFI-AGGW - A_9_AK" sheetId="937" r:id="rId937"/>
    <sheet name="HSMDEF-DEFI-AGGW - A_10_QI" sheetId="938" r:id="rId938"/>
    <sheet name="HSMDEF-DEFI-AGGW - A_10_AK" sheetId="939" r:id="rId939"/>
    <sheet name="HSMDEF-DEFI-AGGW - A_11_AK_QI" sheetId="940" r:id="rId940"/>
    <sheet name="HSMDEF-DEFI-AGGW - A_12_QI" sheetId="941" r:id="rId941"/>
    <sheet name="HSMDEF-DEFI-AGGW - A_13_QI" sheetId="942" r:id="rId942"/>
    <sheet name="HSMDEF-DEFI-AGGW - A_13_AK" sheetId="943" r:id="rId943"/>
    <sheet name="Auswahl HSMDEF-DEFI-REV" sheetId="944" r:id="rId944"/>
    <sheet name="HSMDEF-DEFI-REV - K3_1_QI" sheetId="945" r:id="rId945"/>
    <sheet name="HSMDEF-DEFI-REV - K3_1_AK" sheetId="946" r:id="rId946"/>
    <sheet name="HSMDEF-DEFI-REV - K3_2_QI" sheetId="947" r:id="rId947"/>
    <sheet name="HSMDEF-DEFI-REV - K3_2_AK" sheetId="948" r:id="rId948"/>
    <sheet name="HSMDEF-DEFI-REV - K3_3_QI" sheetId="949" r:id="rId949"/>
    <sheet name="HSMDEF-DEFI-REV - K3_3_AK" sheetId="950" r:id="rId950"/>
    <sheet name="HSMDEF-DEFI-REV - K3_4_QI" sheetId="951" r:id="rId951"/>
    <sheet name="HSMDEF-DEFI-REV - K3_4_AK" sheetId="952" r:id="rId952"/>
    <sheet name="HSMDEF-DEFI-REV - K3_5_QI" sheetId="953" r:id="rId953"/>
    <sheet name="HSMDEF-DEFI-REV - A_1_QI" sheetId="954" r:id="rId954"/>
    <sheet name="HSMDEF-DEFI-REV - A_1_AK" sheetId="955" r:id="rId955"/>
    <sheet name="HSMDEF-DEFI-REV - A_2_QI_a" sheetId="956" r:id="rId956"/>
    <sheet name="HSMDEF-DEFI-REV - A_2_AK_a" sheetId="957" r:id="rId957"/>
    <sheet name="HSMDEF-DEFI-REV - A_2_QI_b" sheetId="958" r:id="rId958"/>
    <sheet name="HSMDEF-DEFI-REV - A_2_AK_b" sheetId="959" r:id="rId959"/>
    <sheet name="HSMDEF-DEFI-REV - A_3_AK_a" sheetId="960" r:id="rId960"/>
    <sheet name="HSMDEF-DEFI-REV - A_3_AK_b" sheetId="961" r:id="rId961"/>
    <sheet name="HSMDEF-DEFI-REV - A_4_QI_a" sheetId="962" r:id="rId962"/>
    <sheet name="HSMDEF-DEFI-REV - A_4_QI_b" sheetId="963" r:id="rId963"/>
    <sheet name="HSMDEF-DEFI-REV - A_5_AK_a" sheetId="964" r:id="rId964"/>
    <sheet name="HSMDEF-DEFI-REV - A_5_AK_b" sheetId="965" r:id="rId965"/>
    <sheet name="HSMDEF-DEFI-REV - A_6_QI_a" sheetId="966" r:id="rId966"/>
    <sheet name="HSMDEF-DEFI-REV - A_6_QI_b" sheetId="967" r:id="rId967"/>
    <sheet name="HSMDEF-DEFI-REV - A_7_AK_a" sheetId="968" r:id="rId968"/>
    <sheet name="HSMDEF-DEFI-REV - A_7_AK_b" sheetId="969" r:id="rId969"/>
    <sheet name="HSMDEF-DEFI-REV - A_8_QI_a" sheetId="970" r:id="rId970"/>
    <sheet name="HSMDEF-DEFI-REV - A_8_QI_b" sheetId="971" r:id="rId971"/>
    <sheet name="HSMDEF-DEFI-REV - A_9_QI" sheetId="972" r:id="rId972"/>
    <sheet name="HSMDEF-DEFI-REV - A_9_AK" sheetId="973" r:id="rId973"/>
    <sheet name="HSMDEF-DEFI-REV - A_10_QI" sheetId="974" r:id="rId974"/>
    <sheet name="HSMDEF-DEFI-REV - A_10_AK" sheetId="975" r:id="rId975"/>
    <sheet name="HSMDEF-DEFI-REV - A_11_AK_QI" sheetId="976" r:id="rId976"/>
    <sheet name="HSMDEF-DEFI-REV - A_12_QI" sheetId="977" r:id="rId977"/>
    <sheet name="HSMDEF-DEFI-REV - A_13_QI" sheetId="978" r:id="rId978"/>
    <sheet name="HSMDEF-DEFI-REV - A_13_AK" sheetId="979" r:id="rId979"/>
    <sheet name="Auswahl PM-GEBH" sheetId="980" r:id="rId980"/>
    <sheet name="PM-GEBH - K3_1_QI" sheetId="981" r:id="rId981"/>
    <sheet name="PM-GEBH - K3_1_AK" sheetId="982" r:id="rId982"/>
    <sheet name="PM-GEBH - K3_2_QI" sheetId="983" r:id="rId983"/>
    <sheet name="PM-GEBH - K3_2_AK" sheetId="984" r:id="rId984"/>
    <sheet name="PM-GEBH - K3_3_QI" sheetId="985" r:id="rId985"/>
    <sheet name="PM-GEBH - K3_3_AK" sheetId="986" r:id="rId986"/>
    <sheet name="PM-GEBH - K3_4_QI" sheetId="987" r:id="rId987"/>
    <sheet name="PM-GEBH - K3_4_AK" sheetId="988" r:id="rId988"/>
    <sheet name="PM-GEBH - K3_5_QI" sheetId="989" r:id="rId989"/>
    <sheet name="PM-GEBH - A_1_QI" sheetId="990" r:id="rId990"/>
    <sheet name="PM-GEBH - A_1_AK" sheetId="991" r:id="rId991"/>
    <sheet name="PM-GEBH - A_2_QI_a" sheetId="992" r:id="rId992"/>
    <sheet name="PM-GEBH - A_2_AK_a" sheetId="993" r:id="rId993"/>
    <sheet name="PM-GEBH - A_2_QI_b" sheetId="994" r:id="rId994"/>
    <sheet name="PM-GEBH - A_2_AK_b" sheetId="995" r:id="rId995"/>
    <sheet name="PM-GEBH - A_3_AK_a" sheetId="996" r:id="rId996"/>
    <sheet name="PM-GEBH - A_3_AK_b" sheetId="997" r:id="rId997"/>
    <sheet name="PM-GEBH - A_4_QI_a" sheetId="998" r:id="rId998"/>
    <sheet name="PM-GEBH - A_4_QI_b" sheetId="999" r:id="rId999"/>
    <sheet name="PM-GEBH - A_5_AK_a" sheetId="1000" r:id="rId1000"/>
    <sheet name="PM-GEBH - A_5_AK_b" sheetId="1001" r:id="rId1001"/>
    <sheet name="PM-GEBH - A_6_QI_a" sheetId="1002" r:id="rId1002"/>
    <sheet name="PM-GEBH - A_6_QI_b" sheetId="1003" r:id="rId1003"/>
    <sheet name="PM-GEBH - A_7_AK_a" sheetId="1004" r:id="rId1004"/>
    <sheet name="PM-GEBH - A_7_AK_b" sheetId="1005" r:id="rId1005"/>
    <sheet name="PM-GEBH - A_8_QI_a" sheetId="1006" r:id="rId1006"/>
    <sheet name="PM-GEBH - A_8_QI_b" sheetId="1007" r:id="rId1007"/>
    <sheet name="PM-GEBH - A_9_QI" sheetId="1008" r:id="rId1008"/>
    <sheet name="PM-GEBH - A_9_AK" sheetId="1009" r:id="rId1009"/>
    <sheet name="PM-GEBH - A_10_QI" sheetId="1010" r:id="rId1010"/>
    <sheet name="PM-GEBH - A_10_AK" sheetId="1011" r:id="rId1011"/>
    <sheet name="PM-GEBH - A_11_AK_QI" sheetId="1012" r:id="rId1012"/>
    <sheet name="PM-GEBH - A_12_QI" sheetId="1013" r:id="rId1013"/>
    <sheet name="PM-GEBH - A_13_QI" sheetId="1014" r:id="rId1014"/>
    <sheet name="PM-GEBH - A_13_AK" sheetId="1015" r:id="rId1015"/>
    <sheet name="Auswahl PM-NEO" sheetId="1016" r:id="rId1016"/>
    <sheet name="PM-NEO - K3_1_QI" sheetId="1017" r:id="rId1017"/>
    <sheet name="PM-NEO - K3_1_AK" sheetId="1018" r:id="rId1018"/>
    <sheet name="PM-NEO - K3_2_QI" sheetId="1019" r:id="rId1019"/>
    <sheet name="PM-NEO - K3_2_AK" sheetId="1020" r:id="rId1020"/>
    <sheet name="PM-NEO - K3_3_QI" sheetId="1021" r:id="rId1021"/>
    <sheet name="PM-NEO - K3_3_AK" sheetId="1022" r:id="rId1022"/>
    <sheet name="PM-NEO - K3_4_QI" sheetId="1023" r:id="rId1023"/>
    <sheet name="PM-NEO - K3_4_AK" sheetId="1024" r:id="rId1024"/>
    <sheet name="PM-NEO - K3_5_QI" sheetId="1025" r:id="rId1025"/>
    <sheet name="PM-NEO - A_1_QI" sheetId="1026" r:id="rId1026"/>
    <sheet name="PM-NEO - A_1_AK" sheetId="1027" r:id="rId1027"/>
    <sheet name="PM-NEO - A_2_QI_a" sheetId="1028" r:id="rId1028"/>
    <sheet name="PM-NEO - A_2_AK_a" sheetId="1029" r:id="rId1029"/>
    <sheet name="PM-NEO - A_2_QI_b" sheetId="1030" r:id="rId1030"/>
    <sheet name="PM-NEO - A_2_AK_b" sheetId="1031" r:id="rId1031"/>
    <sheet name="PM-NEO - A_3_AK_a" sheetId="1032" r:id="rId1032"/>
    <sheet name="PM-NEO - A_3_AK_b" sheetId="1033" r:id="rId1033"/>
    <sheet name="PM-NEO - A_4_QI_a" sheetId="1034" r:id="rId1034"/>
    <sheet name="PM-NEO - A_4_QI_b" sheetId="1035" r:id="rId1035"/>
    <sheet name="PM-NEO - A_5_AK_a" sheetId="1036" r:id="rId1036"/>
    <sheet name="PM-NEO - A_5_AK_b" sheetId="1037" r:id="rId1037"/>
    <sheet name="PM-NEO - A_6_QI_a" sheetId="1038" r:id="rId1038"/>
    <sheet name="PM-NEO - A_6_QI_b" sheetId="1039" r:id="rId1039"/>
    <sheet name="PM-NEO - A_7_AK_a" sheetId="1040" r:id="rId1040"/>
    <sheet name="PM-NEO - A_7_AK_b" sheetId="1041" r:id="rId1041"/>
    <sheet name="PM-NEO - A_8_QI_a" sheetId="1042" r:id="rId1042"/>
    <sheet name="PM-NEO - A_8_QI_b" sheetId="1043" r:id="rId1043"/>
    <sheet name="PM-NEO - A_9_QI" sheetId="1044" r:id="rId1044"/>
    <sheet name="PM-NEO - A_9_AK" sheetId="1045" r:id="rId1045"/>
    <sheet name="PM-NEO - A_10_QI" sheetId="1046" r:id="rId1046"/>
    <sheet name="PM-NEO - A_10_AK" sheetId="1047" r:id="rId1047"/>
    <sheet name="PM-NEO - A_11_AK_QI" sheetId="1048" r:id="rId1048"/>
    <sheet name="PM-NEO - A_12_QI" sheetId="1049" r:id="rId1049"/>
    <sheet name="PM-NEO - A_13_QI" sheetId="1050" r:id="rId1050"/>
    <sheet name="PM-NEO - A_13_AK" sheetId="1051" r:id="rId1051"/>
    <sheet name="Auswahl HGV-HEP" sheetId="1052" r:id="rId1052"/>
    <sheet name="HGV-HEP - K3_1_QI" sheetId="1053" r:id="rId1053"/>
    <sheet name="HGV-HEP - K3_1_AK" sheetId="1054" r:id="rId1054"/>
    <sheet name="HGV-HEP - K3_2_QI" sheetId="1055" r:id="rId1055"/>
    <sheet name="HGV-HEP - K3_2_AK" sheetId="1056" r:id="rId1056"/>
    <sheet name="HGV-HEP - K3_3_QI" sheetId="1057" r:id="rId1057"/>
    <sheet name="HGV-HEP - K3_3_AK" sheetId="1058" r:id="rId1058"/>
    <sheet name="HGV-HEP - K3_4_QI" sheetId="1059" r:id="rId1059"/>
    <sheet name="HGV-HEP - K3_4_AK" sheetId="1060" r:id="rId1060"/>
    <sheet name="HGV-HEP - K3_5_QI" sheetId="1061" r:id="rId1061"/>
    <sheet name="HGV-HEP - A_1_QI" sheetId="1062" r:id="rId1062"/>
    <sheet name="HGV-HEP - A_1_AK" sheetId="1063" r:id="rId1063"/>
    <sheet name="HGV-HEP - A_2_QI_a" sheetId="1064" r:id="rId1064"/>
    <sheet name="HGV-HEP - A_2_AK_a" sheetId="1065" r:id="rId1065"/>
    <sheet name="HGV-HEP - A_2_QI_b" sheetId="1066" r:id="rId1066"/>
    <sheet name="HGV-HEP - A_2_AK_b" sheetId="1067" r:id="rId1067"/>
    <sheet name="HGV-HEP - A_3_AK_a" sheetId="1068" r:id="rId1068"/>
    <sheet name="HGV-HEP - A_3_AK_b" sheetId="1069" r:id="rId1069"/>
    <sheet name="HGV-HEP - A_4_QI_a" sheetId="1070" r:id="rId1070"/>
    <sheet name="HGV-HEP - A_4_QI_b" sheetId="1071" r:id="rId1071"/>
    <sheet name="HGV-HEP - A_5_AK_a" sheetId="1072" r:id="rId1072"/>
    <sheet name="HGV-HEP - A_5_AK_b" sheetId="1073" r:id="rId1073"/>
    <sheet name="HGV-HEP - A_6_QI_a" sheetId="1074" r:id="rId1074"/>
    <sheet name="HGV-HEP - A_6_QI_b" sheetId="1075" r:id="rId1075"/>
    <sheet name="HGV-HEP - A_7_AK_a" sheetId="1076" r:id="rId1076"/>
    <sheet name="HGV-HEP - A_7_AK_b" sheetId="1077" r:id="rId1077"/>
    <sheet name="HGV-HEP - A_8_QI_a" sheetId="1078" r:id="rId1078"/>
    <sheet name="HGV-HEP - A_8_QI_b" sheetId="1079" r:id="rId1079"/>
    <sheet name="HGV-HEP - A_9_QI" sheetId="1080" r:id="rId1080"/>
    <sheet name="HGV-HEP - A_9_AK" sheetId="1081" r:id="rId1081"/>
    <sheet name="HGV-HEP - A_10_QI" sheetId="1082" r:id="rId1082"/>
    <sheet name="HGV-HEP - A_10_AK" sheetId="1083" r:id="rId1083"/>
    <sheet name="HGV-HEP - A_11_AK_QI" sheetId="1084" r:id="rId1084"/>
    <sheet name="HGV-HEP - A_12_QI" sheetId="1085" r:id="rId1085"/>
    <sheet name="HGV-HEP - A_13_QI" sheetId="1086" r:id="rId1086"/>
    <sheet name="HGV-HEP - A_13_AK" sheetId="1087" r:id="rId1087"/>
    <sheet name="Auswahl HGV-OSFRAK" sheetId="1088" r:id="rId1088"/>
    <sheet name="HGV-OSFRAK - K3_1_QI" sheetId="1089" r:id="rId1089"/>
    <sheet name="HGV-OSFRAK - K3_1_AK" sheetId="1090" r:id="rId1090"/>
    <sheet name="HGV-OSFRAK - K3_2_QI" sheetId="1091" r:id="rId1091"/>
    <sheet name="HGV-OSFRAK - K3_2_AK" sheetId="1092" r:id="rId1092"/>
    <sheet name="HGV-OSFRAK - K3_3_QI" sheetId="1093" r:id="rId1093"/>
    <sheet name="HGV-OSFRAK - K3_3_AK" sheetId="1094" r:id="rId1094"/>
    <sheet name="HGV-OSFRAK - K3_4_QI" sheetId="1095" r:id="rId1095"/>
    <sheet name="HGV-OSFRAK - K3_4_AK" sheetId="1096" r:id="rId1096"/>
    <sheet name="HGV-OSFRAK - K3_5_QI" sheetId="1097" r:id="rId1097"/>
    <sheet name="HGV-OSFRAK - A_1_QI" sheetId="1098" r:id="rId1098"/>
    <sheet name="HGV-OSFRAK - A_1_AK" sheetId="1099" r:id="rId1099"/>
    <sheet name="HGV-OSFRAK - A_2_QI_a" sheetId="1100" r:id="rId1100"/>
    <sheet name="HGV-OSFRAK - A_2_AK_a" sheetId="1101" r:id="rId1101"/>
    <sheet name="HGV-OSFRAK - A_2_QI_b" sheetId="1102" r:id="rId1102"/>
    <sheet name="HGV-OSFRAK - A_2_AK_b" sheetId="1103" r:id="rId1103"/>
    <sheet name="HGV-OSFRAK - A_3_AK_a" sheetId="1104" r:id="rId1104"/>
    <sheet name="HGV-OSFRAK - A_3_AK_b" sheetId="1105" r:id="rId1105"/>
    <sheet name="HGV-OSFRAK - A_4_QI_a" sheetId="1106" r:id="rId1106"/>
    <sheet name="HGV-OSFRAK - A_4_QI_b" sheetId="1107" r:id="rId1107"/>
    <sheet name="HGV-OSFRAK - A_5_AK_a" sheetId="1108" r:id="rId1108"/>
    <sheet name="HGV-OSFRAK - A_5_AK_b" sheetId="1109" r:id="rId1109"/>
    <sheet name="HGV-OSFRAK - A_6_QI_a" sheetId="1110" r:id="rId1110"/>
    <sheet name="HGV-OSFRAK - A_6_QI_b" sheetId="1111" r:id="rId1111"/>
    <sheet name="HGV-OSFRAK - A_7_AK_a" sheetId="1112" r:id="rId1112"/>
    <sheet name="HGV-OSFRAK - A_7_AK_b" sheetId="1113" r:id="rId1113"/>
    <sheet name="HGV-OSFRAK - A_8_QI_a" sheetId="1114" r:id="rId1114"/>
    <sheet name="HGV-OSFRAK - A_8_QI_b" sheetId="1115" r:id="rId1115"/>
    <sheet name="HGV-OSFRAK - A_9_QI" sheetId="1116" r:id="rId1116"/>
    <sheet name="HGV-OSFRAK - A_9_AK" sheetId="1117" r:id="rId1117"/>
    <sheet name="HGV-OSFRAK - A_10_QI" sheetId="1118" r:id="rId1118"/>
    <sheet name="HGV-OSFRAK - A_10_AK" sheetId="1119" r:id="rId1119"/>
    <sheet name="HGV-OSFRAK - A_11_AK_QI" sheetId="1120" r:id="rId1120"/>
    <sheet name="HGV-OSFRAK - A_12_QI" sheetId="1121" r:id="rId1121"/>
    <sheet name="HGV-OSFRAK - A_13_QI" sheetId="1122" r:id="rId1122"/>
    <sheet name="HGV-OSFRAK - A_13_AK" sheetId="1123" r:id="rId1123"/>
    <sheet name="Auswahl KEP" sheetId="1124" r:id="rId1124"/>
    <sheet name="KEP - K3_1_QI" sheetId="1125" r:id="rId1125"/>
    <sheet name="KEP - K3_1_AK" sheetId="1126" r:id="rId1126"/>
    <sheet name="KEP - K3_2_QI" sheetId="1127" r:id="rId1127"/>
    <sheet name="KEP - K3_2_AK" sheetId="1128" r:id="rId1128"/>
    <sheet name="KEP - K3_3_QI" sheetId="1129" r:id="rId1129"/>
    <sheet name="KEP - K3_3_AK" sheetId="1130" r:id="rId1130"/>
    <sheet name="KEP - K3_4_QI" sheetId="1131" r:id="rId1131"/>
    <sheet name="KEP - K3_4_AK" sheetId="1132" r:id="rId1132"/>
    <sheet name="KEP - K3_5_QI" sheetId="1133" r:id="rId1133"/>
    <sheet name="KEP - A_1_QI" sheetId="1134" r:id="rId1134"/>
    <sheet name="KEP - A_1_AK" sheetId="1135" r:id="rId1135"/>
    <sheet name="KEP - A_2_QI_a" sheetId="1136" r:id="rId1136"/>
    <sheet name="KEP - A_2_AK_a" sheetId="1137" r:id="rId1137"/>
    <sheet name="KEP - A_2_QI_b" sheetId="1138" r:id="rId1138"/>
    <sheet name="KEP - A_2_AK_b" sheetId="1139" r:id="rId1139"/>
    <sheet name="KEP - A_3_AK_a" sheetId="1140" r:id="rId1140"/>
    <sheet name="KEP - A_3_AK_b" sheetId="1141" r:id="rId1141"/>
    <sheet name="KEP - A_4_QI_a" sheetId="1142" r:id="rId1142"/>
    <sheet name="KEP - A_4_QI_b" sheetId="1143" r:id="rId1143"/>
    <sheet name="KEP - A_5_AK_a" sheetId="1144" r:id="rId1144"/>
    <sheet name="KEP - A_5_AK_b" sheetId="1145" r:id="rId1145"/>
    <sheet name="KEP - A_6_QI_a" sheetId="1146" r:id="rId1146"/>
    <sheet name="KEP - A_6_QI_b" sheetId="1147" r:id="rId1147"/>
    <sheet name="KEP - A_7_AK_a" sheetId="1148" r:id="rId1148"/>
    <sheet name="KEP - A_7_AK_b" sheetId="1149" r:id="rId1149"/>
    <sheet name="KEP - A_8_QI_a" sheetId="1150" r:id="rId1150"/>
    <sheet name="KEP - A_8_QI_b" sheetId="1151" r:id="rId1151"/>
    <sheet name="KEP - A_9_QI" sheetId="1152" r:id="rId1152"/>
    <sheet name="KEP - A_9_AK" sheetId="1153" r:id="rId1153"/>
    <sheet name="KEP - A_10_QI" sheetId="1154" r:id="rId1154"/>
    <sheet name="KEP - A_10_AK" sheetId="1155" r:id="rId1155"/>
    <sheet name="KEP - A_11_AK_QI" sheetId="1156" r:id="rId1156"/>
    <sheet name="KEP - A_12_QI" sheetId="1157" r:id="rId1157"/>
    <sheet name="KEP - A_13_QI" sheetId="1158" r:id="rId1158"/>
    <sheet name="KEP - A_13_AK" sheetId="1159" r:id="rId1159"/>
  </sheets>
  <calcPr calcId="162913"/>
</workbook>
</file>

<file path=xl/calcChain.xml><?xml version="1.0" encoding="utf-8"?>
<calcChain xmlns="http://schemas.openxmlformats.org/spreadsheetml/2006/main">
  <c r="A2" i="1159" l="1"/>
  <c r="A1" i="1159"/>
  <c r="A2" i="1158"/>
  <c r="A1" i="1158"/>
  <c r="A2" i="1157"/>
  <c r="A1" i="1157"/>
  <c r="A2" i="1156"/>
  <c r="A1" i="1156"/>
  <c r="A2" i="1155"/>
  <c r="A1" i="1155"/>
  <c r="A2" i="1154"/>
  <c r="A1" i="1154"/>
  <c r="A2" i="1153"/>
  <c r="A1" i="1153"/>
  <c r="A2" i="1152"/>
  <c r="A1" i="1152"/>
  <c r="A2" i="1151"/>
  <c r="A1" i="1151"/>
  <c r="A2" i="1150"/>
  <c r="A1" i="1150"/>
  <c r="A2" i="1149"/>
  <c r="A1" i="1149"/>
  <c r="A2" i="1148"/>
  <c r="A1" i="1148"/>
  <c r="A2" i="1147"/>
  <c r="A1" i="1147"/>
  <c r="A2" i="1146"/>
  <c r="A1" i="1146"/>
  <c r="A2" i="1145"/>
  <c r="A1" i="1145"/>
  <c r="A2" i="1144"/>
  <c r="A1" i="1144"/>
  <c r="A2" i="1143"/>
  <c r="A1" i="1143"/>
  <c r="A2" i="1142"/>
  <c r="A1" i="1142"/>
  <c r="A2" i="1141"/>
  <c r="A1" i="1141"/>
  <c r="A2" i="1140"/>
  <c r="A1" i="1140"/>
  <c r="A2" i="1139"/>
  <c r="A1" i="1139"/>
  <c r="A2" i="1138"/>
  <c r="A1" i="1138"/>
  <c r="A2" i="1137"/>
  <c r="A1" i="1137"/>
  <c r="A2" i="1136"/>
  <c r="A1" i="1136"/>
  <c r="A2" i="1135"/>
  <c r="A1" i="1135"/>
  <c r="A2" i="1134"/>
  <c r="A1" i="1134"/>
  <c r="A2" i="1133"/>
  <c r="A1" i="1133"/>
  <c r="A2" i="1132"/>
  <c r="A1" i="1132"/>
  <c r="A2" i="1131"/>
  <c r="A1" i="1131"/>
  <c r="A2" i="1130"/>
  <c r="A1" i="1130"/>
  <c r="A2" i="1129"/>
  <c r="A1" i="1129"/>
  <c r="A2" i="1128"/>
  <c r="A1" i="1128"/>
  <c r="A2" i="1127"/>
  <c r="A1" i="1127"/>
  <c r="A2" i="1126"/>
  <c r="A1" i="1126"/>
  <c r="A2" i="1125"/>
  <c r="A1" i="1125"/>
  <c r="C40" i="1124"/>
  <c r="B40" i="1124"/>
  <c r="C39" i="1124"/>
  <c r="B39" i="1124"/>
  <c r="C38" i="1124"/>
  <c r="B38" i="1124"/>
  <c r="C37" i="1124"/>
  <c r="B37" i="1124"/>
  <c r="C36" i="1124"/>
  <c r="B36" i="1124"/>
  <c r="C35" i="1124"/>
  <c r="B35" i="1124"/>
  <c r="C34" i="1124"/>
  <c r="B34" i="1124"/>
  <c r="C33" i="1124"/>
  <c r="B33" i="1124"/>
  <c r="C32" i="1124"/>
  <c r="B32" i="1124"/>
  <c r="C31" i="1124"/>
  <c r="B31" i="1124"/>
  <c r="C30" i="1124"/>
  <c r="B30" i="1124"/>
  <c r="C29" i="1124"/>
  <c r="B29" i="1124"/>
  <c r="C28" i="1124"/>
  <c r="B28" i="1124"/>
  <c r="C27" i="1124"/>
  <c r="B27" i="1124"/>
  <c r="C26" i="1124"/>
  <c r="B26" i="1124"/>
  <c r="C25" i="1124"/>
  <c r="B25" i="1124"/>
  <c r="C24" i="1124"/>
  <c r="B24" i="1124"/>
  <c r="C23" i="1124"/>
  <c r="B23" i="1124"/>
  <c r="C22" i="1124"/>
  <c r="B22" i="1124"/>
  <c r="C21" i="1124"/>
  <c r="B21" i="1124"/>
  <c r="C20" i="1124"/>
  <c r="B20" i="1124"/>
  <c r="C19" i="1124"/>
  <c r="B19" i="1124"/>
  <c r="C18" i="1124"/>
  <c r="B18" i="1124"/>
  <c r="C17" i="1124"/>
  <c r="B17" i="1124"/>
  <c r="C16" i="1124"/>
  <c r="B16" i="1124"/>
  <c r="C15" i="1124"/>
  <c r="B15" i="1124"/>
  <c r="C14" i="1124"/>
  <c r="B14" i="1124"/>
  <c r="C13" i="1124"/>
  <c r="B13" i="1124"/>
  <c r="C12" i="1124"/>
  <c r="B12" i="1124"/>
  <c r="C11" i="1124"/>
  <c r="B11" i="1124"/>
  <c r="C10" i="1124"/>
  <c r="B10" i="1124"/>
  <c r="C9" i="1124"/>
  <c r="B9" i="1124"/>
  <c r="C8" i="1124"/>
  <c r="B8" i="1124"/>
  <c r="C7" i="1124"/>
  <c r="B7" i="1124"/>
  <c r="C6" i="1124"/>
  <c r="B6" i="1124"/>
  <c r="A1" i="1124"/>
  <c r="A2" i="1123"/>
  <c r="A1" i="1123"/>
  <c r="A2" i="1122"/>
  <c r="A1" i="1122"/>
  <c r="A2" i="1121"/>
  <c r="A1" i="1121"/>
  <c r="A2" i="1120"/>
  <c r="A1" i="1120"/>
  <c r="A2" i="1119"/>
  <c r="A1" i="1119"/>
  <c r="A2" i="1118"/>
  <c r="A1" i="1118"/>
  <c r="A2" i="1117"/>
  <c r="A1" i="1117"/>
  <c r="A2" i="1116"/>
  <c r="A1" i="1116"/>
  <c r="A2" i="1115"/>
  <c r="A1" i="1115"/>
  <c r="A2" i="1114"/>
  <c r="A1" i="1114"/>
  <c r="A2" i="1113"/>
  <c r="A1" i="1113"/>
  <c r="A2" i="1112"/>
  <c r="A1" i="1112"/>
  <c r="A2" i="1111"/>
  <c r="A1" i="1111"/>
  <c r="A2" i="1110"/>
  <c r="A1" i="1110"/>
  <c r="A2" i="1109"/>
  <c r="A1" i="1109"/>
  <c r="A2" i="1108"/>
  <c r="A1" i="1108"/>
  <c r="A2" i="1107"/>
  <c r="A1" i="1107"/>
  <c r="A2" i="1106"/>
  <c r="A1" i="1106"/>
  <c r="A2" i="1105"/>
  <c r="A1" i="1105"/>
  <c r="A2" i="1104"/>
  <c r="A1" i="1104"/>
  <c r="A2" i="1103"/>
  <c r="A1" i="1103"/>
  <c r="A2" i="1102"/>
  <c r="A1" i="1102"/>
  <c r="A2" i="1101"/>
  <c r="A1" i="1101"/>
  <c r="A2" i="1100"/>
  <c r="A1" i="1100"/>
  <c r="A2" i="1099"/>
  <c r="A1" i="1099"/>
  <c r="A2" i="1098"/>
  <c r="A1" i="1098"/>
  <c r="A2" i="1097"/>
  <c r="A1" i="1097"/>
  <c r="A2" i="1096"/>
  <c r="A1" i="1096"/>
  <c r="A2" i="1095"/>
  <c r="A1" i="1095"/>
  <c r="A2" i="1094"/>
  <c r="A1" i="1094"/>
  <c r="A2" i="1093"/>
  <c r="A1" i="1093"/>
  <c r="A2" i="1092"/>
  <c r="A1" i="1092"/>
  <c r="A2" i="1091"/>
  <c r="A1" i="1091"/>
  <c r="A2" i="1090"/>
  <c r="A1" i="1090"/>
  <c r="A2" i="1089"/>
  <c r="A1" i="1089"/>
  <c r="C40" i="1088"/>
  <c r="B40" i="1088"/>
  <c r="C39" i="1088"/>
  <c r="B39" i="1088"/>
  <c r="C38" i="1088"/>
  <c r="B38" i="1088"/>
  <c r="C37" i="1088"/>
  <c r="B37" i="1088"/>
  <c r="C36" i="1088"/>
  <c r="B36" i="1088"/>
  <c r="C35" i="1088"/>
  <c r="B35" i="1088"/>
  <c r="C34" i="1088"/>
  <c r="B34" i="1088"/>
  <c r="C33" i="1088"/>
  <c r="B33" i="1088"/>
  <c r="C32" i="1088"/>
  <c r="B32" i="1088"/>
  <c r="C31" i="1088"/>
  <c r="B31" i="1088"/>
  <c r="C30" i="1088"/>
  <c r="B30" i="1088"/>
  <c r="C29" i="1088"/>
  <c r="B29" i="1088"/>
  <c r="C28" i="1088"/>
  <c r="B28" i="1088"/>
  <c r="C27" i="1088"/>
  <c r="B27" i="1088"/>
  <c r="C26" i="1088"/>
  <c r="B26" i="1088"/>
  <c r="C25" i="1088"/>
  <c r="B25" i="1088"/>
  <c r="C24" i="1088"/>
  <c r="B24" i="1088"/>
  <c r="C23" i="1088"/>
  <c r="B23" i="1088"/>
  <c r="C22" i="1088"/>
  <c r="B22" i="1088"/>
  <c r="C21" i="1088"/>
  <c r="B21" i="1088"/>
  <c r="C20" i="1088"/>
  <c r="B20" i="1088"/>
  <c r="C19" i="1088"/>
  <c r="B19" i="1088"/>
  <c r="C18" i="1088"/>
  <c r="B18" i="1088"/>
  <c r="C17" i="1088"/>
  <c r="B17" i="1088"/>
  <c r="C16" i="1088"/>
  <c r="B16" i="1088"/>
  <c r="C15" i="1088"/>
  <c r="B15" i="1088"/>
  <c r="C14" i="1088"/>
  <c r="B14" i="1088"/>
  <c r="C13" i="1088"/>
  <c r="B13" i="1088"/>
  <c r="C12" i="1088"/>
  <c r="B12" i="1088"/>
  <c r="C11" i="1088"/>
  <c r="B11" i="1088"/>
  <c r="C10" i="1088"/>
  <c r="B10" i="1088"/>
  <c r="C9" i="1088"/>
  <c r="B9" i="1088"/>
  <c r="C8" i="1088"/>
  <c r="B8" i="1088"/>
  <c r="C7" i="1088"/>
  <c r="B7" i="1088"/>
  <c r="C6" i="1088"/>
  <c r="B6" i="1088"/>
  <c r="A1" i="1088"/>
  <c r="A2" i="1087"/>
  <c r="A1" i="1087"/>
  <c r="A2" i="1086"/>
  <c r="A1" i="1086"/>
  <c r="A2" i="1085"/>
  <c r="A1" i="1085"/>
  <c r="A2" i="1084"/>
  <c r="A1" i="1084"/>
  <c r="A2" i="1083"/>
  <c r="A1" i="1083"/>
  <c r="A2" i="1082"/>
  <c r="A1" i="1082"/>
  <c r="A2" i="1081"/>
  <c r="A1" i="1081"/>
  <c r="A2" i="1080"/>
  <c r="A1" i="1080"/>
  <c r="A2" i="1079"/>
  <c r="A1" i="1079"/>
  <c r="A2" i="1078"/>
  <c r="A1" i="1078"/>
  <c r="A2" i="1077"/>
  <c r="A1" i="1077"/>
  <c r="A2" i="1076"/>
  <c r="A1" i="1076"/>
  <c r="A2" i="1075"/>
  <c r="A1" i="1075"/>
  <c r="A2" i="1074"/>
  <c r="A1" i="1074"/>
  <c r="A2" i="1073"/>
  <c r="A1" i="1073"/>
  <c r="A2" i="1072"/>
  <c r="A1" i="1072"/>
  <c r="A2" i="1071"/>
  <c r="A1" i="1071"/>
  <c r="A2" i="1070"/>
  <c r="A1" i="1070"/>
  <c r="A2" i="1069"/>
  <c r="A1" i="1069"/>
  <c r="A2" i="1068"/>
  <c r="A1" i="1068"/>
  <c r="A2" i="1067"/>
  <c r="A1" i="1067"/>
  <c r="A2" i="1066"/>
  <c r="A1" i="1066"/>
  <c r="A2" i="1065"/>
  <c r="A1" i="1065"/>
  <c r="A2" i="1064"/>
  <c r="A1" i="1064"/>
  <c r="A2" i="1063"/>
  <c r="A1" i="1063"/>
  <c r="A2" i="1062"/>
  <c r="A1" i="1062"/>
  <c r="A2" i="1061"/>
  <c r="A1" i="1061"/>
  <c r="A2" i="1060"/>
  <c r="A1" i="1060"/>
  <c r="A2" i="1059"/>
  <c r="A1" i="1059"/>
  <c r="A2" i="1058"/>
  <c r="A1" i="1058"/>
  <c r="A2" i="1057"/>
  <c r="A1" i="1057"/>
  <c r="A2" i="1056"/>
  <c r="A1" i="1056"/>
  <c r="A2" i="1055"/>
  <c r="A1" i="1055"/>
  <c r="A2" i="1054"/>
  <c r="A1" i="1054"/>
  <c r="A2" i="1053"/>
  <c r="A1" i="1053"/>
  <c r="C40" i="1052"/>
  <c r="B40" i="1052"/>
  <c r="C39" i="1052"/>
  <c r="B39" i="1052"/>
  <c r="C38" i="1052"/>
  <c r="B38" i="1052"/>
  <c r="C37" i="1052"/>
  <c r="B37" i="1052"/>
  <c r="C36" i="1052"/>
  <c r="B36" i="1052"/>
  <c r="C35" i="1052"/>
  <c r="B35" i="1052"/>
  <c r="C34" i="1052"/>
  <c r="B34" i="1052"/>
  <c r="C33" i="1052"/>
  <c r="B33" i="1052"/>
  <c r="C32" i="1052"/>
  <c r="B32" i="1052"/>
  <c r="C31" i="1052"/>
  <c r="B31" i="1052"/>
  <c r="C30" i="1052"/>
  <c r="B30" i="1052"/>
  <c r="C29" i="1052"/>
  <c r="B29" i="1052"/>
  <c r="C28" i="1052"/>
  <c r="B28" i="1052"/>
  <c r="C27" i="1052"/>
  <c r="B27" i="1052"/>
  <c r="C26" i="1052"/>
  <c r="B26" i="1052"/>
  <c r="C25" i="1052"/>
  <c r="B25" i="1052"/>
  <c r="C24" i="1052"/>
  <c r="B24" i="1052"/>
  <c r="C23" i="1052"/>
  <c r="B23" i="1052"/>
  <c r="C22" i="1052"/>
  <c r="B22" i="1052"/>
  <c r="C21" i="1052"/>
  <c r="B21" i="1052"/>
  <c r="C20" i="1052"/>
  <c r="B20" i="1052"/>
  <c r="C19" i="1052"/>
  <c r="B19" i="1052"/>
  <c r="C18" i="1052"/>
  <c r="B18" i="1052"/>
  <c r="C17" i="1052"/>
  <c r="B17" i="1052"/>
  <c r="C16" i="1052"/>
  <c r="B16" i="1052"/>
  <c r="C15" i="1052"/>
  <c r="B15" i="1052"/>
  <c r="C14" i="1052"/>
  <c r="B14" i="1052"/>
  <c r="C13" i="1052"/>
  <c r="B13" i="1052"/>
  <c r="C12" i="1052"/>
  <c r="B12" i="1052"/>
  <c r="C11" i="1052"/>
  <c r="B11" i="1052"/>
  <c r="C10" i="1052"/>
  <c r="B10" i="1052"/>
  <c r="C9" i="1052"/>
  <c r="B9" i="1052"/>
  <c r="C8" i="1052"/>
  <c r="B8" i="1052"/>
  <c r="C7" i="1052"/>
  <c r="B7" i="1052"/>
  <c r="C6" i="1052"/>
  <c r="B6" i="1052"/>
  <c r="A1" i="1052"/>
  <c r="A2" i="1051"/>
  <c r="A1" i="1051"/>
  <c r="A2" i="1050"/>
  <c r="A1" i="1050"/>
  <c r="A2" i="1049"/>
  <c r="A1" i="1049"/>
  <c r="A2" i="1048"/>
  <c r="A1" i="1048"/>
  <c r="A2" i="1047"/>
  <c r="A1" i="1047"/>
  <c r="A2" i="1046"/>
  <c r="A1" i="1046"/>
  <c r="A2" i="1045"/>
  <c r="A1" i="1045"/>
  <c r="A2" i="1044"/>
  <c r="A1" i="1044"/>
  <c r="A2" i="1043"/>
  <c r="A1" i="1043"/>
  <c r="A2" i="1042"/>
  <c r="A1" i="1042"/>
  <c r="A2" i="1041"/>
  <c r="A1" i="1041"/>
  <c r="A2" i="1040"/>
  <c r="A1" i="1040"/>
  <c r="A2" i="1039"/>
  <c r="A1" i="1039"/>
  <c r="A2" i="1038"/>
  <c r="A1" i="1038"/>
  <c r="A2" i="1037"/>
  <c r="A1" i="1037"/>
  <c r="A2" i="1036"/>
  <c r="A1" i="1036"/>
  <c r="A2" i="1035"/>
  <c r="A1" i="1035"/>
  <c r="A2" i="1034"/>
  <c r="A1" i="1034"/>
  <c r="A2" i="1033"/>
  <c r="A1" i="1033"/>
  <c r="A2" i="1032"/>
  <c r="A1" i="1032"/>
  <c r="A2" i="1031"/>
  <c r="A1" i="1031"/>
  <c r="A2" i="1030"/>
  <c r="A1" i="1030"/>
  <c r="A2" i="1029"/>
  <c r="A1" i="1029"/>
  <c r="A2" i="1028"/>
  <c r="A1" i="1028"/>
  <c r="A2" i="1027"/>
  <c r="A1" i="1027"/>
  <c r="A2" i="1026"/>
  <c r="A1" i="1026"/>
  <c r="A2" i="1025"/>
  <c r="A1" i="1025"/>
  <c r="A2" i="1024"/>
  <c r="A1" i="1024"/>
  <c r="A2" i="1023"/>
  <c r="A1" i="1023"/>
  <c r="A2" i="1022"/>
  <c r="A1" i="1022"/>
  <c r="A2" i="1021"/>
  <c r="A1" i="1021"/>
  <c r="A2" i="1020"/>
  <c r="A1" i="1020"/>
  <c r="A2" i="1019"/>
  <c r="A1" i="1019"/>
  <c r="A2" i="1018"/>
  <c r="A1" i="1018"/>
  <c r="A2" i="1017"/>
  <c r="A1" i="1017"/>
  <c r="C40" i="1016"/>
  <c r="B40" i="1016"/>
  <c r="C39" i="1016"/>
  <c r="B39" i="1016"/>
  <c r="C38" i="1016"/>
  <c r="B38" i="1016"/>
  <c r="C37" i="1016"/>
  <c r="B37" i="1016"/>
  <c r="C36" i="1016"/>
  <c r="B36" i="1016"/>
  <c r="C35" i="1016"/>
  <c r="B35" i="1016"/>
  <c r="C34" i="1016"/>
  <c r="B34" i="1016"/>
  <c r="C33" i="1016"/>
  <c r="B33" i="1016"/>
  <c r="C32" i="1016"/>
  <c r="B32" i="1016"/>
  <c r="C31" i="1016"/>
  <c r="B31" i="1016"/>
  <c r="C30" i="1016"/>
  <c r="B30" i="1016"/>
  <c r="C29" i="1016"/>
  <c r="B29" i="1016"/>
  <c r="C28" i="1016"/>
  <c r="B28" i="1016"/>
  <c r="C27" i="1016"/>
  <c r="B27" i="1016"/>
  <c r="C26" i="1016"/>
  <c r="B26" i="1016"/>
  <c r="C25" i="1016"/>
  <c r="B25" i="1016"/>
  <c r="C24" i="1016"/>
  <c r="B24" i="1016"/>
  <c r="C23" i="1016"/>
  <c r="B23" i="1016"/>
  <c r="C22" i="1016"/>
  <c r="B22" i="1016"/>
  <c r="C21" i="1016"/>
  <c r="B21" i="1016"/>
  <c r="C20" i="1016"/>
  <c r="B20" i="1016"/>
  <c r="C19" i="1016"/>
  <c r="B19" i="1016"/>
  <c r="C18" i="1016"/>
  <c r="B18" i="1016"/>
  <c r="C17" i="1016"/>
  <c r="B17" i="1016"/>
  <c r="C16" i="1016"/>
  <c r="B16" i="1016"/>
  <c r="C15" i="1016"/>
  <c r="B15" i="1016"/>
  <c r="C14" i="1016"/>
  <c r="B14" i="1016"/>
  <c r="C13" i="1016"/>
  <c r="B13" i="1016"/>
  <c r="C12" i="1016"/>
  <c r="B12" i="1016"/>
  <c r="C11" i="1016"/>
  <c r="B11" i="1016"/>
  <c r="C10" i="1016"/>
  <c r="B10" i="1016"/>
  <c r="C9" i="1016"/>
  <c r="B9" i="1016"/>
  <c r="C8" i="1016"/>
  <c r="B8" i="1016"/>
  <c r="C7" i="1016"/>
  <c r="B7" i="1016"/>
  <c r="C6" i="1016"/>
  <c r="B6" i="1016"/>
  <c r="A1" i="1016"/>
  <c r="A2" i="1015"/>
  <c r="A1" i="1015"/>
  <c r="A2" i="1014"/>
  <c r="A1" i="1014"/>
  <c r="A2" i="1013"/>
  <c r="A1" i="1013"/>
  <c r="A2" i="1012"/>
  <c r="A1" i="1012"/>
  <c r="A2" i="1011"/>
  <c r="A1" i="1011"/>
  <c r="A2" i="1010"/>
  <c r="A1" i="1010"/>
  <c r="A2" i="1009"/>
  <c r="A1" i="1009"/>
  <c r="A2" i="1008"/>
  <c r="A1" i="1008"/>
  <c r="A2" i="1007"/>
  <c r="A1" i="1007"/>
  <c r="A2" i="1006"/>
  <c r="A1" i="1006"/>
  <c r="A2" i="1005"/>
  <c r="A1" i="1005"/>
  <c r="A2" i="1004"/>
  <c r="A1" i="1004"/>
  <c r="A2" i="1003"/>
  <c r="A1" i="1003"/>
  <c r="A2" i="1002"/>
  <c r="A1" i="1002"/>
  <c r="A2" i="1001"/>
  <c r="A1" i="1001"/>
  <c r="A2" i="1000"/>
  <c r="A1" i="1000"/>
  <c r="A2" i="999"/>
  <c r="A1" i="999"/>
  <c r="A2" i="998"/>
  <c r="A1" i="998"/>
  <c r="A2" i="997"/>
  <c r="A1" i="997"/>
  <c r="A2" i="996"/>
  <c r="A1" i="996"/>
  <c r="A2" i="995"/>
  <c r="A1" i="995"/>
  <c r="A2" i="994"/>
  <c r="A1" i="994"/>
  <c r="A2" i="993"/>
  <c r="A1" i="993"/>
  <c r="A2" i="992"/>
  <c r="A1" i="992"/>
  <c r="A2" i="991"/>
  <c r="A1" i="991"/>
  <c r="A2" i="990"/>
  <c r="A1" i="990"/>
  <c r="A2" i="989"/>
  <c r="A1" i="989"/>
  <c r="A2" i="988"/>
  <c r="A1" i="988"/>
  <c r="A2" i="987"/>
  <c r="A1" i="987"/>
  <c r="A2" i="986"/>
  <c r="A1" i="986"/>
  <c r="A2" i="985"/>
  <c r="A1" i="985"/>
  <c r="A2" i="984"/>
  <c r="A1" i="984"/>
  <c r="A2" i="983"/>
  <c r="A1" i="983"/>
  <c r="A2" i="982"/>
  <c r="A1" i="982"/>
  <c r="A2" i="981"/>
  <c r="A1" i="981"/>
  <c r="C40" i="980"/>
  <c r="B40" i="980"/>
  <c r="C39" i="980"/>
  <c r="B39" i="980"/>
  <c r="C38" i="980"/>
  <c r="B38" i="980"/>
  <c r="C37" i="980"/>
  <c r="B37" i="980"/>
  <c r="C36" i="980"/>
  <c r="B36" i="980"/>
  <c r="C35" i="980"/>
  <c r="B35" i="980"/>
  <c r="C34" i="980"/>
  <c r="B34" i="980"/>
  <c r="C33" i="980"/>
  <c r="B33" i="980"/>
  <c r="C32" i="980"/>
  <c r="B32" i="980"/>
  <c r="C31" i="980"/>
  <c r="B31" i="980"/>
  <c r="C30" i="980"/>
  <c r="B30" i="980"/>
  <c r="C29" i="980"/>
  <c r="B29" i="980"/>
  <c r="C28" i="980"/>
  <c r="B28" i="980"/>
  <c r="C27" i="980"/>
  <c r="B27" i="980"/>
  <c r="C26" i="980"/>
  <c r="B26" i="980"/>
  <c r="C25" i="980"/>
  <c r="B25" i="980"/>
  <c r="C24" i="980"/>
  <c r="B24" i="980"/>
  <c r="C23" i="980"/>
  <c r="B23" i="980"/>
  <c r="C22" i="980"/>
  <c r="B22" i="980"/>
  <c r="C21" i="980"/>
  <c r="B21" i="980"/>
  <c r="C20" i="980"/>
  <c r="B20" i="980"/>
  <c r="C19" i="980"/>
  <c r="B19" i="980"/>
  <c r="C18" i="980"/>
  <c r="B18" i="980"/>
  <c r="C17" i="980"/>
  <c r="B17" i="980"/>
  <c r="C16" i="980"/>
  <c r="B16" i="980"/>
  <c r="C15" i="980"/>
  <c r="B15" i="980"/>
  <c r="C14" i="980"/>
  <c r="B14" i="980"/>
  <c r="C13" i="980"/>
  <c r="B13" i="980"/>
  <c r="C12" i="980"/>
  <c r="B12" i="980"/>
  <c r="C11" i="980"/>
  <c r="B11" i="980"/>
  <c r="C10" i="980"/>
  <c r="B10" i="980"/>
  <c r="C9" i="980"/>
  <c r="B9" i="980"/>
  <c r="C8" i="980"/>
  <c r="B8" i="980"/>
  <c r="C7" i="980"/>
  <c r="B7" i="980"/>
  <c r="C6" i="980"/>
  <c r="B6" i="980"/>
  <c r="A1" i="980"/>
  <c r="A2" i="979"/>
  <c r="A1" i="979"/>
  <c r="A2" i="978"/>
  <c r="A1" i="978"/>
  <c r="A2" i="977"/>
  <c r="A1" i="977"/>
  <c r="A2" i="976"/>
  <c r="A1" i="976"/>
  <c r="A2" i="975"/>
  <c r="A1" i="975"/>
  <c r="A2" i="974"/>
  <c r="A1" i="974"/>
  <c r="A2" i="973"/>
  <c r="A1" i="973"/>
  <c r="A2" i="972"/>
  <c r="A1" i="972"/>
  <c r="A2" i="971"/>
  <c r="A1" i="971"/>
  <c r="A2" i="970"/>
  <c r="A1" i="970"/>
  <c r="A2" i="969"/>
  <c r="A1" i="969"/>
  <c r="A2" i="968"/>
  <c r="A1" i="968"/>
  <c r="A2" i="967"/>
  <c r="A1" i="967"/>
  <c r="A2" i="966"/>
  <c r="A1" i="966"/>
  <c r="A2" i="965"/>
  <c r="A1" i="965"/>
  <c r="A2" i="964"/>
  <c r="A1" i="964"/>
  <c r="A2" i="963"/>
  <c r="A1" i="963"/>
  <c r="A2" i="962"/>
  <c r="A1" i="962"/>
  <c r="A2" i="961"/>
  <c r="A1" i="961"/>
  <c r="A2" i="960"/>
  <c r="A1" i="960"/>
  <c r="A2" i="959"/>
  <c r="A1" i="959"/>
  <c r="A2" i="958"/>
  <c r="A1" i="958"/>
  <c r="A2" i="957"/>
  <c r="A1" i="957"/>
  <c r="A2" i="956"/>
  <c r="A1" i="956"/>
  <c r="A2" i="955"/>
  <c r="A1" i="955"/>
  <c r="A2" i="954"/>
  <c r="A1" i="954"/>
  <c r="A2" i="953"/>
  <c r="A1" i="953"/>
  <c r="A2" i="952"/>
  <c r="A1" i="952"/>
  <c r="A2" i="951"/>
  <c r="A1" i="951"/>
  <c r="A2" i="950"/>
  <c r="A1" i="950"/>
  <c r="A2" i="949"/>
  <c r="A1" i="949"/>
  <c r="A2" i="948"/>
  <c r="A1" i="948"/>
  <c r="A2" i="947"/>
  <c r="A1" i="947"/>
  <c r="A2" i="946"/>
  <c r="A1" i="946"/>
  <c r="A2" i="945"/>
  <c r="A1" i="945"/>
  <c r="C40" i="944"/>
  <c r="B40" i="944"/>
  <c r="C39" i="944"/>
  <c r="B39" i="944"/>
  <c r="C38" i="944"/>
  <c r="B38" i="944"/>
  <c r="C37" i="944"/>
  <c r="B37" i="944"/>
  <c r="C36" i="944"/>
  <c r="B36" i="944"/>
  <c r="C35" i="944"/>
  <c r="B35" i="944"/>
  <c r="C34" i="944"/>
  <c r="B34" i="944"/>
  <c r="C33" i="944"/>
  <c r="B33" i="944"/>
  <c r="C32" i="944"/>
  <c r="B32" i="944"/>
  <c r="C31" i="944"/>
  <c r="B31" i="944"/>
  <c r="C30" i="944"/>
  <c r="B30" i="944"/>
  <c r="C29" i="944"/>
  <c r="B29" i="944"/>
  <c r="C28" i="944"/>
  <c r="B28" i="944"/>
  <c r="C27" i="944"/>
  <c r="B27" i="944"/>
  <c r="C26" i="944"/>
  <c r="B26" i="944"/>
  <c r="C25" i="944"/>
  <c r="B25" i="944"/>
  <c r="C24" i="944"/>
  <c r="B24" i="944"/>
  <c r="C23" i="944"/>
  <c r="B23" i="944"/>
  <c r="C22" i="944"/>
  <c r="B22" i="944"/>
  <c r="C21" i="944"/>
  <c r="B21" i="944"/>
  <c r="C20" i="944"/>
  <c r="B20" i="944"/>
  <c r="C19" i="944"/>
  <c r="B19" i="944"/>
  <c r="C18" i="944"/>
  <c r="B18" i="944"/>
  <c r="C17" i="944"/>
  <c r="B17" i="944"/>
  <c r="C16" i="944"/>
  <c r="B16" i="944"/>
  <c r="C15" i="944"/>
  <c r="B15" i="944"/>
  <c r="C14" i="944"/>
  <c r="B14" i="944"/>
  <c r="C13" i="944"/>
  <c r="B13" i="944"/>
  <c r="C12" i="944"/>
  <c r="B12" i="944"/>
  <c r="C11" i="944"/>
  <c r="B11" i="944"/>
  <c r="C10" i="944"/>
  <c r="B10" i="944"/>
  <c r="C9" i="944"/>
  <c r="B9" i="944"/>
  <c r="C8" i="944"/>
  <c r="B8" i="944"/>
  <c r="C7" i="944"/>
  <c r="B7" i="944"/>
  <c r="C6" i="944"/>
  <c r="B6" i="944"/>
  <c r="A1" i="944"/>
  <c r="A2" i="943"/>
  <c r="A1" i="943"/>
  <c r="A2" i="942"/>
  <c r="A1" i="942"/>
  <c r="A2" i="941"/>
  <c r="A1" i="941"/>
  <c r="A2" i="940"/>
  <c r="A1" i="940"/>
  <c r="A2" i="939"/>
  <c r="A1" i="939"/>
  <c r="A2" i="938"/>
  <c r="A1" i="938"/>
  <c r="A2" i="937"/>
  <c r="A1" i="937"/>
  <c r="A2" i="936"/>
  <c r="A1" i="936"/>
  <c r="A2" i="935"/>
  <c r="A1" i="935"/>
  <c r="A2" i="934"/>
  <c r="A1" i="934"/>
  <c r="A2" i="933"/>
  <c r="A1" i="933"/>
  <c r="A2" i="932"/>
  <c r="A1" i="932"/>
  <c r="A2" i="931"/>
  <c r="A1" i="931"/>
  <c r="A2" i="930"/>
  <c r="A1" i="930"/>
  <c r="A2" i="929"/>
  <c r="A1" i="929"/>
  <c r="A2" i="928"/>
  <c r="A1" i="928"/>
  <c r="A2" i="927"/>
  <c r="A1" i="927"/>
  <c r="A2" i="926"/>
  <c r="A1" i="926"/>
  <c r="A2" i="925"/>
  <c r="A1" i="925"/>
  <c r="A2" i="924"/>
  <c r="A1" i="924"/>
  <c r="A2" i="923"/>
  <c r="A1" i="923"/>
  <c r="A2" i="922"/>
  <c r="A1" i="922"/>
  <c r="A2" i="921"/>
  <c r="A1" i="921"/>
  <c r="A2" i="920"/>
  <c r="A1" i="920"/>
  <c r="A2" i="919"/>
  <c r="A1" i="919"/>
  <c r="A2" i="918"/>
  <c r="A1" i="918"/>
  <c r="A2" i="917"/>
  <c r="A1" i="917"/>
  <c r="A2" i="916"/>
  <c r="A1" i="916"/>
  <c r="A2" i="915"/>
  <c r="A1" i="915"/>
  <c r="A2" i="914"/>
  <c r="A1" i="914"/>
  <c r="A2" i="913"/>
  <c r="A1" i="913"/>
  <c r="A2" i="912"/>
  <c r="A1" i="912"/>
  <c r="A2" i="911"/>
  <c r="A1" i="911"/>
  <c r="A2" i="910"/>
  <c r="A1" i="910"/>
  <c r="A2" i="909"/>
  <c r="A1" i="909"/>
  <c r="C40" i="908"/>
  <c r="B40" i="908"/>
  <c r="C39" i="908"/>
  <c r="B39" i="908"/>
  <c r="C38" i="908"/>
  <c r="B38" i="908"/>
  <c r="C37" i="908"/>
  <c r="B37" i="908"/>
  <c r="C36" i="908"/>
  <c r="B36" i="908"/>
  <c r="C35" i="908"/>
  <c r="B35" i="908"/>
  <c r="C34" i="908"/>
  <c r="B34" i="908"/>
  <c r="C33" i="908"/>
  <c r="B33" i="908"/>
  <c r="C32" i="908"/>
  <c r="B32" i="908"/>
  <c r="C31" i="908"/>
  <c r="B31" i="908"/>
  <c r="C30" i="908"/>
  <c r="B30" i="908"/>
  <c r="C29" i="908"/>
  <c r="B29" i="908"/>
  <c r="C28" i="908"/>
  <c r="B28" i="908"/>
  <c r="C27" i="908"/>
  <c r="B27" i="908"/>
  <c r="C26" i="908"/>
  <c r="B26" i="908"/>
  <c r="C25" i="908"/>
  <c r="B25" i="908"/>
  <c r="C24" i="908"/>
  <c r="B24" i="908"/>
  <c r="C23" i="908"/>
  <c r="B23" i="908"/>
  <c r="C22" i="908"/>
  <c r="B22" i="908"/>
  <c r="C21" i="908"/>
  <c r="B21" i="908"/>
  <c r="C20" i="908"/>
  <c r="B20" i="908"/>
  <c r="C19" i="908"/>
  <c r="B19" i="908"/>
  <c r="C18" i="908"/>
  <c r="B18" i="908"/>
  <c r="C17" i="908"/>
  <c r="B17" i="908"/>
  <c r="C16" i="908"/>
  <c r="B16" i="908"/>
  <c r="C15" i="908"/>
  <c r="B15" i="908"/>
  <c r="C14" i="908"/>
  <c r="B14" i="908"/>
  <c r="C13" i="908"/>
  <c r="B13" i="908"/>
  <c r="C12" i="908"/>
  <c r="B12" i="908"/>
  <c r="C11" i="908"/>
  <c r="B11" i="908"/>
  <c r="C10" i="908"/>
  <c r="B10" i="908"/>
  <c r="C9" i="908"/>
  <c r="B9" i="908"/>
  <c r="C8" i="908"/>
  <c r="B8" i="908"/>
  <c r="C7" i="908"/>
  <c r="B7" i="908"/>
  <c r="C6" i="908"/>
  <c r="B6" i="908"/>
  <c r="A1" i="908"/>
  <c r="A2" i="907"/>
  <c r="A1" i="907"/>
  <c r="A2" i="906"/>
  <c r="A1" i="906"/>
  <c r="A2" i="905"/>
  <c r="A1" i="905"/>
  <c r="A2" i="904"/>
  <c r="A1" i="904"/>
  <c r="A2" i="903"/>
  <c r="A1" i="903"/>
  <c r="A2" i="902"/>
  <c r="A1" i="902"/>
  <c r="A2" i="901"/>
  <c r="A1" i="901"/>
  <c r="A2" i="900"/>
  <c r="A1" i="900"/>
  <c r="A2" i="899"/>
  <c r="A1" i="899"/>
  <c r="A2" i="898"/>
  <c r="A1" i="898"/>
  <c r="A2" i="897"/>
  <c r="A1" i="897"/>
  <c r="A2" i="896"/>
  <c r="A1" i="896"/>
  <c r="A2" i="895"/>
  <c r="A1" i="895"/>
  <c r="A2" i="894"/>
  <c r="A1" i="894"/>
  <c r="A2" i="893"/>
  <c r="A1" i="893"/>
  <c r="A2" i="892"/>
  <c r="A1" i="892"/>
  <c r="A2" i="891"/>
  <c r="A1" i="891"/>
  <c r="A2" i="890"/>
  <c r="A1" i="890"/>
  <c r="A2" i="889"/>
  <c r="A1" i="889"/>
  <c r="A2" i="888"/>
  <c r="A1" i="888"/>
  <c r="A2" i="887"/>
  <c r="A1" i="887"/>
  <c r="A2" i="886"/>
  <c r="A1" i="886"/>
  <c r="A2" i="885"/>
  <c r="A1" i="885"/>
  <c r="A2" i="884"/>
  <c r="A1" i="884"/>
  <c r="A2" i="883"/>
  <c r="A1" i="883"/>
  <c r="A2" i="882"/>
  <c r="A1" i="882"/>
  <c r="A2" i="881"/>
  <c r="A1" i="881"/>
  <c r="A2" i="880"/>
  <c r="A1" i="880"/>
  <c r="A2" i="879"/>
  <c r="A1" i="879"/>
  <c r="A2" i="878"/>
  <c r="A1" i="878"/>
  <c r="A2" i="877"/>
  <c r="A1" i="877"/>
  <c r="A2" i="876"/>
  <c r="A1" i="876"/>
  <c r="A2" i="875"/>
  <c r="A1" i="875"/>
  <c r="A2" i="874"/>
  <c r="A1" i="874"/>
  <c r="A2" i="873"/>
  <c r="A1" i="873"/>
  <c r="C40" i="872"/>
  <c r="B40" i="872"/>
  <c r="C39" i="872"/>
  <c r="B39" i="872"/>
  <c r="C38" i="872"/>
  <c r="B38" i="872"/>
  <c r="C37" i="872"/>
  <c r="B37" i="872"/>
  <c r="C36" i="872"/>
  <c r="B36" i="872"/>
  <c r="C35" i="872"/>
  <c r="B35" i="872"/>
  <c r="C34" i="872"/>
  <c r="B34" i="872"/>
  <c r="C33" i="872"/>
  <c r="B33" i="872"/>
  <c r="C32" i="872"/>
  <c r="B32" i="872"/>
  <c r="C31" i="872"/>
  <c r="B31" i="872"/>
  <c r="C30" i="872"/>
  <c r="B30" i="872"/>
  <c r="C29" i="872"/>
  <c r="B29" i="872"/>
  <c r="C28" i="872"/>
  <c r="B28" i="872"/>
  <c r="C27" i="872"/>
  <c r="B27" i="872"/>
  <c r="C26" i="872"/>
  <c r="B26" i="872"/>
  <c r="C25" i="872"/>
  <c r="B25" i="872"/>
  <c r="C24" i="872"/>
  <c r="B24" i="872"/>
  <c r="C23" i="872"/>
  <c r="B23" i="872"/>
  <c r="C22" i="872"/>
  <c r="B22" i="872"/>
  <c r="C21" i="872"/>
  <c r="B21" i="872"/>
  <c r="C20" i="872"/>
  <c r="B20" i="872"/>
  <c r="C19" i="872"/>
  <c r="B19" i="872"/>
  <c r="C18" i="872"/>
  <c r="B18" i="872"/>
  <c r="C17" i="872"/>
  <c r="B17" i="872"/>
  <c r="C16" i="872"/>
  <c r="B16" i="872"/>
  <c r="C15" i="872"/>
  <c r="B15" i="872"/>
  <c r="C14" i="872"/>
  <c r="B14" i="872"/>
  <c r="C13" i="872"/>
  <c r="B13" i="872"/>
  <c r="C12" i="872"/>
  <c r="B12" i="872"/>
  <c r="C11" i="872"/>
  <c r="B11" i="872"/>
  <c r="C10" i="872"/>
  <c r="B10" i="872"/>
  <c r="C9" i="872"/>
  <c r="B9" i="872"/>
  <c r="C8" i="872"/>
  <c r="B8" i="872"/>
  <c r="C7" i="872"/>
  <c r="B7" i="872"/>
  <c r="C6" i="872"/>
  <c r="B6" i="872"/>
  <c r="A1" i="872"/>
  <c r="A2" i="871"/>
  <c r="A1" i="871"/>
  <c r="A2" i="870"/>
  <c r="A1" i="870"/>
  <c r="A2" i="869"/>
  <c r="A1" i="869"/>
  <c r="A2" i="868"/>
  <c r="A1" i="868"/>
  <c r="A2" i="867"/>
  <c r="A1" i="867"/>
  <c r="A2" i="866"/>
  <c r="A1" i="866"/>
  <c r="A2" i="865"/>
  <c r="A1" i="865"/>
  <c r="A2" i="864"/>
  <c r="A1" i="864"/>
  <c r="A2" i="863"/>
  <c r="A1" i="863"/>
  <c r="A2" i="862"/>
  <c r="A1" i="862"/>
  <c r="A2" i="861"/>
  <c r="A1" i="861"/>
  <c r="A2" i="860"/>
  <c r="A1" i="860"/>
  <c r="A2" i="859"/>
  <c r="A1" i="859"/>
  <c r="A2" i="858"/>
  <c r="A1" i="858"/>
  <c r="A2" i="857"/>
  <c r="A1" i="857"/>
  <c r="A2" i="856"/>
  <c r="A1" i="856"/>
  <c r="A2" i="855"/>
  <c r="A1" i="855"/>
  <c r="A2" i="854"/>
  <c r="A1" i="854"/>
  <c r="A2" i="853"/>
  <c r="A1" i="853"/>
  <c r="A2" i="852"/>
  <c r="A1" i="852"/>
  <c r="A2" i="851"/>
  <c r="A1" i="851"/>
  <c r="A2" i="850"/>
  <c r="A1" i="850"/>
  <c r="A2" i="849"/>
  <c r="A1" i="849"/>
  <c r="A2" i="848"/>
  <c r="A1" i="848"/>
  <c r="A2" i="847"/>
  <c r="A1" i="847"/>
  <c r="A2" i="846"/>
  <c r="A1" i="846"/>
  <c r="A2" i="845"/>
  <c r="A1" i="845"/>
  <c r="A2" i="844"/>
  <c r="A1" i="844"/>
  <c r="A2" i="843"/>
  <c r="A1" i="843"/>
  <c r="A2" i="842"/>
  <c r="A1" i="842"/>
  <c r="A2" i="841"/>
  <c r="A1" i="841"/>
  <c r="A2" i="840"/>
  <c r="A1" i="840"/>
  <c r="A2" i="839"/>
  <c r="A1" i="839"/>
  <c r="A2" i="838"/>
  <c r="A1" i="838"/>
  <c r="A2" i="837"/>
  <c r="A1" i="837"/>
  <c r="C40" i="836"/>
  <c r="B40" i="836"/>
  <c r="C39" i="836"/>
  <c r="B39" i="836"/>
  <c r="C38" i="836"/>
  <c r="B38" i="836"/>
  <c r="C37" i="836"/>
  <c r="B37" i="836"/>
  <c r="C36" i="836"/>
  <c r="B36" i="836"/>
  <c r="C35" i="836"/>
  <c r="B35" i="836"/>
  <c r="C34" i="836"/>
  <c r="B34" i="836"/>
  <c r="C33" i="836"/>
  <c r="B33" i="836"/>
  <c r="C32" i="836"/>
  <c r="B32" i="836"/>
  <c r="C31" i="836"/>
  <c r="B31" i="836"/>
  <c r="C30" i="836"/>
  <c r="B30" i="836"/>
  <c r="C29" i="836"/>
  <c r="B29" i="836"/>
  <c r="C28" i="836"/>
  <c r="B28" i="836"/>
  <c r="C27" i="836"/>
  <c r="B27" i="836"/>
  <c r="C26" i="836"/>
  <c r="B26" i="836"/>
  <c r="C25" i="836"/>
  <c r="B25" i="836"/>
  <c r="C24" i="836"/>
  <c r="B24" i="836"/>
  <c r="C23" i="836"/>
  <c r="B23" i="836"/>
  <c r="C22" i="836"/>
  <c r="B22" i="836"/>
  <c r="C21" i="836"/>
  <c r="B21" i="836"/>
  <c r="C20" i="836"/>
  <c r="B20" i="836"/>
  <c r="C19" i="836"/>
  <c r="B19" i="836"/>
  <c r="C18" i="836"/>
  <c r="B18" i="836"/>
  <c r="C17" i="836"/>
  <c r="B17" i="836"/>
  <c r="C16" i="836"/>
  <c r="B16" i="836"/>
  <c r="C15" i="836"/>
  <c r="B15" i="836"/>
  <c r="C14" i="836"/>
  <c r="B14" i="836"/>
  <c r="C13" i="836"/>
  <c r="B13" i="836"/>
  <c r="C12" i="836"/>
  <c r="B12" i="836"/>
  <c r="C11" i="836"/>
  <c r="B11" i="836"/>
  <c r="C10" i="836"/>
  <c r="B10" i="836"/>
  <c r="C9" i="836"/>
  <c r="B9" i="836"/>
  <c r="C8" i="836"/>
  <c r="B8" i="836"/>
  <c r="C7" i="836"/>
  <c r="B7" i="836"/>
  <c r="C6" i="836"/>
  <c r="B6" i="836"/>
  <c r="A1" i="836"/>
  <c r="A2" i="835"/>
  <c r="A1" i="835"/>
  <c r="A2" i="834"/>
  <c r="A1" i="834"/>
  <c r="A2" i="833"/>
  <c r="A1" i="833"/>
  <c r="A2" i="832"/>
  <c r="A1" i="832"/>
  <c r="A2" i="831"/>
  <c r="A1" i="831"/>
  <c r="A2" i="830"/>
  <c r="A1" i="830"/>
  <c r="A2" i="829"/>
  <c r="A1" i="829"/>
  <c r="A2" i="828"/>
  <c r="A1" i="828"/>
  <c r="A2" i="827"/>
  <c r="A1" i="827"/>
  <c r="A2" i="826"/>
  <c r="A1" i="826"/>
  <c r="A2" i="825"/>
  <c r="A1" i="825"/>
  <c r="A2" i="824"/>
  <c r="A1" i="824"/>
  <c r="A2" i="823"/>
  <c r="A1" i="823"/>
  <c r="A2" i="822"/>
  <c r="A1" i="822"/>
  <c r="A2" i="821"/>
  <c r="A1" i="821"/>
  <c r="A2" i="820"/>
  <c r="A1" i="820"/>
  <c r="A2" i="819"/>
  <c r="A1" i="819"/>
  <c r="A2" i="818"/>
  <c r="A1" i="818"/>
  <c r="A2" i="817"/>
  <c r="A1" i="817"/>
  <c r="A2" i="816"/>
  <c r="A1" i="816"/>
  <c r="A2" i="815"/>
  <c r="A1" i="815"/>
  <c r="A2" i="814"/>
  <c r="A1" i="814"/>
  <c r="A2" i="813"/>
  <c r="A1" i="813"/>
  <c r="A2" i="812"/>
  <c r="A1" i="812"/>
  <c r="A2" i="811"/>
  <c r="A1" i="811"/>
  <c r="A2" i="810"/>
  <c r="A1" i="810"/>
  <c r="A2" i="809"/>
  <c r="A1" i="809"/>
  <c r="A2" i="808"/>
  <c r="A1" i="808"/>
  <c r="A2" i="807"/>
  <c r="A1" i="807"/>
  <c r="A2" i="806"/>
  <c r="A1" i="806"/>
  <c r="A2" i="805"/>
  <c r="A1" i="805"/>
  <c r="A2" i="804"/>
  <c r="A1" i="804"/>
  <c r="A2" i="803"/>
  <c r="A1" i="803"/>
  <c r="A2" i="802"/>
  <c r="A1" i="802"/>
  <c r="A2" i="801"/>
  <c r="A1" i="801"/>
  <c r="C40" i="800"/>
  <c r="B40" i="800"/>
  <c r="C39" i="800"/>
  <c r="B39" i="800"/>
  <c r="C38" i="800"/>
  <c r="B38" i="800"/>
  <c r="C37" i="800"/>
  <c r="B37" i="800"/>
  <c r="C36" i="800"/>
  <c r="B36" i="800"/>
  <c r="C35" i="800"/>
  <c r="B35" i="800"/>
  <c r="C34" i="800"/>
  <c r="B34" i="800"/>
  <c r="C33" i="800"/>
  <c r="B33" i="800"/>
  <c r="C32" i="800"/>
  <c r="B32" i="800"/>
  <c r="C31" i="800"/>
  <c r="B31" i="800"/>
  <c r="C30" i="800"/>
  <c r="B30" i="800"/>
  <c r="C29" i="800"/>
  <c r="B29" i="800"/>
  <c r="C28" i="800"/>
  <c r="B28" i="800"/>
  <c r="C27" i="800"/>
  <c r="B27" i="800"/>
  <c r="C26" i="800"/>
  <c r="B26" i="800"/>
  <c r="C25" i="800"/>
  <c r="B25" i="800"/>
  <c r="C24" i="800"/>
  <c r="B24" i="800"/>
  <c r="C23" i="800"/>
  <c r="B23" i="800"/>
  <c r="C22" i="800"/>
  <c r="B22" i="800"/>
  <c r="C21" i="800"/>
  <c r="B21" i="800"/>
  <c r="C20" i="800"/>
  <c r="B20" i="800"/>
  <c r="C19" i="800"/>
  <c r="B19" i="800"/>
  <c r="C18" i="800"/>
  <c r="B18" i="800"/>
  <c r="C17" i="800"/>
  <c r="B17" i="800"/>
  <c r="C16" i="800"/>
  <c r="B16" i="800"/>
  <c r="C15" i="800"/>
  <c r="B15" i="800"/>
  <c r="C14" i="800"/>
  <c r="B14" i="800"/>
  <c r="C13" i="800"/>
  <c r="B13" i="800"/>
  <c r="C12" i="800"/>
  <c r="B12" i="800"/>
  <c r="C11" i="800"/>
  <c r="B11" i="800"/>
  <c r="C10" i="800"/>
  <c r="B10" i="800"/>
  <c r="C9" i="800"/>
  <c r="B9" i="800"/>
  <c r="C8" i="800"/>
  <c r="B8" i="800"/>
  <c r="C7" i="800"/>
  <c r="B7" i="800"/>
  <c r="C6" i="800"/>
  <c r="B6" i="800"/>
  <c r="A1" i="800"/>
  <c r="A2" i="799"/>
  <c r="A1" i="799"/>
  <c r="A2" i="798"/>
  <c r="A1" i="798"/>
  <c r="A2" i="797"/>
  <c r="A1" i="797"/>
  <c r="A2" i="796"/>
  <c r="A1" i="796"/>
  <c r="A2" i="795"/>
  <c r="A1" i="795"/>
  <c r="A2" i="794"/>
  <c r="A1" i="794"/>
  <c r="A2" i="793"/>
  <c r="A1" i="793"/>
  <c r="A2" i="792"/>
  <c r="A1" i="792"/>
  <c r="A2" i="791"/>
  <c r="A1" i="791"/>
  <c r="A2" i="790"/>
  <c r="A1" i="790"/>
  <c r="A2" i="789"/>
  <c r="A1" i="789"/>
  <c r="A2" i="788"/>
  <c r="A1" i="788"/>
  <c r="A2" i="787"/>
  <c r="A1" i="787"/>
  <c r="A2" i="786"/>
  <c r="A1" i="786"/>
  <c r="A2" i="785"/>
  <c r="A1" i="785"/>
  <c r="A2" i="784"/>
  <c r="A1" i="784"/>
  <c r="A2" i="783"/>
  <c r="A1" i="783"/>
  <c r="A2" i="782"/>
  <c r="A1" i="782"/>
  <c r="A2" i="781"/>
  <c r="A1" i="781"/>
  <c r="A2" i="780"/>
  <c r="A1" i="780"/>
  <c r="A2" i="779"/>
  <c r="A1" i="779"/>
  <c r="A2" i="778"/>
  <c r="A1" i="778"/>
  <c r="A2" i="777"/>
  <c r="A1" i="777"/>
  <c r="A2" i="776"/>
  <c r="A1" i="776"/>
  <c r="A2" i="775"/>
  <c r="A1" i="775"/>
  <c r="A2" i="774"/>
  <c r="A1" i="774"/>
  <c r="A2" i="773"/>
  <c r="A1" i="773"/>
  <c r="A2" i="772"/>
  <c r="A1" i="772"/>
  <c r="A2" i="771"/>
  <c r="A1" i="771"/>
  <c r="A2" i="770"/>
  <c r="A1" i="770"/>
  <c r="A2" i="769"/>
  <c r="A1" i="769"/>
  <c r="A2" i="768"/>
  <c r="A1" i="768"/>
  <c r="A2" i="767"/>
  <c r="A1" i="767"/>
  <c r="A2" i="766"/>
  <c r="A1" i="766"/>
  <c r="A2" i="765"/>
  <c r="A1" i="765"/>
  <c r="C40" i="764"/>
  <c r="B40" i="764"/>
  <c r="C39" i="764"/>
  <c r="B39" i="764"/>
  <c r="C38" i="764"/>
  <c r="B38" i="764"/>
  <c r="C37" i="764"/>
  <c r="B37" i="764"/>
  <c r="C36" i="764"/>
  <c r="B36" i="764"/>
  <c r="C35" i="764"/>
  <c r="B35" i="764"/>
  <c r="C34" i="764"/>
  <c r="B34" i="764"/>
  <c r="C33" i="764"/>
  <c r="B33" i="764"/>
  <c r="C32" i="764"/>
  <c r="B32" i="764"/>
  <c r="C31" i="764"/>
  <c r="B31" i="764"/>
  <c r="C30" i="764"/>
  <c r="B30" i="764"/>
  <c r="C29" i="764"/>
  <c r="B29" i="764"/>
  <c r="C28" i="764"/>
  <c r="B28" i="764"/>
  <c r="C27" i="764"/>
  <c r="B27" i="764"/>
  <c r="C26" i="764"/>
  <c r="B26" i="764"/>
  <c r="C25" i="764"/>
  <c r="B25" i="764"/>
  <c r="C24" i="764"/>
  <c r="B24" i="764"/>
  <c r="C23" i="764"/>
  <c r="B23" i="764"/>
  <c r="C22" i="764"/>
  <c r="B22" i="764"/>
  <c r="C21" i="764"/>
  <c r="B21" i="764"/>
  <c r="C20" i="764"/>
  <c r="B20" i="764"/>
  <c r="C19" i="764"/>
  <c r="B19" i="764"/>
  <c r="C18" i="764"/>
  <c r="B18" i="764"/>
  <c r="C17" i="764"/>
  <c r="B17" i="764"/>
  <c r="C16" i="764"/>
  <c r="B16" i="764"/>
  <c r="C15" i="764"/>
  <c r="B15" i="764"/>
  <c r="C14" i="764"/>
  <c r="B14" i="764"/>
  <c r="C13" i="764"/>
  <c r="B13" i="764"/>
  <c r="C12" i="764"/>
  <c r="B12" i="764"/>
  <c r="C11" i="764"/>
  <c r="B11" i="764"/>
  <c r="C10" i="764"/>
  <c r="B10" i="764"/>
  <c r="C9" i="764"/>
  <c r="B9" i="764"/>
  <c r="C8" i="764"/>
  <c r="B8" i="764"/>
  <c r="C7" i="764"/>
  <c r="B7" i="764"/>
  <c r="C6" i="764"/>
  <c r="B6" i="764"/>
  <c r="A1" i="764"/>
  <c r="A2" i="763"/>
  <c r="A1" i="763"/>
  <c r="A2" i="762"/>
  <c r="A1" i="762"/>
  <c r="A2" i="761"/>
  <c r="A1" i="761"/>
  <c r="A2" i="760"/>
  <c r="A1" i="760"/>
  <c r="A2" i="759"/>
  <c r="A1" i="759"/>
  <c r="A2" i="758"/>
  <c r="A1" i="758"/>
  <c r="A2" i="757"/>
  <c r="A1" i="757"/>
  <c r="A2" i="756"/>
  <c r="A1" i="756"/>
  <c r="A2" i="755"/>
  <c r="A1" i="755"/>
  <c r="A2" i="754"/>
  <c r="A1" i="754"/>
  <c r="A2" i="753"/>
  <c r="A1" i="753"/>
  <c r="A2" i="752"/>
  <c r="A1" i="752"/>
  <c r="A2" i="751"/>
  <c r="A1" i="751"/>
  <c r="A2" i="750"/>
  <c r="A1" i="750"/>
  <c r="A2" i="749"/>
  <c r="A1" i="749"/>
  <c r="A2" i="748"/>
  <c r="A1" i="748"/>
  <c r="A2" i="747"/>
  <c r="A1" i="747"/>
  <c r="A2" i="746"/>
  <c r="A1" i="746"/>
  <c r="A2" i="745"/>
  <c r="A1" i="745"/>
  <c r="A2" i="744"/>
  <c r="A1" i="744"/>
  <c r="A2" i="743"/>
  <c r="A1" i="743"/>
  <c r="A2" i="742"/>
  <c r="A1" i="742"/>
  <c r="A2" i="741"/>
  <c r="A1" i="741"/>
  <c r="A2" i="740"/>
  <c r="A1" i="740"/>
  <c r="A2" i="739"/>
  <c r="A1" i="739"/>
  <c r="A2" i="738"/>
  <c r="A1" i="738"/>
  <c r="A2" i="737"/>
  <c r="A1" i="737"/>
  <c r="A2" i="736"/>
  <c r="A1" i="736"/>
  <c r="A2" i="735"/>
  <c r="A1" i="735"/>
  <c r="A2" i="734"/>
  <c r="A1" i="734"/>
  <c r="A2" i="733"/>
  <c r="A1" i="733"/>
  <c r="A2" i="732"/>
  <c r="A1" i="732"/>
  <c r="A2" i="731"/>
  <c r="A1" i="731"/>
  <c r="A2" i="730"/>
  <c r="A1" i="730"/>
  <c r="A2" i="729"/>
  <c r="A1" i="729"/>
  <c r="C40" i="728"/>
  <c r="B40" i="728"/>
  <c r="C39" i="728"/>
  <c r="B39" i="728"/>
  <c r="C38" i="728"/>
  <c r="B38" i="728"/>
  <c r="C37" i="728"/>
  <c r="B37" i="728"/>
  <c r="C36" i="728"/>
  <c r="B36" i="728"/>
  <c r="C35" i="728"/>
  <c r="B35" i="728"/>
  <c r="C34" i="728"/>
  <c r="B34" i="728"/>
  <c r="C33" i="728"/>
  <c r="B33" i="728"/>
  <c r="C32" i="728"/>
  <c r="B32" i="728"/>
  <c r="C31" i="728"/>
  <c r="B31" i="728"/>
  <c r="C30" i="728"/>
  <c r="B30" i="728"/>
  <c r="C29" i="728"/>
  <c r="B29" i="728"/>
  <c r="C28" i="728"/>
  <c r="B28" i="728"/>
  <c r="C27" i="728"/>
  <c r="B27" i="728"/>
  <c r="C26" i="728"/>
  <c r="B26" i="728"/>
  <c r="C25" i="728"/>
  <c r="B25" i="728"/>
  <c r="C24" i="728"/>
  <c r="B24" i="728"/>
  <c r="C23" i="728"/>
  <c r="B23" i="728"/>
  <c r="C22" i="728"/>
  <c r="B22" i="728"/>
  <c r="C21" i="728"/>
  <c r="B21" i="728"/>
  <c r="C20" i="728"/>
  <c r="B20" i="728"/>
  <c r="C19" i="728"/>
  <c r="B19" i="728"/>
  <c r="C18" i="728"/>
  <c r="B18" i="728"/>
  <c r="C17" i="728"/>
  <c r="B17" i="728"/>
  <c r="C16" i="728"/>
  <c r="B16" i="728"/>
  <c r="C15" i="728"/>
  <c r="B15" i="728"/>
  <c r="C14" i="728"/>
  <c r="B14" i="728"/>
  <c r="C13" i="728"/>
  <c r="B13" i="728"/>
  <c r="C12" i="728"/>
  <c r="B12" i="728"/>
  <c r="C11" i="728"/>
  <c r="B11" i="728"/>
  <c r="C10" i="728"/>
  <c r="B10" i="728"/>
  <c r="C9" i="728"/>
  <c r="B9" i="728"/>
  <c r="C8" i="728"/>
  <c r="B8" i="728"/>
  <c r="C7" i="728"/>
  <c r="B7" i="728"/>
  <c r="C6" i="728"/>
  <c r="B6" i="728"/>
  <c r="A1" i="728"/>
  <c r="A2" i="727"/>
  <c r="A1" i="727"/>
  <c r="A2" i="726"/>
  <c r="A1" i="726"/>
  <c r="A2" i="725"/>
  <c r="A1" i="725"/>
  <c r="A2" i="724"/>
  <c r="A1" i="724"/>
  <c r="A2" i="723"/>
  <c r="A1" i="723"/>
  <c r="A2" i="722"/>
  <c r="A1" i="722"/>
  <c r="A2" i="721"/>
  <c r="A1" i="721"/>
  <c r="A2" i="720"/>
  <c r="A1" i="720"/>
  <c r="A2" i="719"/>
  <c r="A1" i="719"/>
  <c r="A2" i="718"/>
  <c r="A1" i="718"/>
  <c r="A2" i="717"/>
  <c r="A1" i="717"/>
  <c r="A2" i="716"/>
  <c r="A1" i="716"/>
  <c r="A2" i="715"/>
  <c r="A1" i="715"/>
  <c r="A2" i="714"/>
  <c r="A1" i="714"/>
  <c r="A2" i="713"/>
  <c r="A1" i="713"/>
  <c r="A2" i="712"/>
  <c r="A1" i="712"/>
  <c r="A2" i="711"/>
  <c r="A1" i="711"/>
  <c r="A2" i="710"/>
  <c r="A1" i="710"/>
  <c r="A2" i="709"/>
  <c r="A1" i="709"/>
  <c r="A2" i="708"/>
  <c r="A1" i="708"/>
  <c r="A2" i="707"/>
  <c r="A1" i="707"/>
  <c r="A2" i="706"/>
  <c r="A1" i="706"/>
  <c r="A2" i="705"/>
  <c r="A1" i="705"/>
  <c r="A2" i="704"/>
  <c r="A1" i="704"/>
  <c r="A2" i="703"/>
  <c r="A1" i="703"/>
  <c r="A2" i="702"/>
  <c r="A1" i="702"/>
  <c r="A2" i="701"/>
  <c r="A1" i="701"/>
  <c r="A2" i="700"/>
  <c r="A1" i="700"/>
  <c r="A2" i="699"/>
  <c r="A1" i="699"/>
  <c r="A2" i="698"/>
  <c r="A1" i="698"/>
  <c r="A2" i="697"/>
  <c r="A1" i="697"/>
  <c r="A2" i="696"/>
  <c r="A1" i="696"/>
  <c r="A2" i="695"/>
  <c r="A1" i="695"/>
  <c r="A2" i="694"/>
  <c r="A1" i="694"/>
  <c r="A2" i="693"/>
  <c r="A1" i="693"/>
  <c r="C40" i="692"/>
  <c r="B40" i="692"/>
  <c r="C39" i="692"/>
  <c r="B39" i="692"/>
  <c r="C38" i="692"/>
  <c r="B38" i="692"/>
  <c r="C37" i="692"/>
  <c r="B37" i="692"/>
  <c r="C36" i="692"/>
  <c r="B36" i="692"/>
  <c r="C35" i="692"/>
  <c r="B35" i="692"/>
  <c r="C34" i="692"/>
  <c r="B34" i="692"/>
  <c r="C33" i="692"/>
  <c r="B33" i="692"/>
  <c r="C32" i="692"/>
  <c r="B32" i="692"/>
  <c r="C31" i="692"/>
  <c r="B31" i="692"/>
  <c r="C30" i="692"/>
  <c r="B30" i="692"/>
  <c r="C29" i="692"/>
  <c r="B29" i="692"/>
  <c r="C28" i="692"/>
  <c r="B28" i="692"/>
  <c r="C27" i="692"/>
  <c r="B27" i="692"/>
  <c r="C26" i="692"/>
  <c r="B26" i="692"/>
  <c r="C25" i="692"/>
  <c r="B25" i="692"/>
  <c r="C24" i="692"/>
  <c r="B24" i="692"/>
  <c r="C23" i="692"/>
  <c r="B23" i="692"/>
  <c r="C22" i="692"/>
  <c r="B22" i="692"/>
  <c r="C21" i="692"/>
  <c r="B21" i="692"/>
  <c r="C20" i="692"/>
  <c r="B20" i="692"/>
  <c r="C19" i="692"/>
  <c r="B19" i="692"/>
  <c r="C18" i="692"/>
  <c r="B18" i="692"/>
  <c r="C17" i="692"/>
  <c r="B17" i="692"/>
  <c r="C16" i="692"/>
  <c r="B16" i="692"/>
  <c r="C15" i="692"/>
  <c r="B15" i="692"/>
  <c r="C14" i="692"/>
  <c r="B14" i="692"/>
  <c r="C13" i="692"/>
  <c r="B13" i="692"/>
  <c r="C12" i="692"/>
  <c r="B12" i="692"/>
  <c r="C11" i="692"/>
  <c r="B11" i="692"/>
  <c r="C10" i="692"/>
  <c r="B10" i="692"/>
  <c r="C9" i="692"/>
  <c r="B9" i="692"/>
  <c r="C8" i="692"/>
  <c r="B8" i="692"/>
  <c r="C7" i="692"/>
  <c r="B7" i="692"/>
  <c r="C6" i="692"/>
  <c r="B6" i="692"/>
  <c r="A1" i="692"/>
  <c r="A2" i="691"/>
  <c r="A1" i="691"/>
  <c r="A2" i="690"/>
  <c r="A1" i="690"/>
  <c r="A2" i="689"/>
  <c r="A1" i="689"/>
  <c r="A2" i="688"/>
  <c r="A1" i="688"/>
  <c r="A2" i="687"/>
  <c r="A1" i="687"/>
  <c r="A2" i="686"/>
  <c r="A1" i="686"/>
  <c r="A2" i="685"/>
  <c r="A1" i="685"/>
  <c r="A2" i="684"/>
  <c r="A1" i="684"/>
  <c r="A2" i="683"/>
  <c r="A1" i="683"/>
  <c r="A2" i="682"/>
  <c r="A1" i="682"/>
  <c r="A2" i="681"/>
  <c r="A1" i="681"/>
  <c r="A2" i="680"/>
  <c r="A1" i="680"/>
  <c r="A2" i="679"/>
  <c r="A1" i="679"/>
  <c r="A2" i="678"/>
  <c r="A1" i="678"/>
  <c r="A2" i="677"/>
  <c r="A1" i="677"/>
  <c r="A2" i="676"/>
  <c r="A1" i="676"/>
  <c r="A2" i="675"/>
  <c r="A1" i="675"/>
  <c r="A2" i="674"/>
  <c r="A1" i="674"/>
  <c r="A2" i="673"/>
  <c r="A1" i="673"/>
  <c r="A2" i="672"/>
  <c r="A1" i="672"/>
  <c r="A2" i="671"/>
  <c r="A1" i="671"/>
  <c r="A2" i="670"/>
  <c r="A1" i="670"/>
  <c r="A2" i="669"/>
  <c r="A1" i="669"/>
  <c r="A2" i="668"/>
  <c r="A1" i="668"/>
  <c r="A2" i="667"/>
  <c r="A1" i="667"/>
  <c r="A2" i="666"/>
  <c r="A1" i="666"/>
  <c r="A2" i="665"/>
  <c r="A1" i="665"/>
  <c r="A2" i="664"/>
  <c r="A1" i="664"/>
  <c r="A2" i="663"/>
  <c r="A1" i="663"/>
  <c r="A2" i="662"/>
  <c r="A1" i="662"/>
  <c r="A2" i="661"/>
  <c r="A1" i="661"/>
  <c r="A2" i="660"/>
  <c r="A1" i="660"/>
  <c r="A2" i="659"/>
  <c r="A1" i="659"/>
  <c r="A2" i="658"/>
  <c r="A1" i="658"/>
  <c r="A2" i="657"/>
  <c r="A1" i="657"/>
  <c r="C40" i="656"/>
  <c r="B40" i="656"/>
  <c r="C39" i="656"/>
  <c r="B39" i="656"/>
  <c r="C38" i="656"/>
  <c r="B38" i="656"/>
  <c r="C37" i="656"/>
  <c r="B37" i="656"/>
  <c r="C36" i="656"/>
  <c r="B36" i="656"/>
  <c r="C35" i="656"/>
  <c r="B35" i="656"/>
  <c r="C34" i="656"/>
  <c r="B34" i="656"/>
  <c r="C33" i="656"/>
  <c r="B33" i="656"/>
  <c r="C32" i="656"/>
  <c r="B32" i="656"/>
  <c r="C31" i="656"/>
  <c r="B31" i="656"/>
  <c r="C30" i="656"/>
  <c r="B30" i="656"/>
  <c r="C29" i="656"/>
  <c r="B29" i="656"/>
  <c r="C28" i="656"/>
  <c r="B28" i="656"/>
  <c r="C27" i="656"/>
  <c r="B27" i="656"/>
  <c r="C26" i="656"/>
  <c r="B26" i="656"/>
  <c r="C25" i="656"/>
  <c r="B25" i="656"/>
  <c r="C24" i="656"/>
  <c r="B24" i="656"/>
  <c r="C23" i="656"/>
  <c r="B23" i="656"/>
  <c r="C22" i="656"/>
  <c r="B22" i="656"/>
  <c r="C21" i="656"/>
  <c r="B21" i="656"/>
  <c r="C20" i="656"/>
  <c r="B20" i="656"/>
  <c r="C19" i="656"/>
  <c r="B19" i="656"/>
  <c r="C18" i="656"/>
  <c r="B18" i="656"/>
  <c r="C17" i="656"/>
  <c r="B17" i="656"/>
  <c r="C16" i="656"/>
  <c r="B16" i="656"/>
  <c r="C15" i="656"/>
  <c r="B15" i="656"/>
  <c r="C14" i="656"/>
  <c r="B14" i="656"/>
  <c r="C13" i="656"/>
  <c r="B13" i="656"/>
  <c r="C12" i="656"/>
  <c r="B12" i="656"/>
  <c r="C11" i="656"/>
  <c r="B11" i="656"/>
  <c r="C10" i="656"/>
  <c r="B10" i="656"/>
  <c r="C9" i="656"/>
  <c r="B9" i="656"/>
  <c r="C8" i="656"/>
  <c r="B8" i="656"/>
  <c r="C7" i="656"/>
  <c r="B7" i="656"/>
  <c r="C6" i="656"/>
  <c r="B6" i="656"/>
  <c r="A1" i="656"/>
  <c r="A2" i="655"/>
  <c r="A1" i="655"/>
  <c r="A2" i="654"/>
  <c r="A1" i="654"/>
  <c r="A2" i="653"/>
  <c r="A1" i="653"/>
  <c r="A2" i="652"/>
  <c r="A1" i="652"/>
  <c r="A2" i="651"/>
  <c r="A1" i="651"/>
  <c r="A2" i="650"/>
  <c r="A1" i="650"/>
  <c r="A2" i="649"/>
  <c r="A1" i="649"/>
  <c r="A2" i="648"/>
  <c r="A1" i="648"/>
  <c r="A2" i="647"/>
  <c r="A1" i="647"/>
  <c r="A2" i="646"/>
  <c r="A1" i="646"/>
  <c r="A2" i="645"/>
  <c r="A1" i="645"/>
  <c r="A2" i="644"/>
  <c r="A1" i="644"/>
  <c r="A2" i="643"/>
  <c r="A1" i="643"/>
  <c r="A2" i="642"/>
  <c r="A1" i="642"/>
  <c r="A2" i="641"/>
  <c r="A1" i="641"/>
  <c r="A2" i="640"/>
  <c r="A1" i="640"/>
  <c r="A2" i="639"/>
  <c r="A1" i="639"/>
  <c r="A2" i="638"/>
  <c r="A1" i="638"/>
  <c r="A2" i="637"/>
  <c r="A1" i="637"/>
  <c r="A2" i="636"/>
  <c r="A1" i="636"/>
  <c r="A2" i="635"/>
  <c r="A1" i="635"/>
  <c r="A2" i="634"/>
  <c r="A1" i="634"/>
  <c r="A2" i="633"/>
  <c r="A1" i="633"/>
  <c r="A2" i="632"/>
  <c r="A1" i="632"/>
  <c r="A2" i="631"/>
  <c r="A1" i="631"/>
  <c r="A2" i="630"/>
  <c r="A1" i="630"/>
  <c r="A2" i="629"/>
  <c r="A1" i="629"/>
  <c r="A2" i="628"/>
  <c r="A1" i="628"/>
  <c r="A2" i="627"/>
  <c r="A1" i="627"/>
  <c r="A2" i="626"/>
  <c r="A1" i="626"/>
  <c r="A2" i="625"/>
  <c r="A1" i="625"/>
  <c r="A2" i="624"/>
  <c r="A1" i="624"/>
  <c r="A2" i="623"/>
  <c r="A1" i="623"/>
  <c r="A2" i="622"/>
  <c r="A1" i="622"/>
  <c r="A2" i="621"/>
  <c r="A1" i="621"/>
  <c r="C40" i="620"/>
  <c r="B40" i="620"/>
  <c r="C39" i="620"/>
  <c r="B39" i="620"/>
  <c r="C38" i="620"/>
  <c r="B38" i="620"/>
  <c r="C37" i="620"/>
  <c r="B37" i="620"/>
  <c r="C36" i="620"/>
  <c r="B36" i="620"/>
  <c r="C35" i="620"/>
  <c r="B35" i="620"/>
  <c r="C34" i="620"/>
  <c r="B34" i="620"/>
  <c r="C33" i="620"/>
  <c r="B33" i="620"/>
  <c r="C32" i="620"/>
  <c r="B32" i="620"/>
  <c r="C31" i="620"/>
  <c r="B31" i="620"/>
  <c r="C30" i="620"/>
  <c r="B30" i="620"/>
  <c r="C29" i="620"/>
  <c r="B29" i="620"/>
  <c r="C28" i="620"/>
  <c r="B28" i="620"/>
  <c r="C27" i="620"/>
  <c r="B27" i="620"/>
  <c r="C26" i="620"/>
  <c r="B26" i="620"/>
  <c r="C25" i="620"/>
  <c r="B25" i="620"/>
  <c r="C24" i="620"/>
  <c r="B24" i="620"/>
  <c r="C23" i="620"/>
  <c r="B23" i="620"/>
  <c r="C22" i="620"/>
  <c r="B22" i="620"/>
  <c r="C21" i="620"/>
  <c r="B21" i="620"/>
  <c r="C20" i="620"/>
  <c r="B20" i="620"/>
  <c r="C19" i="620"/>
  <c r="B19" i="620"/>
  <c r="C18" i="620"/>
  <c r="B18" i="620"/>
  <c r="C17" i="620"/>
  <c r="B17" i="620"/>
  <c r="C16" i="620"/>
  <c r="B16" i="620"/>
  <c r="C15" i="620"/>
  <c r="B15" i="620"/>
  <c r="C14" i="620"/>
  <c r="B14" i="620"/>
  <c r="C13" i="620"/>
  <c r="B13" i="620"/>
  <c r="C12" i="620"/>
  <c r="B12" i="620"/>
  <c r="C11" i="620"/>
  <c r="B11" i="620"/>
  <c r="C10" i="620"/>
  <c r="B10" i="620"/>
  <c r="C9" i="620"/>
  <c r="B9" i="620"/>
  <c r="C8" i="620"/>
  <c r="B8" i="620"/>
  <c r="C7" i="620"/>
  <c r="B7" i="620"/>
  <c r="C6" i="620"/>
  <c r="B6" i="620"/>
  <c r="A1" i="620"/>
  <c r="A2" i="619"/>
  <c r="A1" i="619"/>
  <c r="A2" i="618"/>
  <c r="A1" i="618"/>
  <c r="A2" i="617"/>
  <c r="A1" i="617"/>
  <c r="A2" i="616"/>
  <c r="A1" i="616"/>
  <c r="A2" i="615"/>
  <c r="A1" i="615"/>
  <c r="A2" i="614"/>
  <c r="A1" i="614"/>
  <c r="A2" i="613"/>
  <c r="A1" i="613"/>
  <c r="A2" i="612"/>
  <c r="A1" i="612"/>
  <c r="A2" i="611"/>
  <c r="A1" i="611"/>
  <c r="A2" i="610"/>
  <c r="A1" i="610"/>
  <c r="A2" i="609"/>
  <c r="A1" i="609"/>
  <c r="A2" i="608"/>
  <c r="A1" i="608"/>
  <c r="A2" i="607"/>
  <c r="A1" i="607"/>
  <c r="A2" i="606"/>
  <c r="A1" i="606"/>
  <c r="A2" i="605"/>
  <c r="A1" i="605"/>
  <c r="A2" i="604"/>
  <c r="A1" i="604"/>
  <c r="A2" i="603"/>
  <c r="A1" i="603"/>
  <c r="A2" i="602"/>
  <c r="A1" i="602"/>
  <c r="A2" i="601"/>
  <c r="A1" i="601"/>
  <c r="A2" i="600"/>
  <c r="A1" i="600"/>
  <c r="A2" i="599"/>
  <c r="A1" i="599"/>
  <c r="A2" i="598"/>
  <c r="A1" i="598"/>
  <c r="A2" i="597"/>
  <c r="A1" i="597"/>
  <c r="A2" i="596"/>
  <c r="A1" i="596"/>
  <c r="A2" i="595"/>
  <c r="A1" i="595"/>
  <c r="A2" i="594"/>
  <c r="A1" i="594"/>
  <c r="A2" i="593"/>
  <c r="A1" i="593"/>
  <c r="A2" i="592"/>
  <c r="A1" i="592"/>
  <c r="A2" i="591"/>
  <c r="A1" i="591"/>
  <c r="A2" i="590"/>
  <c r="A1" i="590"/>
  <c r="A2" i="589"/>
  <c r="A1" i="589"/>
  <c r="A2" i="588"/>
  <c r="A1" i="588"/>
  <c r="A2" i="587"/>
  <c r="A1" i="587"/>
  <c r="A2" i="586"/>
  <c r="A1" i="586"/>
  <c r="A2" i="585"/>
  <c r="A1" i="585"/>
  <c r="C40" i="584"/>
  <c r="B40" i="584"/>
  <c r="C39" i="584"/>
  <c r="B39" i="584"/>
  <c r="C38" i="584"/>
  <c r="B38" i="584"/>
  <c r="C37" i="584"/>
  <c r="B37" i="584"/>
  <c r="C36" i="584"/>
  <c r="B36" i="584"/>
  <c r="C35" i="584"/>
  <c r="B35" i="584"/>
  <c r="C34" i="584"/>
  <c r="B34" i="584"/>
  <c r="C33" i="584"/>
  <c r="B33" i="584"/>
  <c r="C32" i="584"/>
  <c r="B32" i="584"/>
  <c r="C31" i="584"/>
  <c r="B31" i="584"/>
  <c r="C30" i="584"/>
  <c r="B30" i="584"/>
  <c r="C29" i="584"/>
  <c r="B29" i="584"/>
  <c r="C28" i="584"/>
  <c r="B28" i="584"/>
  <c r="C27" i="584"/>
  <c r="B27" i="584"/>
  <c r="C26" i="584"/>
  <c r="B26" i="584"/>
  <c r="C25" i="584"/>
  <c r="B25" i="584"/>
  <c r="C24" i="584"/>
  <c r="B24" i="584"/>
  <c r="C23" i="584"/>
  <c r="B23" i="584"/>
  <c r="C22" i="584"/>
  <c r="B22" i="584"/>
  <c r="C21" i="584"/>
  <c r="B21" i="584"/>
  <c r="C20" i="584"/>
  <c r="B20" i="584"/>
  <c r="C19" i="584"/>
  <c r="B19" i="584"/>
  <c r="C18" i="584"/>
  <c r="B18" i="584"/>
  <c r="C17" i="584"/>
  <c r="B17" i="584"/>
  <c r="C16" i="584"/>
  <c r="B16" i="584"/>
  <c r="C15" i="584"/>
  <c r="B15" i="584"/>
  <c r="C14" i="584"/>
  <c r="B14" i="584"/>
  <c r="C13" i="584"/>
  <c r="B13" i="584"/>
  <c r="C12" i="584"/>
  <c r="B12" i="584"/>
  <c r="C11" i="584"/>
  <c r="B11" i="584"/>
  <c r="C10" i="584"/>
  <c r="B10" i="584"/>
  <c r="C9" i="584"/>
  <c r="B9" i="584"/>
  <c r="C8" i="584"/>
  <c r="B8" i="584"/>
  <c r="C7" i="584"/>
  <c r="B7" i="584"/>
  <c r="C6" i="584"/>
  <c r="B6" i="584"/>
  <c r="A1" i="584"/>
  <c r="A2" i="583"/>
  <c r="A1" i="583"/>
  <c r="A2" i="582"/>
  <c r="A1" i="582"/>
  <c r="A2" i="581"/>
  <c r="A1" i="581"/>
  <c r="A2" i="580"/>
  <c r="A1" i="580"/>
  <c r="A2" i="579"/>
  <c r="A1" i="579"/>
  <c r="A2" i="578"/>
  <c r="A1" i="578"/>
  <c r="A2" i="577"/>
  <c r="A1" i="577"/>
  <c r="A2" i="576"/>
  <c r="A1" i="576"/>
  <c r="A2" i="575"/>
  <c r="A1" i="575"/>
  <c r="A2" i="574"/>
  <c r="A1" i="574"/>
  <c r="A2" i="573"/>
  <c r="A1" i="573"/>
  <c r="A2" i="572"/>
  <c r="A1" i="572"/>
  <c r="A2" i="571"/>
  <c r="A1" i="571"/>
  <c r="A2" i="570"/>
  <c r="A1" i="570"/>
  <c r="A2" i="569"/>
  <c r="A1" i="569"/>
  <c r="A2" i="568"/>
  <c r="A1" i="568"/>
  <c r="A2" i="567"/>
  <c r="A1" i="567"/>
  <c r="A2" i="566"/>
  <c r="A1" i="566"/>
  <c r="A2" i="565"/>
  <c r="A1" i="565"/>
  <c r="A2" i="564"/>
  <c r="A1" i="564"/>
  <c r="A2" i="563"/>
  <c r="A1" i="563"/>
  <c r="A2" i="562"/>
  <c r="A1" i="562"/>
  <c r="A2" i="561"/>
  <c r="A1" i="561"/>
  <c r="A2" i="560"/>
  <c r="A1" i="560"/>
  <c r="A2" i="559"/>
  <c r="A1" i="559"/>
  <c r="A2" i="558"/>
  <c r="A1" i="558"/>
  <c r="A2" i="557"/>
  <c r="A1" i="557"/>
  <c r="A2" i="556"/>
  <c r="A1" i="556"/>
  <c r="A2" i="555"/>
  <c r="A1" i="555"/>
  <c r="A2" i="554"/>
  <c r="A1" i="554"/>
  <c r="A2" i="553"/>
  <c r="A1" i="553"/>
  <c r="A2" i="552"/>
  <c r="A1" i="552"/>
  <c r="A2" i="551"/>
  <c r="A1" i="551"/>
  <c r="C38" i="550"/>
  <c r="B38" i="550"/>
  <c r="C37" i="550"/>
  <c r="B37" i="550"/>
  <c r="C36" i="550"/>
  <c r="B36" i="550"/>
  <c r="C35" i="550"/>
  <c r="B35" i="550"/>
  <c r="C34" i="550"/>
  <c r="B34" i="550"/>
  <c r="C33" i="550"/>
  <c r="B33" i="550"/>
  <c r="C32" i="550"/>
  <c r="B32" i="550"/>
  <c r="C31" i="550"/>
  <c r="B31" i="550"/>
  <c r="C30" i="550"/>
  <c r="B30" i="550"/>
  <c r="C29" i="550"/>
  <c r="B29" i="550"/>
  <c r="C28" i="550"/>
  <c r="B28" i="550"/>
  <c r="C27" i="550"/>
  <c r="B27" i="550"/>
  <c r="C26" i="550"/>
  <c r="B26" i="550"/>
  <c r="C25" i="550"/>
  <c r="B25" i="550"/>
  <c r="C24" i="550"/>
  <c r="B24" i="550"/>
  <c r="C23" i="550"/>
  <c r="B23" i="550"/>
  <c r="C22" i="550"/>
  <c r="B22" i="550"/>
  <c r="C21" i="550"/>
  <c r="B21" i="550"/>
  <c r="C20" i="550"/>
  <c r="B20" i="550"/>
  <c r="C19" i="550"/>
  <c r="B19" i="550"/>
  <c r="C18" i="550"/>
  <c r="B18" i="550"/>
  <c r="C17" i="550"/>
  <c r="B17" i="550"/>
  <c r="C16" i="550"/>
  <c r="B16" i="550"/>
  <c r="C15" i="550"/>
  <c r="B15" i="550"/>
  <c r="C14" i="550"/>
  <c r="B14" i="550"/>
  <c r="C13" i="550"/>
  <c r="B13" i="550"/>
  <c r="C12" i="550"/>
  <c r="B12" i="550"/>
  <c r="C11" i="550"/>
  <c r="B11" i="550"/>
  <c r="C10" i="550"/>
  <c r="B10" i="550"/>
  <c r="C9" i="550"/>
  <c r="B9" i="550"/>
  <c r="C8" i="550"/>
  <c r="B8" i="550"/>
  <c r="C7" i="550"/>
  <c r="B7" i="550"/>
  <c r="C6" i="550"/>
  <c r="B6" i="550"/>
  <c r="A1" i="550"/>
  <c r="A2" i="549"/>
  <c r="A1" i="549"/>
  <c r="A2" i="548"/>
  <c r="A1" i="548"/>
  <c r="A2" i="547"/>
  <c r="A1" i="547"/>
  <c r="A2" i="546"/>
  <c r="A1" i="546"/>
  <c r="A2" i="545"/>
  <c r="A1" i="545"/>
  <c r="A2" i="544"/>
  <c r="A1" i="544"/>
  <c r="A2" i="543"/>
  <c r="A1" i="543"/>
  <c r="A2" i="542"/>
  <c r="A1" i="542"/>
  <c r="A2" i="541"/>
  <c r="A1" i="541"/>
  <c r="A2" i="540"/>
  <c r="A1" i="540"/>
  <c r="A2" i="539"/>
  <c r="A1" i="539"/>
  <c r="A2" i="538"/>
  <c r="A1" i="538"/>
  <c r="A2" i="537"/>
  <c r="A1" i="537"/>
  <c r="A2" i="536"/>
  <c r="A1" i="536"/>
  <c r="A2" i="535"/>
  <c r="A1" i="535"/>
  <c r="A2" i="534"/>
  <c r="A1" i="534"/>
  <c r="A2" i="533"/>
  <c r="A1" i="533"/>
  <c r="A2" i="532"/>
  <c r="A1" i="532"/>
  <c r="A2" i="531"/>
  <c r="A1" i="531"/>
  <c r="A2" i="530"/>
  <c r="A1" i="530"/>
  <c r="A2" i="529"/>
  <c r="A1" i="529"/>
  <c r="A2" i="528"/>
  <c r="A1" i="528"/>
  <c r="A2" i="527"/>
  <c r="A1" i="527"/>
  <c r="A2" i="526"/>
  <c r="A1" i="526"/>
  <c r="A2" i="525"/>
  <c r="A1" i="525"/>
  <c r="A2" i="524"/>
  <c r="A1" i="524"/>
  <c r="A2" i="523"/>
  <c r="A1" i="523"/>
  <c r="A2" i="522"/>
  <c r="A1" i="522"/>
  <c r="A2" i="521"/>
  <c r="A1" i="521"/>
  <c r="A2" i="520"/>
  <c r="A1" i="520"/>
  <c r="A2" i="519"/>
  <c r="A1" i="519"/>
  <c r="A2" i="518"/>
  <c r="A1" i="518"/>
  <c r="A2" i="517"/>
  <c r="A1" i="517"/>
  <c r="C38" i="516"/>
  <c r="B38" i="516"/>
  <c r="C37" i="516"/>
  <c r="B37" i="516"/>
  <c r="C36" i="516"/>
  <c r="B36" i="516"/>
  <c r="C35" i="516"/>
  <c r="B35" i="516"/>
  <c r="C34" i="516"/>
  <c r="B34" i="516"/>
  <c r="C33" i="516"/>
  <c r="B33" i="516"/>
  <c r="C32" i="516"/>
  <c r="B32" i="516"/>
  <c r="C31" i="516"/>
  <c r="B31" i="516"/>
  <c r="C30" i="516"/>
  <c r="B30" i="516"/>
  <c r="C29" i="516"/>
  <c r="B29" i="516"/>
  <c r="C28" i="516"/>
  <c r="B28" i="516"/>
  <c r="C27" i="516"/>
  <c r="B27" i="516"/>
  <c r="C26" i="516"/>
  <c r="B26" i="516"/>
  <c r="C25" i="516"/>
  <c r="B25" i="516"/>
  <c r="C24" i="516"/>
  <c r="B24" i="516"/>
  <c r="C23" i="516"/>
  <c r="B23" i="516"/>
  <c r="C22" i="516"/>
  <c r="B22" i="516"/>
  <c r="C21" i="516"/>
  <c r="B21" i="516"/>
  <c r="C20" i="516"/>
  <c r="B20" i="516"/>
  <c r="C19" i="516"/>
  <c r="B19" i="516"/>
  <c r="C18" i="516"/>
  <c r="B18" i="516"/>
  <c r="C17" i="516"/>
  <c r="B17" i="516"/>
  <c r="C16" i="516"/>
  <c r="B16" i="516"/>
  <c r="C15" i="516"/>
  <c r="B15" i="516"/>
  <c r="C14" i="516"/>
  <c r="B14" i="516"/>
  <c r="C13" i="516"/>
  <c r="B13" i="516"/>
  <c r="C12" i="516"/>
  <c r="B12" i="516"/>
  <c r="C11" i="516"/>
  <c r="B11" i="516"/>
  <c r="C10" i="516"/>
  <c r="B10" i="516"/>
  <c r="C9" i="516"/>
  <c r="B9" i="516"/>
  <c r="C8" i="516"/>
  <c r="B8" i="516"/>
  <c r="C7" i="516"/>
  <c r="B7" i="516"/>
  <c r="C6" i="516"/>
  <c r="B6" i="516"/>
  <c r="A1" i="516"/>
  <c r="A2" i="515"/>
  <c r="A1" i="515"/>
  <c r="A2" i="514"/>
  <c r="A1" i="514"/>
  <c r="A2" i="513"/>
  <c r="A1" i="513"/>
  <c r="A2" i="512"/>
  <c r="A1" i="512"/>
  <c r="A2" i="511"/>
  <c r="A1" i="511"/>
  <c r="A2" i="510"/>
  <c r="A1" i="510"/>
  <c r="A2" i="509"/>
  <c r="A1" i="509"/>
  <c r="A2" i="508"/>
  <c r="A1" i="508"/>
  <c r="A2" i="507"/>
  <c r="A1" i="507"/>
  <c r="A2" i="506"/>
  <c r="A1" i="506"/>
  <c r="A2" i="505"/>
  <c r="A1" i="505"/>
  <c r="A2" i="504"/>
  <c r="A1" i="504"/>
  <c r="A2" i="503"/>
  <c r="A1" i="503"/>
  <c r="A2" i="502"/>
  <c r="A1" i="502"/>
  <c r="A2" i="501"/>
  <c r="A1" i="501"/>
  <c r="A2" i="500"/>
  <c r="A1" i="500"/>
  <c r="A2" i="499"/>
  <c r="A1" i="499"/>
  <c r="A2" i="498"/>
  <c r="A1" i="498"/>
  <c r="A2" i="497"/>
  <c r="A1" i="497"/>
  <c r="A2" i="496"/>
  <c r="A1" i="496"/>
  <c r="A2" i="495"/>
  <c r="A1" i="495"/>
  <c r="A2" i="494"/>
  <c r="A1" i="494"/>
  <c r="A2" i="493"/>
  <c r="A1" i="493"/>
  <c r="A2" i="492"/>
  <c r="A1" i="492"/>
  <c r="A2" i="491"/>
  <c r="A1" i="491"/>
  <c r="A2" i="490"/>
  <c r="A1" i="490"/>
  <c r="A2" i="489"/>
  <c r="A1" i="489"/>
  <c r="A2" i="488"/>
  <c r="A1" i="488"/>
  <c r="A2" i="487"/>
  <c r="A1" i="487"/>
  <c r="A2" i="486"/>
  <c r="A1" i="486"/>
  <c r="A2" i="485"/>
  <c r="A1" i="485"/>
  <c r="A2" i="484"/>
  <c r="A1" i="484"/>
  <c r="A2" i="483"/>
  <c r="A1" i="483"/>
  <c r="C38" i="482"/>
  <c r="B38" i="482"/>
  <c r="C37" i="482"/>
  <c r="B37" i="482"/>
  <c r="C36" i="482"/>
  <c r="B36" i="482"/>
  <c r="C35" i="482"/>
  <c r="B35" i="482"/>
  <c r="C34" i="482"/>
  <c r="B34" i="482"/>
  <c r="C33" i="482"/>
  <c r="B33" i="482"/>
  <c r="C32" i="482"/>
  <c r="B32" i="482"/>
  <c r="C31" i="482"/>
  <c r="B31" i="482"/>
  <c r="C30" i="482"/>
  <c r="B30" i="482"/>
  <c r="C29" i="482"/>
  <c r="B29" i="482"/>
  <c r="C28" i="482"/>
  <c r="B28" i="482"/>
  <c r="C27" i="482"/>
  <c r="B27" i="482"/>
  <c r="C26" i="482"/>
  <c r="B26" i="482"/>
  <c r="C25" i="482"/>
  <c r="B25" i="482"/>
  <c r="C24" i="482"/>
  <c r="B24" i="482"/>
  <c r="C23" i="482"/>
  <c r="B23" i="482"/>
  <c r="C22" i="482"/>
  <c r="B22" i="482"/>
  <c r="C21" i="482"/>
  <c r="B21" i="482"/>
  <c r="C20" i="482"/>
  <c r="B20" i="482"/>
  <c r="C19" i="482"/>
  <c r="B19" i="482"/>
  <c r="C18" i="482"/>
  <c r="B18" i="482"/>
  <c r="C17" i="482"/>
  <c r="B17" i="482"/>
  <c r="C16" i="482"/>
  <c r="B16" i="482"/>
  <c r="C15" i="482"/>
  <c r="B15" i="482"/>
  <c r="C14" i="482"/>
  <c r="B14" i="482"/>
  <c r="C13" i="482"/>
  <c r="B13" i="482"/>
  <c r="C12" i="482"/>
  <c r="B12" i="482"/>
  <c r="C11" i="482"/>
  <c r="B11" i="482"/>
  <c r="C10" i="482"/>
  <c r="B10" i="482"/>
  <c r="C9" i="482"/>
  <c r="B9" i="482"/>
  <c r="C8" i="482"/>
  <c r="B8" i="482"/>
  <c r="C7" i="482"/>
  <c r="B7" i="482"/>
  <c r="C6" i="482"/>
  <c r="B6" i="482"/>
  <c r="A1" i="482"/>
  <c r="A2" i="481"/>
  <c r="A1" i="481"/>
  <c r="A2" i="480"/>
  <c r="A1" i="480"/>
  <c r="A2" i="479"/>
  <c r="A1" i="479"/>
  <c r="A2" i="478"/>
  <c r="A1" i="478"/>
  <c r="A2" i="477"/>
  <c r="A1" i="477"/>
  <c r="A2" i="476"/>
  <c r="A1" i="476"/>
  <c r="A2" i="475"/>
  <c r="A1" i="475"/>
  <c r="A2" i="474"/>
  <c r="A1" i="474"/>
  <c r="A2" i="473"/>
  <c r="A1" i="473"/>
  <c r="A2" i="472"/>
  <c r="A1" i="472"/>
  <c r="A2" i="471"/>
  <c r="A1" i="471"/>
  <c r="A2" i="470"/>
  <c r="A1" i="470"/>
  <c r="A2" i="469"/>
  <c r="A1" i="469"/>
  <c r="A2" i="468"/>
  <c r="A1" i="468"/>
  <c r="A2" i="467"/>
  <c r="A1" i="467"/>
  <c r="A2" i="466"/>
  <c r="A1" i="466"/>
  <c r="A2" i="465"/>
  <c r="A1" i="465"/>
  <c r="A2" i="464"/>
  <c r="A1" i="464"/>
  <c r="A2" i="463"/>
  <c r="A1" i="463"/>
  <c r="A2" i="462"/>
  <c r="A1" i="462"/>
  <c r="A2" i="461"/>
  <c r="A1" i="461"/>
  <c r="A2" i="460"/>
  <c r="A1" i="460"/>
  <c r="A2" i="459"/>
  <c r="A1" i="459"/>
  <c r="A2" i="458"/>
  <c r="A1" i="458"/>
  <c r="A2" i="457"/>
  <c r="A1" i="457"/>
  <c r="A2" i="456"/>
  <c r="A1" i="456"/>
  <c r="A2" i="455"/>
  <c r="A1" i="455"/>
  <c r="A2" i="454"/>
  <c r="A1" i="454"/>
  <c r="A2" i="453"/>
  <c r="A1" i="453"/>
  <c r="A2" i="452"/>
  <c r="A1" i="452"/>
  <c r="A2" i="451"/>
  <c r="A1" i="451"/>
  <c r="A2" i="450"/>
  <c r="A1" i="450"/>
  <c r="A2" i="449"/>
  <c r="A1" i="449"/>
  <c r="C38" i="448"/>
  <c r="B38" i="448"/>
  <c r="C37" i="448"/>
  <c r="B37" i="448"/>
  <c r="C36" i="448"/>
  <c r="B36" i="448"/>
  <c r="C35" i="448"/>
  <c r="B35" i="448"/>
  <c r="C34" i="448"/>
  <c r="B34" i="448"/>
  <c r="C33" i="448"/>
  <c r="B33" i="448"/>
  <c r="C32" i="448"/>
  <c r="B32" i="448"/>
  <c r="C31" i="448"/>
  <c r="B31" i="448"/>
  <c r="C30" i="448"/>
  <c r="B30" i="448"/>
  <c r="C29" i="448"/>
  <c r="B29" i="448"/>
  <c r="C28" i="448"/>
  <c r="B28" i="448"/>
  <c r="C27" i="448"/>
  <c r="B27" i="448"/>
  <c r="C26" i="448"/>
  <c r="B26" i="448"/>
  <c r="C25" i="448"/>
  <c r="B25" i="448"/>
  <c r="C24" i="448"/>
  <c r="B24" i="448"/>
  <c r="C23" i="448"/>
  <c r="B23" i="448"/>
  <c r="C22" i="448"/>
  <c r="B22" i="448"/>
  <c r="C21" i="448"/>
  <c r="B21" i="448"/>
  <c r="C20" i="448"/>
  <c r="B20" i="448"/>
  <c r="C19" i="448"/>
  <c r="B19" i="448"/>
  <c r="C18" i="448"/>
  <c r="B18" i="448"/>
  <c r="C17" i="448"/>
  <c r="B17" i="448"/>
  <c r="C16" i="448"/>
  <c r="B16" i="448"/>
  <c r="C15" i="448"/>
  <c r="B15" i="448"/>
  <c r="C14" i="448"/>
  <c r="B14" i="448"/>
  <c r="C13" i="448"/>
  <c r="B13" i="448"/>
  <c r="C12" i="448"/>
  <c r="B12" i="448"/>
  <c r="C11" i="448"/>
  <c r="B11" i="448"/>
  <c r="C10" i="448"/>
  <c r="B10" i="448"/>
  <c r="C9" i="448"/>
  <c r="B9" i="448"/>
  <c r="C8" i="448"/>
  <c r="B8" i="448"/>
  <c r="C7" i="448"/>
  <c r="B7" i="448"/>
  <c r="C6" i="448"/>
  <c r="B6" i="448"/>
  <c r="A1" i="448"/>
  <c r="A2" i="447"/>
  <c r="A1" i="447"/>
  <c r="A2" i="446"/>
  <c r="A1" i="446"/>
  <c r="A2" i="445"/>
  <c r="A1" i="445"/>
  <c r="A2" i="444"/>
  <c r="A1" i="444"/>
  <c r="A2" i="443"/>
  <c r="A1" i="443"/>
  <c r="A2" i="442"/>
  <c r="A1" i="442"/>
  <c r="A2" i="441"/>
  <c r="A1" i="441"/>
  <c r="A2" i="440"/>
  <c r="A1" i="440"/>
  <c r="A2" i="439"/>
  <c r="A1" i="439"/>
  <c r="A2" i="438"/>
  <c r="A1" i="438"/>
  <c r="A2" i="437"/>
  <c r="A1" i="437"/>
  <c r="A2" i="436"/>
  <c r="A1" i="436"/>
  <c r="A2" i="435"/>
  <c r="A1" i="435"/>
  <c r="A2" i="434"/>
  <c r="A1" i="434"/>
  <c r="A2" i="433"/>
  <c r="A1" i="433"/>
  <c r="A2" i="432"/>
  <c r="A1" i="432"/>
  <c r="A2" i="431"/>
  <c r="A1" i="431"/>
  <c r="C22" i="430"/>
  <c r="B22" i="430"/>
  <c r="C21" i="430"/>
  <c r="B21" i="430"/>
  <c r="C20" i="430"/>
  <c r="B20" i="430"/>
  <c r="C19" i="430"/>
  <c r="B19" i="430"/>
  <c r="C18" i="430"/>
  <c r="B18" i="430"/>
  <c r="C17" i="430"/>
  <c r="B17" i="430"/>
  <c r="C16" i="430"/>
  <c r="B16" i="430"/>
  <c r="C15" i="430"/>
  <c r="B15" i="430"/>
  <c r="C14" i="430"/>
  <c r="B14" i="430"/>
  <c r="C13" i="430"/>
  <c r="B13" i="430"/>
  <c r="C12" i="430"/>
  <c r="B12" i="430"/>
  <c r="C11" i="430"/>
  <c r="B11" i="430"/>
  <c r="C10" i="430"/>
  <c r="B10" i="430"/>
  <c r="C9" i="430"/>
  <c r="B9" i="430"/>
  <c r="C8" i="430"/>
  <c r="B8" i="430"/>
  <c r="C7" i="430"/>
  <c r="B7" i="430"/>
  <c r="C6" i="430"/>
  <c r="B6" i="430"/>
  <c r="A1" i="430"/>
  <c r="A2" i="429"/>
  <c r="A1" i="429"/>
  <c r="A2" i="428"/>
  <c r="A1" i="428"/>
  <c r="A2" i="427"/>
  <c r="A1" i="427"/>
  <c r="A2" i="426"/>
  <c r="A1" i="426"/>
  <c r="A2" i="425"/>
  <c r="A1" i="425"/>
  <c r="A2" i="424"/>
  <c r="A1" i="424"/>
  <c r="A2" i="423"/>
  <c r="A1" i="423"/>
  <c r="A2" i="422"/>
  <c r="A1" i="422"/>
  <c r="A2" i="421"/>
  <c r="A1" i="421"/>
  <c r="A2" i="420"/>
  <c r="A1" i="420"/>
  <c r="A2" i="419"/>
  <c r="A1" i="419"/>
  <c r="A2" i="418"/>
  <c r="A1" i="418"/>
  <c r="A2" i="417"/>
  <c r="A1" i="417"/>
  <c r="A2" i="416"/>
  <c r="A1" i="416"/>
  <c r="A2" i="415"/>
  <c r="A1" i="415"/>
  <c r="A2" i="414"/>
  <c r="A1" i="414"/>
  <c r="A2" i="413"/>
  <c r="A1" i="413"/>
  <c r="A2" i="412"/>
  <c r="A1" i="412"/>
  <c r="A2" i="411"/>
  <c r="A1" i="411"/>
  <c r="A2" i="410"/>
  <c r="A1" i="410"/>
  <c r="A2" i="409"/>
  <c r="A1" i="409"/>
  <c r="A2" i="408"/>
  <c r="A1" i="408"/>
  <c r="A2" i="407"/>
  <c r="A1" i="407"/>
  <c r="A2" i="406"/>
  <c r="A1" i="406"/>
  <c r="A2" i="405"/>
  <c r="A1" i="405"/>
  <c r="A2" i="404"/>
  <c r="A1" i="404"/>
  <c r="A2" i="403"/>
  <c r="A1" i="403"/>
  <c r="A2" i="402"/>
  <c r="A1" i="402"/>
  <c r="A2" i="401"/>
  <c r="A1" i="401"/>
  <c r="A2" i="400"/>
  <c r="A1" i="400"/>
  <c r="A2" i="399"/>
  <c r="A1" i="399"/>
  <c r="A2" i="398"/>
  <c r="A1" i="398"/>
  <c r="A2" i="397"/>
  <c r="A1" i="397"/>
  <c r="C38" i="396"/>
  <c r="B38" i="396"/>
  <c r="C37" i="396"/>
  <c r="B37" i="396"/>
  <c r="C36" i="396"/>
  <c r="B36" i="396"/>
  <c r="C35" i="396"/>
  <c r="B35" i="396"/>
  <c r="C34" i="396"/>
  <c r="B34" i="396"/>
  <c r="C33" i="396"/>
  <c r="B33" i="396"/>
  <c r="C32" i="396"/>
  <c r="B32" i="396"/>
  <c r="C31" i="396"/>
  <c r="B31" i="396"/>
  <c r="C30" i="396"/>
  <c r="B30" i="396"/>
  <c r="C29" i="396"/>
  <c r="B29" i="396"/>
  <c r="C28" i="396"/>
  <c r="B28" i="396"/>
  <c r="C27" i="396"/>
  <c r="B27" i="396"/>
  <c r="C26" i="396"/>
  <c r="B26" i="396"/>
  <c r="C25" i="396"/>
  <c r="B25" i="396"/>
  <c r="C24" i="396"/>
  <c r="B24" i="396"/>
  <c r="C23" i="396"/>
  <c r="B23" i="396"/>
  <c r="C22" i="396"/>
  <c r="B22" i="396"/>
  <c r="C21" i="396"/>
  <c r="B21" i="396"/>
  <c r="C20" i="396"/>
  <c r="B20" i="396"/>
  <c r="C19" i="396"/>
  <c r="B19" i="396"/>
  <c r="C18" i="396"/>
  <c r="B18" i="396"/>
  <c r="C17" i="396"/>
  <c r="B17" i="396"/>
  <c r="C16" i="396"/>
  <c r="B16" i="396"/>
  <c r="C15" i="396"/>
  <c r="B15" i="396"/>
  <c r="C14" i="396"/>
  <c r="B14" i="396"/>
  <c r="C13" i="396"/>
  <c r="B13" i="396"/>
  <c r="C12" i="396"/>
  <c r="B12" i="396"/>
  <c r="C11" i="396"/>
  <c r="B11" i="396"/>
  <c r="C10" i="396"/>
  <c r="B10" i="396"/>
  <c r="C9" i="396"/>
  <c r="B9" i="396"/>
  <c r="C8" i="396"/>
  <c r="B8" i="396"/>
  <c r="C7" i="396"/>
  <c r="B7" i="396"/>
  <c r="C6" i="396"/>
  <c r="B6" i="396"/>
  <c r="A1" i="396"/>
  <c r="A2" i="395"/>
  <c r="A1" i="395"/>
  <c r="A2" i="394"/>
  <c r="A1" i="394"/>
  <c r="A2" i="393"/>
  <c r="A1" i="393"/>
  <c r="A2" i="392"/>
  <c r="A1" i="392"/>
  <c r="A2" i="391"/>
  <c r="A1" i="391"/>
  <c r="A2" i="390"/>
  <c r="A1" i="390"/>
  <c r="A2" i="389"/>
  <c r="A1" i="389"/>
  <c r="A2" i="388"/>
  <c r="A1" i="388"/>
  <c r="A2" i="387"/>
  <c r="A1" i="387"/>
  <c r="A2" i="386"/>
  <c r="A1" i="386"/>
  <c r="A2" i="385"/>
  <c r="A1" i="385"/>
  <c r="A2" i="384"/>
  <c r="A1" i="384"/>
  <c r="A2" i="383"/>
  <c r="A1" i="383"/>
  <c r="A2" i="382"/>
  <c r="A1" i="382"/>
  <c r="A2" i="381"/>
  <c r="A1" i="381"/>
  <c r="C20" i="380"/>
  <c r="B20" i="380"/>
  <c r="C19" i="380"/>
  <c r="B19" i="380"/>
  <c r="C18" i="380"/>
  <c r="B18" i="380"/>
  <c r="C17" i="380"/>
  <c r="B17" i="380"/>
  <c r="C16" i="380"/>
  <c r="B16" i="380"/>
  <c r="C15" i="380"/>
  <c r="B15" i="380"/>
  <c r="C14" i="380"/>
  <c r="B14" i="380"/>
  <c r="C13" i="380"/>
  <c r="B13" i="380"/>
  <c r="C12" i="380"/>
  <c r="B12" i="380"/>
  <c r="C11" i="380"/>
  <c r="B11" i="380"/>
  <c r="C10" i="380"/>
  <c r="B10" i="380"/>
  <c r="C9" i="380"/>
  <c r="B9" i="380"/>
  <c r="C8" i="380"/>
  <c r="B8" i="380"/>
  <c r="C7" i="380"/>
  <c r="B7" i="380"/>
  <c r="C6" i="380"/>
  <c r="B6" i="380"/>
  <c r="A1" i="380"/>
  <c r="A2" i="379"/>
  <c r="A1" i="379"/>
  <c r="A2" i="378"/>
  <c r="A1" i="378"/>
  <c r="A2" i="377"/>
  <c r="A1" i="377"/>
  <c r="A2" i="376"/>
  <c r="A1" i="376"/>
  <c r="A2" i="375"/>
  <c r="A1" i="375"/>
  <c r="A2" i="374"/>
  <c r="A1" i="374"/>
  <c r="A2" i="373"/>
  <c r="A1" i="373"/>
  <c r="A2" i="372"/>
  <c r="A1" i="372"/>
  <c r="A2" i="371"/>
  <c r="A1" i="371"/>
  <c r="A2" i="370"/>
  <c r="A1" i="370"/>
  <c r="A2" i="369"/>
  <c r="A1" i="369"/>
  <c r="A2" i="368"/>
  <c r="A1" i="368"/>
  <c r="A2" i="367"/>
  <c r="A1" i="367"/>
  <c r="A2" i="366"/>
  <c r="A1" i="366"/>
  <c r="A2" i="365"/>
  <c r="A1" i="365"/>
  <c r="A2" i="364"/>
  <c r="A1" i="364"/>
  <c r="A2" i="363"/>
  <c r="A1" i="363"/>
  <c r="A2" i="362"/>
  <c r="A1" i="362"/>
  <c r="A2" i="361"/>
  <c r="A1" i="361"/>
  <c r="A2" i="360"/>
  <c r="A1" i="360"/>
  <c r="A2" i="359"/>
  <c r="A1" i="359"/>
  <c r="A2" i="358"/>
  <c r="A1" i="358"/>
  <c r="A2" i="357"/>
  <c r="A1" i="357"/>
  <c r="A2" i="356"/>
  <c r="A1" i="356"/>
  <c r="A2" i="355"/>
  <c r="A1" i="355"/>
  <c r="A2" i="354"/>
  <c r="A1" i="354"/>
  <c r="A2" i="353"/>
  <c r="A1" i="353"/>
  <c r="A2" i="352"/>
  <c r="A1" i="352"/>
  <c r="A2" i="351"/>
  <c r="A1" i="351"/>
  <c r="A2" i="350"/>
  <c r="A1" i="350"/>
  <c r="A2" i="349"/>
  <c r="A1" i="349"/>
  <c r="A2" i="348"/>
  <c r="A1" i="348"/>
  <c r="A2" i="347"/>
  <c r="A1" i="347"/>
  <c r="C38" i="346"/>
  <c r="B38" i="346"/>
  <c r="C37" i="346"/>
  <c r="B37" i="346"/>
  <c r="C36" i="346"/>
  <c r="B36" i="346"/>
  <c r="C35" i="346"/>
  <c r="B35" i="346"/>
  <c r="C34" i="346"/>
  <c r="B34" i="346"/>
  <c r="C33" i="346"/>
  <c r="B33" i="346"/>
  <c r="C32" i="346"/>
  <c r="B32" i="346"/>
  <c r="C31" i="346"/>
  <c r="B31" i="346"/>
  <c r="C30" i="346"/>
  <c r="B30" i="346"/>
  <c r="C29" i="346"/>
  <c r="B29" i="346"/>
  <c r="C28" i="346"/>
  <c r="B28" i="346"/>
  <c r="C27" i="346"/>
  <c r="B27" i="346"/>
  <c r="C26" i="346"/>
  <c r="B26" i="346"/>
  <c r="C25" i="346"/>
  <c r="B25" i="346"/>
  <c r="C24" i="346"/>
  <c r="B24" i="346"/>
  <c r="C23" i="346"/>
  <c r="B23" i="346"/>
  <c r="C22" i="346"/>
  <c r="B22" i="346"/>
  <c r="C21" i="346"/>
  <c r="B21" i="346"/>
  <c r="C20" i="346"/>
  <c r="B20" i="346"/>
  <c r="C19" i="346"/>
  <c r="B19" i="346"/>
  <c r="C18" i="346"/>
  <c r="B18" i="346"/>
  <c r="C17" i="346"/>
  <c r="B17" i="346"/>
  <c r="C16" i="346"/>
  <c r="B16" i="346"/>
  <c r="C15" i="346"/>
  <c r="B15" i="346"/>
  <c r="C14" i="346"/>
  <c r="B14" i="346"/>
  <c r="C13" i="346"/>
  <c r="B13" i="346"/>
  <c r="C12" i="346"/>
  <c r="B12" i="346"/>
  <c r="C11" i="346"/>
  <c r="B11" i="346"/>
  <c r="C10" i="346"/>
  <c r="B10" i="346"/>
  <c r="C9" i="346"/>
  <c r="B9" i="346"/>
  <c r="C8" i="346"/>
  <c r="B8" i="346"/>
  <c r="C7" i="346"/>
  <c r="B7" i="346"/>
  <c r="C6" i="346"/>
  <c r="B6" i="346"/>
  <c r="A1" i="346"/>
  <c r="A2" i="345"/>
  <c r="A1" i="345"/>
  <c r="A2" i="344"/>
  <c r="A1" i="344"/>
  <c r="A2" i="343"/>
  <c r="A1" i="343"/>
  <c r="A2" i="342"/>
  <c r="A1" i="342"/>
  <c r="A2" i="341"/>
  <c r="A1" i="341"/>
  <c r="A2" i="340"/>
  <c r="A1" i="340"/>
  <c r="A2" i="339"/>
  <c r="A1" i="339"/>
  <c r="A2" i="338"/>
  <c r="A1" i="338"/>
  <c r="A2" i="337"/>
  <c r="A1" i="337"/>
  <c r="A2" i="336"/>
  <c r="A1" i="336"/>
  <c r="A2" i="335"/>
  <c r="A1" i="335"/>
  <c r="A2" i="334"/>
  <c r="A1" i="334"/>
  <c r="A2" i="333"/>
  <c r="A1" i="333"/>
  <c r="A2" i="332"/>
  <c r="A1" i="332"/>
  <c r="A2" i="331"/>
  <c r="A1" i="331"/>
  <c r="A2" i="330"/>
  <c r="A1" i="330"/>
  <c r="A2" i="329"/>
  <c r="A1" i="329"/>
  <c r="A2" i="328"/>
  <c r="A1" i="328"/>
  <c r="A2" i="327"/>
  <c r="A1" i="327"/>
  <c r="A2" i="326"/>
  <c r="A1" i="326"/>
  <c r="A2" i="325"/>
  <c r="A1" i="325"/>
  <c r="A2" i="324"/>
  <c r="A1" i="324"/>
  <c r="A2" i="323"/>
  <c r="A1" i="323"/>
  <c r="A2" i="322"/>
  <c r="A1" i="322"/>
  <c r="A2" i="321"/>
  <c r="A1" i="321"/>
  <c r="A2" i="320"/>
  <c r="A1" i="320"/>
  <c r="A2" i="319"/>
  <c r="A1" i="319"/>
  <c r="A2" i="318"/>
  <c r="A1" i="318"/>
  <c r="A2" i="317"/>
  <c r="A1" i="317"/>
  <c r="A2" i="316"/>
  <c r="A1" i="316"/>
  <c r="A2" i="315"/>
  <c r="A1" i="315"/>
  <c r="A2" i="314"/>
  <c r="A1" i="314"/>
  <c r="A2" i="313"/>
  <c r="A1" i="313"/>
  <c r="C38" i="312"/>
  <c r="B38" i="312"/>
  <c r="C37" i="312"/>
  <c r="B37" i="312"/>
  <c r="C36" i="312"/>
  <c r="B36" i="312"/>
  <c r="C35" i="312"/>
  <c r="B35" i="312"/>
  <c r="C34" i="312"/>
  <c r="B34" i="312"/>
  <c r="C33" i="312"/>
  <c r="B33" i="312"/>
  <c r="C32" i="312"/>
  <c r="B32" i="312"/>
  <c r="C31" i="312"/>
  <c r="B31" i="312"/>
  <c r="C30" i="312"/>
  <c r="B30" i="312"/>
  <c r="C29" i="312"/>
  <c r="B29" i="312"/>
  <c r="C28" i="312"/>
  <c r="B28" i="312"/>
  <c r="C27" i="312"/>
  <c r="B27" i="312"/>
  <c r="C26" i="312"/>
  <c r="B26" i="312"/>
  <c r="C25" i="312"/>
  <c r="B25" i="312"/>
  <c r="C24" i="312"/>
  <c r="B24" i="312"/>
  <c r="C23" i="312"/>
  <c r="B23" i="312"/>
  <c r="C22" i="312"/>
  <c r="B22" i="312"/>
  <c r="C21" i="312"/>
  <c r="B21" i="312"/>
  <c r="C20" i="312"/>
  <c r="B20" i="312"/>
  <c r="C19" i="312"/>
  <c r="B19" i="312"/>
  <c r="C18" i="312"/>
  <c r="B18" i="312"/>
  <c r="C17" i="312"/>
  <c r="B17" i="312"/>
  <c r="C16" i="312"/>
  <c r="B16" i="312"/>
  <c r="C15" i="312"/>
  <c r="B15" i="312"/>
  <c r="C14" i="312"/>
  <c r="B14" i="312"/>
  <c r="C13" i="312"/>
  <c r="B13" i="312"/>
  <c r="C12" i="312"/>
  <c r="B12" i="312"/>
  <c r="C11" i="312"/>
  <c r="B11" i="312"/>
  <c r="C10" i="312"/>
  <c r="B10" i="312"/>
  <c r="C9" i="312"/>
  <c r="B9" i="312"/>
  <c r="C8" i="312"/>
  <c r="B8" i="312"/>
  <c r="C7" i="312"/>
  <c r="B7" i="312"/>
  <c r="C6" i="312"/>
  <c r="B6" i="312"/>
  <c r="A1" i="312"/>
  <c r="A2" i="311"/>
  <c r="A1" i="311"/>
  <c r="A2" i="310"/>
  <c r="A1" i="310"/>
  <c r="A2" i="309"/>
  <c r="A1" i="309"/>
  <c r="A2" i="308"/>
  <c r="A1" i="308"/>
  <c r="A2" i="307"/>
  <c r="A1" i="307"/>
  <c r="A2" i="306"/>
  <c r="A1" i="306"/>
  <c r="A2" i="305"/>
  <c r="A1" i="305"/>
  <c r="A2" i="304"/>
  <c r="A1" i="304"/>
  <c r="A2" i="303"/>
  <c r="A1" i="303"/>
  <c r="A2" i="302"/>
  <c r="A1" i="302"/>
  <c r="A2" i="301"/>
  <c r="A1" i="301"/>
  <c r="A2" i="300"/>
  <c r="A1" i="300"/>
  <c r="A2" i="299"/>
  <c r="A1" i="299"/>
  <c r="A2" i="298"/>
  <c r="A1" i="298"/>
  <c r="A2" i="297"/>
  <c r="A1" i="297"/>
  <c r="A2" i="296"/>
  <c r="A1" i="296"/>
  <c r="A2" i="295"/>
  <c r="A1" i="295"/>
  <c r="A2" i="294"/>
  <c r="A1" i="294"/>
  <c r="A2" i="293"/>
  <c r="A1" i="293"/>
  <c r="A2" i="292"/>
  <c r="A1" i="292"/>
  <c r="A2" i="291"/>
  <c r="A1" i="291"/>
  <c r="A2" i="290"/>
  <c r="A1" i="290"/>
  <c r="A2" i="289"/>
  <c r="A1" i="289"/>
  <c r="A2" i="288"/>
  <c r="A1" i="288"/>
  <c r="A2" i="287"/>
  <c r="A1" i="287"/>
  <c r="A2" i="286"/>
  <c r="A1" i="286"/>
  <c r="A2" i="285"/>
  <c r="A1" i="285"/>
  <c r="A2" i="284"/>
  <c r="A1" i="284"/>
  <c r="A2" i="283"/>
  <c r="A1" i="283"/>
  <c r="A2" i="282"/>
  <c r="A1" i="282"/>
  <c r="A2" i="281"/>
  <c r="A1" i="281"/>
  <c r="A2" i="280"/>
  <c r="A1" i="280"/>
  <c r="A2" i="279"/>
  <c r="A1" i="279"/>
  <c r="C38" i="278"/>
  <c r="B38" i="278"/>
  <c r="C37" i="278"/>
  <c r="B37" i="278"/>
  <c r="C36" i="278"/>
  <c r="B36" i="278"/>
  <c r="C35" i="278"/>
  <c r="B35" i="278"/>
  <c r="C34" i="278"/>
  <c r="B34" i="278"/>
  <c r="C33" i="278"/>
  <c r="B33" i="278"/>
  <c r="C32" i="278"/>
  <c r="B32" i="278"/>
  <c r="C31" i="278"/>
  <c r="B31" i="278"/>
  <c r="C30" i="278"/>
  <c r="B30" i="278"/>
  <c r="C29" i="278"/>
  <c r="B29" i="278"/>
  <c r="C28" i="278"/>
  <c r="B28" i="278"/>
  <c r="C27" i="278"/>
  <c r="B27" i="278"/>
  <c r="C26" i="278"/>
  <c r="B26" i="278"/>
  <c r="C25" i="278"/>
  <c r="B25" i="278"/>
  <c r="C24" i="278"/>
  <c r="B24" i="278"/>
  <c r="C23" i="278"/>
  <c r="B23" i="278"/>
  <c r="C22" i="278"/>
  <c r="B22" i="278"/>
  <c r="C21" i="278"/>
  <c r="B21" i="278"/>
  <c r="C20" i="278"/>
  <c r="B20" i="278"/>
  <c r="C19" i="278"/>
  <c r="B19" i="278"/>
  <c r="C18" i="278"/>
  <c r="B18" i="278"/>
  <c r="C17" i="278"/>
  <c r="B17" i="278"/>
  <c r="C16" i="278"/>
  <c r="B16" i="278"/>
  <c r="C15" i="278"/>
  <c r="B15" i="278"/>
  <c r="C14" i="278"/>
  <c r="B14" i="278"/>
  <c r="C13" i="278"/>
  <c r="B13" i="278"/>
  <c r="C12" i="278"/>
  <c r="B12" i="278"/>
  <c r="C11" i="278"/>
  <c r="B11" i="278"/>
  <c r="C10" i="278"/>
  <c r="B10" i="278"/>
  <c r="C9" i="278"/>
  <c r="B9" i="278"/>
  <c r="C8" i="278"/>
  <c r="B8" i="278"/>
  <c r="C7" i="278"/>
  <c r="B7" i="278"/>
  <c r="C6" i="278"/>
  <c r="B6" i="278"/>
  <c r="A1" i="278"/>
  <c r="A2" i="277"/>
  <c r="A1" i="277"/>
  <c r="A2" i="276"/>
  <c r="A1" i="276"/>
  <c r="A2" i="275"/>
  <c r="A1" i="275"/>
  <c r="A2" i="274"/>
  <c r="A1" i="274"/>
  <c r="A2" i="273"/>
  <c r="A1" i="273"/>
  <c r="A2" i="272"/>
  <c r="A1" i="272"/>
  <c r="A2" i="271"/>
  <c r="A1" i="271"/>
  <c r="A2" i="270"/>
  <c r="A1" i="270"/>
  <c r="A2" i="269"/>
  <c r="A1" i="269"/>
  <c r="A2" i="268"/>
  <c r="A1" i="268"/>
  <c r="A2" i="267"/>
  <c r="A1" i="267"/>
  <c r="A2" i="266"/>
  <c r="A1" i="266"/>
  <c r="A2" i="265"/>
  <c r="A1" i="265"/>
  <c r="A2" i="264"/>
  <c r="A1" i="264"/>
  <c r="A2" i="263"/>
  <c r="A1" i="263"/>
  <c r="A2" i="262"/>
  <c r="A1" i="262"/>
  <c r="A2" i="261"/>
  <c r="A1" i="261"/>
  <c r="A2" i="260"/>
  <c r="A1" i="260"/>
  <c r="A2" i="259"/>
  <c r="A1" i="259"/>
  <c r="A2" i="258"/>
  <c r="A1" i="258"/>
  <c r="A2" i="257"/>
  <c r="A1" i="257"/>
  <c r="A2" i="256"/>
  <c r="A1" i="256"/>
  <c r="A2" i="255"/>
  <c r="A1" i="255"/>
  <c r="A2" i="254"/>
  <c r="A1" i="254"/>
  <c r="A2" i="253"/>
  <c r="A1" i="253"/>
  <c r="A2" i="252"/>
  <c r="A1" i="252"/>
  <c r="A2" i="251"/>
  <c r="A1" i="251"/>
  <c r="A2" i="250"/>
  <c r="A1" i="250"/>
  <c r="A2" i="249"/>
  <c r="A1" i="249"/>
  <c r="A2" i="248"/>
  <c r="A1" i="248"/>
  <c r="A2" i="247"/>
  <c r="A1" i="247"/>
  <c r="A2" i="246"/>
  <c r="A1" i="246"/>
  <c r="A2" i="245"/>
  <c r="A1" i="245"/>
  <c r="C38" i="244"/>
  <c r="B38" i="244"/>
  <c r="C37" i="244"/>
  <c r="B37" i="244"/>
  <c r="C36" i="244"/>
  <c r="B36" i="244"/>
  <c r="C35" i="244"/>
  <c r="B35" i="244"/>
  <c r="C34" i="244"/>
  <c r="B34" i="244"/>
  <c r="C33" i="244"/>
  <c r="B33" i="244"/>
  <c r="C32" i="244"/>
  <c r="B32" i="244"/>
  <c r="C31" i="244"/>
  <c r="B31" i="244"/>
  <c r="C30" i="244"/>
  <c r="B30" i="244"/>
  <c r="C29" i="244"/>
  <c r="B29" i="244"/>
  <c r="C28" i="244"/>
  <c r="B28" i="244"/>
  <c r="C27" i="244"/>
  <c r="B27" i="244"/>
  <c r="C26" i="244"/>
  <c r="B26" i="244"/>
  <c r="C25" i="244"/>
  <c r="B25" i="244"/>
  <c r="C24" i="244"/>
  <c r="B24" i="244"/>
  <c r="C23" i="244"/>
  <c r="B23" i="244"/>
  <c r="C22" i="244"/>
  <c r="B22" i="244"/>
  <c r="C21" i="244"/>
  <c r="B21" i="244"/>
  <c r="C20" i="244"/>
  <c r="B20" i="244"/>
  <c r="C19" i="244"/>
  <c r="B19" i="244"/>
  <c r="C18" i="244"/>
  <c r="B18" i="244"/>
  <c r="C17" i="244"/>
  <c r="B17" i="244"/>
  <c r="C16" i="244"/>
  <c r="B16" i="244"/>
  <c r="C15" i="244"/>
  <c r="B15" i="244"/>
  <c r="C14" i="244"/>
  <c r="B14" i="244"/>
  <c r="C13" i="244"/>
  <c r="B13" i="244"/>
  <c r="C12" i="244"/>
  <c r="B12" i="244"/>
  <c r="C11" i="244"/>
  <c r="B11" i="244"/>
  <c r="C10" i="244"/>
  <c r="B10" i="244"/>
  <c r="C9" i="244"/>
  <c r="B9" i="244"/>
  <c r="C8" i="244"/>
  <c r="B8" i="244"/>
  <c r="C7" i="244"/>
  <c r="B7" i="244"/>
  <c r="C6" i="244"/>
  <c r="B6" i="244"/>
  <c r="A1" i="244"/>
  <c r="A2" i="243"/>
  <c r="A1" i="243"/>
  <c r="A2" i="242"/>
  <c r="A1" i="242"/>
  <c r="A2" i="241"/>
  <c r="A1" i="241"/>
  <c r="A2" i="240"/>
  <c r="A1" i="240"/>
  <c r="A2" i="239"/>
  <c r="A1" i="239"/>
  <c r="A2" i="238"/>
  <c r="A1" i="238"/>
  <c r="A2" i="237"/>
  <c r="A1" i="237"/>
  <c r="A2" i="236"/>
  <c r="A1" i="236"/>
  <c r="A2" i="235"/>
  <c r="A1" i="235"/>
  <c r="A2" i="234"/>
  <c r="A1" i="234"/>
  <c r="A2" i="233"/>
  <c r="A1" i="233"/>
  <c r="A2" i="232"/>
  <c r="A1" i="232"/>
  <c r="A2" i="231"/>
  <c r="A1" i="231"/>
  <c r="A2" i="230"/>
  <c r="A1" i="230"/>
  <c r="A2" i="229"/>
  <c r="A1" i="229"/>
  <c r="A2" i="228"/>
  <c r="A1" i="228"/>
  <c r="A2" i="227"/>
  <c r="A1" i="227"/>
  <c r="A2" i="226"/>
  <c r="A1" i="226"/>
  <c r="A2" i="225"/>
  <c r="A1" i="225"/>
  <c r="A2" i="224"/>
  <c r="A1" i="224"/>
  <c r="A2" i="223"/>
  <c r="A1" i="223"/>
  <c r="A2" i="222"/>
  <c r="A1" i="222"/>
  <c r="A2" i="221"/>
  <c r="A1" i="221"/>
  <c r="A2" i="220"/>
  <c r="A1" i="220"/>
  <c r="A2" i="219"/>
  <c r="A1" i="219"/>
  <c r="A2" i="218"/>
  <c r="A1" i="218"/>
  <c r="A2" i="217"/>
  <c r="A1" i="217"/>
  <c r="A2" i="216"/>
  <c r="A1" i="216"/>
  <c r="A2" i="215"/>
  <c r="A1" i="215"/>
  <c r="A2" i="214"/>
  <c r="A1" i="214"/>
  <c r="A2" i="213"/>
  <c r="A1" i="213"/>
  <c r="A2" i="212"/>
  <c r="A1" i="212"/>
  <c r="A2" i="211"/>
  <c r="A1" i="211"/>
  <c r="C38" i="210"/>
  <c r="B38" i="210"/>
  <c r="C37" i="210"/>
  <c r="B37" i="210"/>
  <c r="C36" i="210"/>
  <c r="B36" i="210"/>
  <c r="C35" i="210"/>
  <c r="B35" i="210"/>
  <c r="C34" i="210"/>
  <c r="B34" i="210"/>
  <c r="C33" i="210"/>
  <c r="B33" i="210"/>
  <c r="C32" i="210"/>
  <c r="B32" i="210"/>
  <c r="C31" i="210"/>
  <c r="B31" i="210"/>
  <c r="C30" i="210"/>
  <c r="B30" i="210"/>
  <c r="C29" i="210"/>
  <c r="B29" i="210"/>
  <c r="C28" i="210"/>
  <c r="B28" i="210"/>
  <c r="C27" i="210"/>
  <c r="B27" i="210"/>
  <c r="C26" i="210"/>
  <c r="B26" i="210"/>
  <c r="C25" i="210"/>
  <c r="B25" i="210"/>
  <c r="C24" i="210"/>
  <c r="B24" i="210"/>
  <c r="C23" i="210"/>
  <c r="B23" i="210"/>
  <c r="C22" i="210"/>
  <c r="B22" i="210"/>
  <c r="C21" i="210"/>
  <c r="B21" i="210"/>
  <c r="C20" i="210"/>
  <c r="B20" i="210"/>
  <c r="C19" i="210"/>
  <c r="B19" i="210"/>
  <c r="C18" i="210"/>
  <c r="B18" i="210"/>
  <c r="C17" i="210"/>
  <c r="B17" i="210"/>
  <c r="C16" i="210"/>
  <c r="B16" i="210"/>
  <c r="C15" i="210"/>
  <c r="B15" i="210"/>
  <c r="C14" i="210"/>
  <c r="B14" i="210"/>
  <c r="C13" i="210"/>
  <c r="B13" i="210"/>
  <c r="C12" i="210"/>
  <c r="B12" i="210"/>
  <c r="C11" i="210"/>
  <c r="B11" i="210"/>
  <c r="C10" i="210"/>
  <c r="B10" i="210"/>
  <c r="C9" i="210"/>
  <c r="B9" i="210"/>
  <c r="C8" i="210"/>
  <c r="B8" i="210"/>
  <c r="C7" i="210"/>
  <c r="B7" i="210"/>
  <c r="C6" i="210"/>
  <c r="B6" i="210"/>
  <c r="A1" i="210"/>
  <c r="A2" i="209"/>
  <c r="A1" i="209"/>
  <c r="A2" i="208"/>
  <c r="A1" i="208"/>
  <c r="A2" i="207"/>
  <c r="A1" i="207"/>
  <c r="A2" i="206"/>
  <c r="A1" i="206"/>
  <c r="A2" i="205"/>
  <c r="A1" i="205"/>
  <c r="A2" i="204"/>
  <c r="A1" i="204"/>
  <c r="A2" i="203"/>
  <c r="A1" i="203"/>
  <c r="A2" i="202"/>
  <c r="A1" i="202"/>
  <c r="A2" i="201"/>
  <c r="A1" i="201"/>
  <c r="A2" i="200"/>
  <c r="A1" i="200"/>
  <c r="A2" i="199"/>
  <c r="A1" i="199"/>
  <c r="A2" i="198"/>
  <c r="A1" i="198"/>
  <c r="A2" i="197"/>
  <c r="A1" i="197"/>
  <c r="A2" i="196"/>
  <c r="A1" i="196"/>
  <c r="A2" i="195"/>
  <c r="A1" i="195"/>
  <c r="A2" i="194"/>
  <c r="A1" i="194"/>
  <c r="A2" i="193"/>
  <c r="A1" i="193"/>
  <c r="A2" i="192"/>
  <c r="A1" i="192"/>
  <c r="A2" i="191"/>
  <c r="A1" i="191"/>
  <c r="A2" i="190"/>
  <c r="A1" i="190"/>
  <c r="A2" i="189"/>
  <c r="A1" i="189"/>
  <c r="A2" i="188"/>
  <c r="A1" i="188"/>
  <c r="A2" i="187"/>
  <c r="A1" i="187"/>
  <c r="A2" i="186"/>
  <c r="A1" i="186"/>
  <c r="A2" i="185"/>
  <c r="A1" i="185"/>
  <c r="A2" i="184"/>
  <c r="A1" i="184"/>
  <c r="A2" i="183"/>
  <c r="A1" i="183"/>
  <c r="A2" i="182"/>
  <c r="A1" i="182"/>
  <c r="A2" i="181"/>
  <c r="A1" i="181"/>
  <c r="A2" i="180"/>
  <c r="A1" i="180"/>
  <c r="A2" i="179"/>
  <c r="A1" i="179"/>
  <c r="A2" i="178"/>
  <c r="A1" i="178"/>
  <c r="A2" i="177"/>
  <c r="A1" i="177"/>
  <c r="C38" i="176"/>
  <c r="B38" i="176"/>
  <c r="C37" i="176"/>
  <c r="B37" i="176"/>
  <c r="C36" i="176"/>
  <c r="B36" i="176"/>
  <c r="C35" i="176"/>
  <c r="B35" i="176"/>
  <c r="C34" i="176"/>
  <c r="B34" i="176"/>
  <c r="C33" i="176"/>
  <c r="B33" i="176"/>
  <c r="C32" i="176"/>
  <c r="B32" i="176"/>
  <c r="C31" i="176"/>
  <c r="B31" i="176"/>
  <c r="C30" i="176"/>
  <c r="B30" i="176"/>
  <c r="C29" i="176"/>
  <c r="B29" i="176"/>
  <c r="C28" i="176"/>
  <c r="B28" i="176"/>
  <c r="C27" i="176"/>
  <c r="B27" i="176"/>
  <c r="C26" i="176"/>
  <c r="B26" i="176"/>
  <c r="C25" i="176"/>
  <c r="B25" i="176"/>
  <c r="C24" i="176"/>
  <c r="B24" i="176"/>
  <c r="C23" i="176"/>
  <c r="B23" i="176"/>
  <c r="C22" i="176"/>
  <c r="B22" i="176"/>
  <c r="C21" i="176"/>
  <c r="B21" i="176"/>
  <c r="C20" i="176"/>
  <c r="B20" i="176"/>
  <c r="C19" i="176"/>
  <c r="B19" i="176"/>
  <c r="C18" i="176"/>
  <c r="B18" i="176"/>
  <c r="C17" i="176"/>
  <c r="B17" i="176"/>
  <c r="C16" i="176"/>
  <c r="B16" i="176"/>
  <c r="C15" i="176"/>
  <c r="B15" i="176"/>
  <c r="C14" i="176"/>
  <c r="B14" i="176"/>
  <c r="C13" i="176"/>
  <c r="B13" i="176"/>
  <c r="C12" i="176"/>
  <c r="B12" i="176"/>
  <c r="C11" i="176"/>
  <c r="B11" i="176"/>
  <c r="C10" i="176"/>
  <c r="B10" i="176"/>
  <c r="C9" i="176"/>
  <c r="B9" i="176"/>
  <c r="C8" i="176"/>
  <c r="B8" i="176"/>
  <c r="C7" i="176"/>
  <c r="B7" i="176"/>
  <c r="C6" i="176"/>
  <c r="B6" i="176"/>
  <c r="A1" i="176"/>
  <c r="A2" i="175"/>
  <c r="A1" i="175"/>
  <c r="A2" i="174"/>
  <c r="A1" i="174"/>
  <c r="A2" i="173"/>
  <c r="A1" i="173"/>
  <c r="A2" i="172"/>
  <c r="A1" i="172"/>
  <c r="A2" i="171"/>
  <c r="A1" i="171"/>
  <c r="A2" i="170"/>
  <c r="A1" i="170"/>
  <c r="A2" i="169"/>
  <c r="A1" i="169"/>
  <c r="A2" i="168"/>
  <c r="A1" i="168"/>
  <c r="A2" i="167"/>
  <c r="A1" i="167"/>
  <c r="A2" i="166"/>
  <c r="A1" i="166"/>
  <c r="A2" i="165"/>
  <c r="A1" i="165"/>
  <c r="A2" i="164"/>
  <c r="A1" i="164"/>
  <c r="A2" i="163"/>
  <c r="A1" i="163"/>
  <c r="A2" i="162"/>
  <c r="A1" i="162"/>
  <c r="A2" i="161"/>
  <c r="A1" i="161"/>
  <c r="C20" i="160"/>
  <c r="B20" i="160"/>
  <c r="C19" i="160"/>
  <c r="B19" i="160"/>
  <c r="C18" i="160"/>
  <c r="B18" i="160"/>
  <c r="C17" i="160"/>
  <c r="B17" i="160"/>
  <c r="C16" i="160"/>
  <c r="B16" i="160"/>
  <c r="C15" i="160"/>
  <c r="B15" i="160"/>
  <c r="C14" i="160"/>
  <c r="B14" i="160"/>
  <c r="C13" i="160"/>
  <c r="B13" i="160"/>
  <c r="C12" i="160"/>
  <c r="B12" i="160"/>
  <c r="C11" i="160"/>
  <c r="B11" i="160"/>
  <c r="C10" i="160"/>
  <c r="B10" i="160"/>
  <c r="C9" i="160"/>
  <c r="B9" i="160"/>
  <c r="C8" i="160"/>
  <c r="B8" i="160"/>
  <c r="C7" i="160"/>
  <c r="B7" i="160"/>
  <c r="C6" i="160"/>
  <c r="B6" i="160"/>
  <c r="A1" i="160"/>
  <c r="A2" i="159"/>
  <c r="A1" i="159"/>
  <c r="A2" i="158"/>
  <c r="A1" i="158"/>
  <c r="A2" i="157"/>
  <c r="A1" i="157"/>
  <c r="A2" i="156"/>
  <c r="A1" i="156"/>
  <c r="A2" i="155"/>
  <c r="A1" i="155"/>
  <c r="A2" i="154"/>
  <c r="A1" i="154"/>
  <c r="A2" i="153"/>
  <c r="A1" i="153"/>
  <c r="A2" i="152"/>
  <c r="A1" i="152"/>
  <c r="A2" i="151"/>
  <c r="A1" i="151"/>
  <c r="A2" i="150"/>
  <c r="A1" i="150"/>
  <c r="A2" i="149"/>
  <c r="A1" i="149"/>
  <c r="A2" i="148"/>
  <c r="A1" i="148"/>
  <c r="A2" i="147"/>
  <c r="A1" i="147"/>
  <c r="A2" i="146"/>
  <c r="A1" i="146"/>
  <c r="A2" i="145"/>
  <c r="A1" i="145"/>
  <c r="A2" i="144"/>
  <c r="A1" i="144"/>
  <c r="A2" i="143"/>
  <c r="A1" i="143"/>
  <c r="C22" i="142"/>
  <c r="B22" i="142"/>
  <c r="C21" i="142"/>
  <c r="B21" i="142"/>
  <c r="C20" i="142"/>
  <c r="B20" i="142"/>
  <c r="C19" i="142"/>
  <c r="B19" i="142"/>
  <c r="C18" i="142"/>
  <c r="B18" i="142"/>
  <c r="C17" i="142"/>
  <c r="B17" i="142"/>
  <c r="C16" i="142"/>
  <c r="B16" i="142"/>
  <c r="C15" i="142"/>
  <c r="B15" i="142"/>
  <c r="C14" i="142"/>
  <c r="B14" i="142"/>
  <c r="C13" i="142"/>
  <c r="B13" i="142"/>
  <c r="C12" i="142"/>
  <c r="B12" i="142"/>
  <c r="C11" i="142"/>
  <c r="B11" i="142"/>
  <c r="C10" i="142"/>
  <c r="B10" i="142"/>
  <c r="C9" i="142"/>
  <c r="B9" i="142"/>
  <c r="C8" i="142"/>
  <c r="B8" i="142"/>
  <c r="C7" i="142"/>
  <c r="B7" i="142"/>
  <c r="C6" i="142"/>
  <c r="B6" i="142"/>
  <c r="A1" i="142"/>
  <c r="A2" i="141"/>
  <c r="A1" i="141"/>
  <c r="A2" i="140"/>
  <c r="A1" i="140"/>
  <c r="A2" i="139"/>
  <c r="A1" i="139"/>
  <c r="A2" i="138"/>
  <c r="A1" i="138"/>
  <c r="A2" i="137"/>
  <c r="A1" i="137"/>
  <c r="A2" i="136"/>
  <c r="A1" i="136"/>
  <c r="A2" i="135"/>
  <c r="A1" i="135"/>
  <c r="A2" i="134"/>
  <c r="A1" i="134"/>
  <c r="A2" i="133"/>
  <c r="A1" i="133"/>
  <c r="A2" i="132"/>
  <c r="A1" i="132"/>
  <c r="A2" i="131"/>
  <c r="A1" i="131"/>
  <c r="A2" i="130"/>
  <c r="A1" i="130"/>
  <c r="A2" i="129"/>
  <c r="A1" i="129"/>
  <c r="A2" i="128"/>
  <c r="A1" i="128"/>
  <c r="A2" i="127"/>
  <c r="A1" i="127"/>
  <c r="A2" i="126"/>
  <c r="A1" i="126"/>
  <c r="A2" i="125"/>
  <c r="A1" i="125"/>
  <c r="C22" i="124"/>
  <c r="B22" i="124"/>
  <c r="C21" i="124"/>
  <c r="B21" i="124"/>
  <c r="C20" i="124"/>
  <c r="B20" i="124"/>
  <c r="C19" i="124"/>
  <c r="B19" i="124"/>
  <c r="C18" i="124"/>
  <c r="B18" i="124"/>
  <c r="C17" i="124"/>
  <c r="B17" i="124"/>
  <c r="C16" i="124"/>
  <c r="B16" i="124"/>
  <c r="C15" i="124"/>
  <c r="B15" i="124"/>
  <c r="C14" i="124"/>
  <c r="B14" i="124"/>
  <c r="C13" i="124"/>
  <c r="B13" i="124"/>
  <c r="C12" i="124"/>
  <c r="B12" i="124"/>
  <c r="C11" i="124"/>
  <c r="B11" i="124"/>
  <c r="C10" i="124"/>
  <c r="B10" i="124"/>
  <c r="C9" i="124"/>
  <c r="B9" i="124"/>
  <c r="C8" i="124"/>
  <c r="B8" i="124"/>
  <c r="C7" i="124"/>
  <c r="B7" i="124"/>
  <c r="C6" i="124"/>
  <c r="B6" i="124"/>
  <c r="A1" i="124"/>
  <c r="A2" i="123"/>
  <c r="A1" i="123"/>
  <c r="A2" i="122"/>
  <c r="A1" i="122"/>
  <c r="A2" i="121"/>
  <c r="A1" i="121"/>
  <c r="A2" i="120"/>
  <c r="A1" i="120"/>
  <c r="A2" i="119"/>
  <c r="A1" i="119"/>
  <c r="A2" i="118"/>
  <c r="A1" i="118"/>
  <c r="A2" i="117"/>
  <c r="A1" i="117"/>
  <c r="A2" i="116"/>
  <c r="A1" i="116"/>
  <c r="A2" i="115"/>
  <c r="A1" i="115"/>
  <c r="A2" i="114"/>
  <c r="A1" i="114"/>
  <c r="A2" i="113"/>
  <c r="A1" i="113"/>
  <c r="A2" i="112"/>
  <c r="A1" i="112"/>
  <c r="A2" i="111"/>
  <c r="A1" i="111"/>
  <c r="A2" i="110"/>
  <c r="A1" i="110"/>
  <c r="A2" i="109"/>
  <c r="A1" i="109"/>
  <c r="A2" i="108"/>
  <c r="A1" i="108"/>
  <c r="A2" i="107"/>
  <c r="A1" i="107"/>
  <c r="A2" i="106"/>
  <c r="A1" i="106"/>
  <c r="A2" i="105"/>
  <c r="A1" i="105"/>
  <c r="A2" i="104"/>
  <c r="A1" i="104"/>
  <c r="A2" i="103"/>
  <c r="A1" i="103"/>
  <c r="A2" i="102"/>
  <c r="A1" i="102"/>
  <c r="A2" i="101"/>
  <c r="A1" i="101"/>
  <c r="A2" i="100"/>
  <c r="A1" i="100"/>
  <c r="A2" i="99"/>
  <c r="A1" i="99"/>
  <c r="A2" i="98"/>
  <c r="A1" i="98"/>
  <c r="A2" i="97"/>
  <c r="A1" i="97"/>
  <c r="A2" i="96"/>
  <c r="A1" i="96"/>
  <c r="A2" i="95"/>
  <c r="A1" i="95"/>
  <c r="A2" i="94"/>
  <c r="A1" i="94"/>
  <c r="A2" i="93"/>
  <c r="A1" i="93"/>
  <c r="A2" i="92"/>
  <c r="A1" i="92"/>
  <c r="A2" i="91"/>
  <c r="A1" i="91"/>
  <c r="A2" i="90"/>
  <c r="A1" i="90"/>
  <c r="A2" i="89"/>
  <c r="A1" i="89"/>
  <c r="C40" i="88"/>
  <c r="B40" i="88"/>
  <c r="C39" i="88"/>
  <c r="B39" i="88"/>
  <c r="C38" i="88"/>
  <c r="B38" i="88"/>
  <c r="C37" i="88"/>
  <c r="B37" i="88"/>
  <c r="C36" i="88"/>
  <c r="B36" i="88"/>
  <c r="C35" i="88"/>
  <c r="B35" i="88"/>
  <c r="C34" i="88"/>
  <c r="B34" i="88"/>
  <c r="C33" i="88"/>
  <c r="B33" i="88"/>
  <c r="C32" i="88"/>
  <c r="B32" i="88"/>
  <c r="C31" i="88"/>
  <c r="B31" i="88"/>
  <c r="C30" i="88"/>
  <c r="B30" i="88"/>
  <c r="C29" i="88"/>
  <c r="B29" i="88"/>
  <c r="C28" i="88"/>
  <c r="B28" i="88"/>
  <c r="C27" i="88"/>
  <c r="B27" i="88"/>
  <c r="C26" i="88"/>
  <c r="B26" i="88"/>
  <c r="C25" i="88"/>
  <c r="B25" i="88"/>
  <c r="C24" i="88"/>
  <c r="B24" i="88"/>
  <c r="C23" i="88"/>
  <c r="B23" i="88"/>
  <c r="C22" i="88"/>
  <c r="B22" i="88"/>
  <c r="C21" i="88"/>
  <c r="B21" i="88"/>
  <c r="C20" i="88"/>
  <c r="B20" i="88"/>
  <c r="C19" i="88"/>
  <c r="B19" i="88"/>
  <c r="C18" i="88"/>
  <c r="B18" i="88"/>
  <c r="C17" i="88"/>
  <c r="B17" i="88"/>
  <c r="C16" i="88"/>
  <c r="B16" i="88"/>
  <c r="C15" i="88"/>
  <c r="B15" i="88"/>
  <c r="C14" i="88"/>
  <c r="B14" i="88"/>
  <c r="C13" i="88"/>
  <c r="B13" i="88"/>
  <c r="C12" i="88"/>
  <c r="B12" i="88"/>
  <c r="C11" i="88"/>
  <c r="B11" i="88"/>
  <c r="C10" i="88"/>
  <c r="B10" i="88"/>
  <c r="C9" i="88"/>
  <c r="B9" i="88"/>
  <c r="C8" i="88"/>
  <c r="B8" i="88"/>
  <c r="C7" i="88"/>
  <c r="B7" i="88"/>
  <c r="C6" i="88"/>
  <c r="B6" i="88"/>
  <c r="A1" i="88"/>
  <c r="A2" i="87"/>
  <c r="A1" i="87"/>
  <c r="A2" i="86"/>
  <c r="A1" i="86"/>
  <c r="A2" i="85"/>
  <c r="A1" i="85"/>
  <c r="A2" i="84"/>
  <c r="A1" i="84"/>
  <c r="A2" i="83"/>
  <c r="A1" i="83"/>
  <c r="A2" i="82"/>
  <c r="A1" i="82"/>
  <c r="A2" i="81"/>
  <c r="A1" i="81"/>
  <c r="A2" i="80"/>
  <c r="A1" i="80"/>
  <c r="A2" i="79"/>
  <c r="A1" i="79"/>
  <c r="A2" i="78"/>
  <c r="A1" i="78"/>
  <c r="A2" i="77"/>
  <c r="A1" i="77"/>
  <c r="A2" i="76"/>
  <c r="A1" i="76"/>
  <c r="A2" i="75"/>
  <c r="A1" i="75"/>
  <c r="A2" i="74"/>
  <c r="A1" i="74"/>
  <c r="A2" i="73"/>
  <c r="A1" i="73"/>
  <c r="A2" i="72"/>
  <c r="A1" i="72"/>
  <c r="A2" i="71"/>
  <c r="A1" i="71"/>
  <c r="A2" i="70"/>
  <c r="A1" i="70"/>
  <c r="C23" i="69"/>
  <c r="B23" i="69"/>
  <c r="C22" i="69"/>
  <c r="B22" i="69"/>
  <c r="C21" i="69"/>
  <c r="B21" i="69"/>
  <c r="C20" i="69"/>
  <c r="B20" i="69"/>
  <c r="C19" i="69"/>
  <c r="B19" i="69"/>
  <c r="C18" i="69"/>
  <c r="B18" i="69"/>
  <c r="C17" i="69"/>
  <c r="B17" i="69"/>
  <c r="C16" i="69"/>
  <c r="B16" i="69"/>
  <c r="C15" i="69"/>
  <c r="B15" i="69"/>
  <c r="C14" i="69"/>
  <c r="B14" i="69"/>
  <c r="C13" i="69"/>
  <c r="B13" i="69"/>
  <c r="C12" i="69"/>
  <c r="B12" i="69"/>
  <c r="C11" i="69"/>
  <c r="B11" i="69"/>
  <c r="C10" i="69"/>
  <c r="B10" i="69"/>
  <c r="C9" i="69"/>
  <c r="B9" i="69"/>
  <c r="C8" i="69"/>
  <c r="B8" i="69"/>
  <c r="C7" i="69"/>
  <c r="B7" i="69"/>
  <c r="C6" i="69"/>
  <c r="B6" i="69"/>
  <c r="A1" i="69"/>
  <c r="A2" i="68"/>
  <c r="A1" i="68"/>
  <c r="A2" i="67"/>
  <c r="A1" i="67"/>
  <c r="A2" i="66"/>
  <c r="A1" i="66"/>
  <c r="A2" i="65"/>
  <c r="A1" i="65"/>
  <c r="A2" i="64"/>
  <c r="A1" i="64"/>
  <c r="A2" i="63"/>
  <c r="A1" i="63"/>
  <c r="A2" i="62"/>
  <c r="A1" i="62"/>
  <c r="A2" i="61"/>
  <c r="A1" i="61"/>
  <c r="A2" i="60"/>
  <c r="A1" i="60"/>
  <c r="A2" i="59"/>
  <c r="A1" i="59"/>
  <c r="A2" i="58"/>
  <c r="A1" i="58"/>
  <c r="A2" i="57"/>
  <c r="A1" i="57"/>
  <c r="A2" i="56"/>
  <c r="A1" i="56"/>
  <c r="A2" i="55"/>
  <c r="A1" i="55"/>
  <c r="A2" i="54"/>
  <c r="A1" i="54"/>
  <c r="A2" i="53"/>
  <c r="A1" i="53"/>
  <c r="A2" i="52"/>
  <c r="A1" i="52"/>
  <c r="A2" i="51"/>
  <c r="A1" i="51"/>
  <c r="C23" i="50"/>
  <c r="B23" i="50"/>
  <c r="C22" i="50"/>
  <c r="B22" i="50"/>
  <c r="C21" i="50"/>
  <c r="B21" i="50"/>
  <c r="C20" i="50"/>
  <c r="B20" i="50"/>
  <c r="C19" i="50"/>
  <c r="B19" i="50"/>
  <c r="C18" i="50"/>
  <c r="B18" i="50"/>
  <c r="C17" i="50"/>
  <c r="B17" i="50"/>
  <c r="C16" i="50"/>
  <c r="B16" i="50"/>
  <c r="C15" i="50"/>
  <c r="B15" i="50"/>
  <c r="C14" i="50"/>
  <c r="B14" i="50"/>
  <c r="C13" i="50"/>
  <c r="B13" i="50"/>
  <c r="C12" i="50"/>
  <c r="B12" i="50"/>
  <c r="C11" i="50"/>
  <c r="B11" i="50"/>
  <c r="C10" i="50"/>
  <c r="B10" i="50"/>
  <c r="C9" i="50"/>
  <c r="B9" i="50"/>
  <c r="C8" i="50"/>
  <c r="B8" i="50"/>
  <c r="C7" i="50"/>
  <c r="B7" i="50"/>
  <c r="C6" i="50"/>
  <c r="B6" i="50"/>
  <c r="A1" i="50"/>
  <c r="A2" i="49"/>
  <c r="A1" i="49"/>
  <c r="A2" i="48"/>
  <c r="A1" i="48"/>
  <c r="A2" i="47"/>
  <c r="A1" i="47"/>
  <c r="A2" i="46"/>
  <c r="A1" i="46"/>
  <c r="A2" i="45"/>
  <c r="A1" i="45"/>
  <c r="A2" i="44"/>
  <c r="A1" i="44"/>
  <c r="A2" i="43"/>
  <c r="A1" i="43"/>
  <c r="A2" i="42"/>
  <c r="A1" i="42"/>
  <c r="A2" i="41"/>
  <c r="A1" i="41"/>
  <c r="A2" i="40"/>
  <c r="A1" i="40"/>
  <c r="A2" i="39"/>
  <c r="A1" i="39"/>
  <c r="A2" i="38"/>
  <c r="A1" i="38"/>
  <c r="A2" i="37"/>
  <c r="A1" i="37"/>
  <c r="A2" i="36"/>
  <c r="A1" i="36"/>
  <c r="A2" i="35"/>
  <c r="A1" i="35"/>
  <c r="A2" i="34"/>
  <c r="A1" i="34"/>
  <c r="A2" i="33"/>
  <c r="A1" i="33"/>
  <c r="A2" i="32"/>
  <c r="A1" i="32"/>
  <c r="A2" i="31"/>
  <c r="A1" i="31"/>
  <c r="A2" i="30"/>
  <c r="A1" i="30"/>
  <c r="A2" i="29"/>
  <c r="A1" i="29"/>
  <c r="A2" i="28"/>
  <c r="A1" i="28"/>
  <c r="A2" i="27"/>
  <c r="A1" i="27"/>
  <c r="A2" i="26"/>
  <c r="A1" i="26"/>
  <c r="A2" i="25"/>
  <c r="A1" i="25"/>
  <c r="A2" i="24"/>
  <c r="A1" i="24"/>
  <c r="A2" i="23"/>
  <c r="A1" i="23"/>
  <c r="A2" i="22"/>
  <c r="A1" i="22"/>
  <c r="A2" i="21"/>
  <c r="A1" i="21"/>
  <c r="A2" i="20"/>
  <c r="A1" i="20"/>
  <c r="A2" i="19"/>
  <c r="A1" i="19"/>
  <c r="A2" i="18"/>
  <c r="A1" i="18"/>
  <c r="A2" i="17"/>
  <c r="A1" i="17"/>
  <c r="A2" i="16"/>
  <c r="A1" i="16"/>
  <c r="A2" i="15"/>
  <c r="A1" i="15"/>
  <c r="C40" i="14"/>
  <c r="B40" i="14"/>
  <c r="C39" i="14"/>
  <c r="B39" i="14"/>
  <c r="C38" i="14"/>
  <c r="B38" i="14"/>
  <c r="C37" i="14"/>
  <c r="B37" i="14"/>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C21" i="14"/>
  <c r="B21" i="14"/>
  <c r="C20" i="14"/>
  <c r="B20" i="14"/>
  <c r="C19" i="14"/>
  <c r="B19" i="14"/>
  <c r="C18" i="14"/>
  <c r="B18" i="14"/>
  <c r="C17" i="14"/>
  <c r="B17" i="14"/>
  <c r="C16" i="14"/>
  <c r="B16" i="14"/>
  <c r="C15" i="14"/>
  <c r="B15" i="14"/>
  <c r="C14" i="14"/>
  <c r="B14" i="14"/>
  <c r="C13" i="14"/>
  <c r="B13" i="14"/>
  <c r="C12" i="14"/>
  <c r="B12" i="14"/>
  <c r="C11" i="14"/>
  <c r="B11" i="14"/>
  <c r="C10" i="14"/>
  <c r="B10" i="14"/>
  <c r="C9" i="14"/>
  <c r="B9" i="14"/>
  <c r="C8" i="14"/>
  <c r="B8" i="14"/>
  <c r="C7" i="14"/>
  <c r="B7" i="14"/>
  <c r="C6" i="14"/>
  <c r="B6" i="14"/>
  <c r="A1" i="14"/>
  <c r="A2" i="13"/>
  <c r="A1" i="13"/>
  <c r="A2" i="12"/>
  <c r="A1" i="12"/>
  <c r="A2" i="11"/>
  <c r="A1" i="11"/>
  <c r="A2" i="10"/>
  <c r="A1" i="10"/>
  <c r="A2" i="9"/>
  <c r="A1" i="9"/>
  <c r="A2" i="8"/>
  <c r="A1" i="8"/>
  <c r="A2" i="7"/>
  <c r="A1" i="7"/>
  <c r="A2" i="6"/>
  <c r="A1" i="6"/>
  <c r="A2" i="5"/>
  <c r="A1" i="5"/>
  <c r="A2" i="4"/>
  <c r="A1" i="4"/>
  <c r="C15" i="3"/>
  <c r="B15" i="3"/>
  <c r="C14" i="3"/>
  <c r="B14" i="3"/>
  <c r="C13" i="3"/>
  <c r="B13" i="3"/>
  <c r="C12" i="3"/>
  <c r="B12" i="3"/>
  <c r="C11" i="3"/>
  <c r="B11" i="3"/>
  <c r="C10" i="3"/>
  <c r="B10" i="3"/>
  <c r="C9" i="3"/>
  <c r="B9" i="3"/>
  <c r="C8" i="3"/>
  <c r="B8" i="3"/>
  <c r="C7" i="3"/>
  <c r="B7" i="3"/>
  <c r="C6" i="3"/>
  <c r="B6" i="3"/>
  <c r="A1" i="3"/>
  <c r="A1" i="2"/>
  <c r="C42" i="1"/>
  <c r="B42" i="1"/>
  <c r="C41" i="1"/>
  <c r="B41" i="1"/>
  <c r="C40" i="1"/>
  <c r="B40" i="1"/>
  <c r="C39" i="1"/>
  <c r="B39" i="1"/>
  <c r="C38" i="1"/>
  <c r="B38" i="1"/>
  <c r="C37" i="1"/>
  <c r="B37" i="1"/>
  <c r="C36" i="1"/>
  <c r="B36" i="1"/>
  <c r="C35" i="1"/>
  <c r="B35" i="1"/>
  <c r="C34" i="1"/>
  <c r="B34" i="1"/>
  <c r="C33" i="1"/>
  <c r="B33" i="1"/>
  <c r="C32" i="1"/>
  <c r="B32" i="1"/>
  <c r="C31" i="1"/>
  <c r="B31" i="1"/>
  <c r="C30" i="1"/>
  <c r="B30" i="1"/>
  <c r="C29" i="1"/>
  <c r="B29" i="1"/>
  <c r="C28" i="1"/>
  <c r="B28" i="1"/>
  <c r="C27" i="1"/>
  <c r="B27" i="1"/>
  <c r="C26" i="1"/>
  <c r="B26" i="1"/>
  <c r="C25" i="1"/>
  <c r="B25" i="1"/>
  <c r="C24" i="1"/>
  <c r="B24" i="1"/>
  <c r="C23" i="1"/>
  <c r="B23" i="1"/>
  <c r="C22" i="1"/>
  <c r="B22" i="1"/>
  <c r="C21" i="1"/>
  <c r="B21" i="1"/>
  <c r="C20" i="1"/>
  <c r="B20" i="1"/>
  <c r="C19" i="1"/>
  <c r="B19" i="1"/>
  <c r="C18" i="1"/>
  <c r="B18" i="1"/>
  <c r="C17" i="1"/>
  <c r="B17" i="1"/>
  <c r="C16" i="1"/>
  <c r="B16" i="1"/>
  <c r="C15" i="1"/>
  <c r="B15" i="1"/>
  <c r="C14" i="1"/>
  <c r="B14" i="1"/>
  <c r="C13" i="1"/>
  <c r="B13" i="1"/>
  <c r="C12" i="1"/>
  <c r="B12" i="1"/>
  <c r="C11" i="1"/>
  <c r="B11" i="1"/>
  <c r="C10" i="1"/>
  <c r="B10" i="1"/>
  <c r="C9" i="1"/>
  <c r="B9" i="1"/>
  <c r="C8" i="1"/>
  <c r="B8" i="1"/>
  <c r="C7" i="1"/>
  <c r="B7" i="1"/>
  <c r="C6" i="1"/>
  <c r="B6" i="1"/>
  <c r="C5" i="1"/>
  <c r="B5" i="1"/>
</calcChain>
</file>

<file path=xl/sharedStrings.xml><?xml version="1.0" encoding="utf-8"?>
<sst xmlns="http://schemas.openxmlformats.org/spreadsheetml/2006/main" count="55911" uniqueCount="7723">
  <si>
    <t>Bundesqualitätsbericht 2024: QSEB Anhang</t>
  </si>
  <si>
    <t>Kode</t>
  </si>
  <si>
    <t>Bezeichnung</t>
  </si>
  <si>
    <t>Geltungsbereich</t>
  </si>
  <si>
    <t>A70</t>
  </si>
  <si>
    <t>Fehlerhafte Dokumentation wird bestätigt (qualitativ auffällig)</t>
  </si>
  <si>
    <t>AK</t>
  </si>
  <si>
    <t>A71</t>
  </si>
  <si>
    <t>Hinweise auf Struktur- und Prozessmängel (qualitativ auffällig)</t>
  </si>
  <si>
    <t>QI</t>
  </si>
  <si>
    <t>A72</t>
  </si>
  <si>
    <t>Keine (ausreichend erklärenden) Gründe für die rechnerische Auffälligkeit benannt (qualitativ auffällig)</t>
  </si>
  <si>
    <t>QI/AK</t>
  </si>
  <si>
    <t>A99</t>
  </si>
  <si>
    <t>Sonstiges (qualitativ auffällig)</t>
  </si>
  <si>
    <t>D80</t>
  </si>
  <si>
    <t>unvollzählige oder falsche Dokumentation (Sonstiges)</t>
  </si>
  <si>
    <t>D81</t>
  </si>
  <si>
    <t>Softwareprobleme haben eine falsche Dokumentation verursacht (Sonstiges)</t>
  </si>
  <si>
    <t>D99</t>
  </si>
  <si>
    <t>Sonstiges (Dokumentationsfehler)</t>
  </si>
  <si>
    <t>S92</t>
  </si>
  <si>
    <t>Stellungnahmeverfahren konnte noch nicht abgeschlossen werden (Sonstiges)</t>
  </si>
  <si>
    <t>S99</t>
  </si>
  <si>
    <t>Sonstiges (Sonstiges)</t>
  </si>
  <si>
    <t>U60</t>
  </si>
  <si>
    <t>Korrekte Dokumentation wird bestätigt (qualitativ unauffällig)</t>
  </si>
  <si>
    <t>U61</t>
  </si>
  <si>
    <t>besondere klinische Situation, im Kommentar zu erläutern (qualitativ unauffällig)</t>
  </si>
  <si>
    <t>U62</t>
  </si>
  <si>
    <t>Das abweichende Ergebnis erklärt sich durch Einzelfälle (qualitativ unauffällig)</t>
  </si>
  <si>
    <t>U63</t>
  </si>
  <si>
    <t>Kein Hinweis auf Mängel der med. Qualität, vereinzelt Dokumentationsprobleme (qualitativ unauffällig)</t>
  </si>
  <si>
    <t>U99</t>
  </si>
  <si>
    <t>Sonstiges (qualitativ unauffällig)</t>
  </si>
  <si>
    <t>Einstufungsschema für rechnerische Auffälligkeiten bei Qualitätsindikatoren und Auffälligkeitskriterien nach Abschluss des Stellungnahmeverfahrens nach QSEB-Spezifikation</t>
  </si>
  <si>
    <t>ID</t>
  </si>
  <si>
    <t>Auffälligkeitskriterium</t>
  </si>
  <si>
    <t>Art der Auffälligkeit</t>
  </si>
  <si>
    <t>rechnerisch auffällige Ergebnisse</t>
  </si>
  <si>
    <t>andere Auffälligkeit</t>
  </si>
  <si>
    <t>Auffälligkeitskriterien zur Vollzähligkeit</t>
  </si>
  <si>
    <t>852204</t>
  </si>
  <si>
    <t>Auffälligkeitskriterium zur Unterdokumentation</t>
  </si>
  <si>
    <t>3 / 3
(100,00 %)</t>
  </si>
  <si>
    <t>0 / 3
(0,00 %)</t>
  </si>
  <si>
    <t>852202</t>
  </si>
  <si>
    <t>Auffälligkeitskriterium zur Überdokumentation</t>
  </si>
  <si>
    <t>10 / 10
(100,00 %)</t>
  </si>
  <si>
    <t>0 / 10
(0,00 %)</t>
  </si>
  <si>
    <t>852203</t>
  </si>
  <si>
    <t>Auffälligkeitskriterium zum Minimaldatensatz (MDS)</t>
  </si>
  <si>
    <t>0 / 0
(-)</t>
  </si>
  <si>
    <t>Auffälligkeitskriterien: Art der Auffälligkeit (AJ 2023) – CHE</t>
  </si>
  <si>
    <t>850239</t>
  </si>
  <si>
    <t>Auffälligkeitskriterium zur Unterdokumentation (Herztransplantation)</t>
  </si>
  <si>
    <t>850240</t>
  </si>
  <si>
    <t>Auffälligkeitskriterium zur Überdokumentation (Herztransplantation)</t>
  </si>
  <si>
    <t>1 / 1
(100,00 %)</t>
  </si>
  <si>
    <t>0 / 1
(0,00 %)</t>
  </si>
  <si>
    <t>Auffälligkeitskriterien: Art der Auffälligkeit (AJ 2023) – TX-HTX</t>
  </si>
  <si>
    <t>Auffälligkeitskriterien zur Plausibilität und Vollständigkeit</t>
  </si>
  <si>
    <t>851807</t>
  </si>
  <si>
    <t>Angabe von VA-ECMO bei Systemart</t>
  </si>
  <si>
    <t>850249</t>
  </si>
  <si>
    <t>Auffälligkeitskriterium zur Unterdokumentation (Herzunterstützungssysteme/Kunstherzen)</t>
  </si>
  <si>
    <t>850250</t>
  </si>
  <si>
    <t>Auffälligkeitskriterium zur Überdokumentation (Herzunterstützungssysteme/Kunstherzen)</t>
  </si>
  <si>
    <t>Auffälligkeitskriterien: Art der Auffälligkeit (AJ 2023) – TX-MKU</t>
  </si>
  <si>
    <t>852107</t>
  </si>
  <si>
    <t>Auffälligkeitskriterien: Art der Auffälligkeit (AJ 2023) – KCHK-AK-CHIR</t>
  </si>
  <si>
    <t>852109</t>
  </si>
  <si>
    <t>65 / 65
(100,00 %)</t>
  </si>
  <si>
    <t>0 / 65
(0,00 %)</t>
  </si>
  <si>
    <t>Auffälligkeitskriterien: Art der Auffälligkeit (AJ 2023) – KCHK-AK-KATH</t>
  </si>
  <si>
    <t>850253</t>
  </si>
  <si>
    <t>13 / 13
(100,00 %)</t>
  </si>
  <si>
    <t>0 / 13
(0,00 %)</t>
  </si>
  <si>
    <t>850254</t>
  </si>
  <si>
    <t>850281</t>
  </si>
  <si>
    <t>2 / 2
(100,00 %)</t>
  </si>
  <si>
    <t>0 / 2
(0,00 %)</t>
  </si>
  <si>
    <t>Auffälligkeitskriterien: Art der Auffälligkeit (AJ 2023) – KCHK-D</t>
  </si>
  <si>
    <t>852111</t>
  </si>
  <si>
    <t>4 / 4
(100,00 %)</t>
  </si>
  <si>
    <t>0 / 4
(0,00 %)</t>
  </si>
  <si>
    <t>Auffälligkeitskriterien: Art der Auffälligkeit (AJ 2023) – KCHK-KC</t>
  </si>
  <si>
    <t>852113</t>
  </si>
  <si>
    <t>15 / 15
(100,00 %)</t>
  </si>
  <si>
    <t>0 / 15
(0,00 %)</t>
  </si>
  <si>
    <t>Auffälligkeitskriterien: Art der Auffälligkeit (AJ 2023) – KCHK-MK-CHIR</t>
  </si>
  <si>
    <t>852115</t>
  </si>
  <si>
    <t>14 / 14
(100,00 %)</t>
  </si>
  <si>
    <t>0 / 14
(0,00 %)</t>
  </si>
  <si>
    <t>Auffälligkeitskriterien: Art der Auffälligkeit (AJ 2023) – KCHK-MK-KATH</t>
  </si>
  <si>
    <t>850241</t>
  </si>
  <si>
    <t>850242</t>
  </si>
  <si>
    <t>Auffälligkeitskriterien: Art der Auffälligkeit (AJ 2023) – TX-LLS</t>
  </si>
  <si>
    <t>850243</t>
  </si>
  <si>
    <t>850244</t>
  </si>
  <si>
    <t>Auffälligkeitskriterien: Art der Auffälligkeit (AJ 2023) – TX-LTX</t>
  </si>
  <si>
    <t>850245</t>
  </si>
  <si>
    <t>850246</t>
  </si>
  <si>
    <t>Auffälligkeitskriterien: Art der Auffälligkeit (AJ 2023) – TX-LUTX</t>
  </si>
  <si>
    <t>850247</t>
  </si>
  <si>
    <t>850248</t>
  </si>
  <si>
    <t>Auffälligkeitskriterien: Art der Auffälligkeit (AJ 2023) – TX-NLS</t>
  </si>
  <si>
    <t>850255</t>
  </si>
  <si>
    <t>850256</t>
  </si>
  <si>
    <t>Auffälligkeitskriterien: Art der Auffälligkeit (AJ 2023) – NET-PNTX-D</t>
  </si>
  <si>
    <t>852104</t>
  </si>
  <si>
    <t>Häufige Angabe „sonstiges“ bei Indikation zur Koronarangiografie</t>
  </si>
  <si>
    <t>49 / 49
(100,00 %)</t>
  </si>
  <si>
    <t>0 / 49
(0,00 %)</t>
  </si>
  <si>
    <t>852105</t>
  </si>
  <si>
    <t>Häufige Angabe Zustand nach Bypass „unbekannt“</t>
  </si>
  <si>
    <t>54 / 54
(100,00 %)</t>
  </si>
  <si>
    <t>0 / 54
(0,00 %)</t>
  </si>
  <si>
    <t>852106</t>
  </si>
  <si>
    <t>Häufige Angabe Kreatininwert „unbekannt“</t>
  </si>
  <si>
    <t>49 / 50
(98,00 %)</t>
  </si>
  <si>
    <t>1 / 50
(2,00 %)</t>
  </si>
  <si>
    <t>852201</t>
  </si>
  <si>
    <t>126 / 126
(100,00 %)</t>
  </si>
  <si>
    <t>0 / 126
(0,00 %)</t>
  </si>
  <si>
    <t>852208</t>
  </si>
  <si>
    <t>72 / 72
(100,00 %)</t>
  </si>
  <si>
    <t>0 / 72
(0,00 %)</t>
  </si>
  <si>
    <t>852209</t>
  </si>
  <si>
    <t>Auffälligkeitskriterien: Art der Auffälligkeit (AJ 2023) – PCI</t>
  </si>
  <si>
    <t>813070</t>
  </si>
  <si>
    <t>Häufig führendes Symptom 'sonstiges'</t>
  </si>
  <si>
    <t>28 / 28
(100,00 %)</t>
  </si>
  <si>
    <t>0 / 28
(0,00 %)</t>
  </si>
  <si>
    <t>813071</t>
  </si>
  <si>
    <t>Häufig führende Indikation 'sonstiges'</t>
  </si>
  <si>
    <t>27 / 27
(100,00 %)</t>
  </si>
  <si>
    <t>0 / 27
(0,00 %)</t>
  </si>
  <si>
    <t>813072</t>
  </si>
  <si>
    <t>Unterdokumentation von GKV-Patientinnen und GKV-Patienten</t>
  </si>
  <si>
    <t>850097</t>
  </si>
  <si>
    <t>850098</t>
  </si>
  <si>
    <t>6 / 6
(100,00 %)</t>
  </si>
  <si>
    <t>0 / 6
(0,00 %)</t>
  </si>
  <si>
    <t>850217</t>
  </si>
  <si>
    <t>Auffälligkeitskriterien: Art der Auffälligkeit (AJ 2023) – HSMDEF-HSM-IMPL</t>
  </si>
  <si>
    <t>813073</t>
  </si>
  <si>
    <t>850164</t>
  </si>
  <si>
    <t>5 / 5
(100,00 %)</t>
  </si>
  <si>
    <t>0 / 5
(0,00 %)</t>
  </si>
  <si>
    <t>850165</t>
  </si>
  <si>
    <t>850218</t>
  </si>
  <si>
    <t>Auffälligkeitskriterien: Art der Auffälligkeit (AJ 2023) – HSMDEF-HSM-AGGW</t>
  </si>
  <si>
    <t>850339</t>
  </si>
  <si>
    <t>Häufige Angabe 'kein Eingriff an der Sonde' bei gleichzeitiger Dokumentation von Sondenproblemen</t>
  </si>
  <si>
    <t>813074</t>
  </si>
  <si>
    <t>850166</t>
  </si>
  <si>
    <t>11 / 11
(100,00 %)</t>
  </si>
  <si>
    <t>0 / 11
(0,00 %)</t>
  </si>
  <si>
    <t>850167</t>
  </si>
  <si>
    <t>850219</t>
  </si>
  <si>
    <t>18 / 18
(100,00 %)</t>
  </si>
  <si>
    <t>0 / 18
(0,00 %)</t>
  </si>
  <si>
    <t>Auffälligkeitskriterien: Art der Auffälligkeit (AJ 2023) – HSMDEF-HSM-REV</t>
  </si>
  <si>
    <t>850313</t>
  </si>
  <si>
    <t>Häufig indikationsbegründendes klinisches Ereignis 'sonstige'</t>
  </si>
  <si>
    <t>851801</t>
  </si>
  <si>
    <t>9 / 9
(100,00 %)</t>
  </si>
  <si>
    <t>0 / 9
(0,00 %)</t>
  </si>
  <si>
    <t>850193</t>
  </si>
  <si>
    <t>850194</t>
  </si>
  <si>
    <t>850220</t>
  </si>
  <si>
    <t>Auffälligkeitskriterien: Art der Auffälligkeit (AJ 2023) – HSMDEF-DEFI-IMPL</t>
  </si>
  <si>
    <t>851802</t>
  </si>
  <si>
    <t>850196</t>
  </si>
  <si>
    <t>8 / 8
(100,00 %)</t>
  </si>
  <si>
    <t>0 / 8
(0,00 %)</t>
  </si>
  <si>
    <t>850195</t>
  </si>
  <si>
    <t>850221</t>
  </si>
  <si>
    <t>Auffälligkeitskriterien: Art der Auffälligkeit (AJ 2023) – HSMDEF-DEFI-AGGW</t>
  </si>
  <si>
    <t>851904</t>
  </si>
  <si>
    <t>Häufig sonstige aggregatbezogene Indikation, sonstiges Taschenproblem oder sonstiges Sondenproblem</t>
  </si>
  <si>
    <t>33 / 33
(100,00 %)</t>
  </si>
  <si>
    <t>0 / 33
(0,00 %)</t>
  </si>
  <si>
    <t>851803</t>
  </si>
  <si>
    <t>850197</t>
  </si>
  <si>
    <t>7 / 7
(100,00 %)</t>
  </si>
  <si>
    <t>0 / 7
(0,00 %)</t>
  </si>
  <si>
    <t>850198</t>
  </si>
  <si>
    <t>850222</t>
  </si>
  <si>
    <t>Auffälligkeitskriterien: Art der Auffälligkeit (AJ 2023) – HSMDEF-DEFI-REV</t>
  </si>
  <si>
    <t>850332</t>
  </si>
  <si>
    <t>Häufige Angabe von ASA 4 bei asymptomatischen Patientinnen und Patienten</t>
  </si>
  <si>
    <t>22 / 22
(100,00 %)</t>
  </si>
  <si>
    <t>0 / 22
(0,00 %)</t>
  </si>
  <si>
    <t>852200</t>
  </si>
  <si>
    <t>Häufige Angabe „sonstige“ bei sonstigen Karotisläsionen</t>
  </si>
  <si>
    <t>29 / 29
(100,00 %)</t>
  </si>
  <si>
    <t>0 / 29
(0,00 %)</t>
  </si>
  <si>
    <t>850085</t>
  </si>
  <si>
    <t>850086</t>
  </si>
  <si>
    <t>850223</t>
  </si>
  <si>
    <t>Auffälligkeitskriterien: Art der Auffälligkeit (AJ 2023) – KAROTIS</t>
  </si>
  <si>
    <t>850231</t>
  </si>
  <si>
    <t>Häufige Angabe einer unspezifischen Histologie beim führenden Befund</t>
  </si>
  <si>
    <t>41 / 41
(100,00 %)</t>
  </si>
  <si>
    <t>0 / 41
(0,00 %)</t>
  </si>
  <si>
    <t>851912</t>
  </si>
  <si>
    <t>Kodierung von Komplikationsdiagnosen ohne Dokumentation von intraoperativen Komplikationen</t>
  </si>
  <si>
    <t>53 / 53
(100,00 %)</t>
  </si>
  <si>
    <t>0 / 53
(0,00 %)</t>
  </si>
  <si>
    <t>850099</t>
  </si>
  <si>
    <t>850100</t>
  </si>
  <si>
    <t>850225</t>
  </si>
  <si>
    <t>Auffälligkeitskriterien: Art der Auffälligkeit (AJ 2023) – GYN-OP</t>
  </si>
  <si>
    <t>850318</t>
  </si>
  <si>
    <t>Angabe E-E-Zeit &lt; 3 Minuten</t>
  </si>
  <si>
    <t>37 / 37
(100,00 %)</t>
  </si>
  <si>
    <t>0 / 37
(0,00 %)</t>
  </si>
  <si>
    <t>850224</t>
  </si>
  <si>
    <t>Häufig fehlende Angabe des 5-Minuten-Apgar oder fehlende Angabe des Nabelarterien-pH-Wertes sowie fehlende Angabe des Base Excess</t>
  </si>
  <si>
    <t>31 / 31
(100,00 %)</t>
  </si>
  <si>
    <t>0 / 31
(0,00 %)</t>
  </si>
  <si>
    <t>850081</t>
  </si>
  <si>
    <t>850082</t>
  </si>
  <si>
    <t>850226</t>
  </si>
  <si>
    <t>Auffälligkeitskriterien: Art der Auffälligkeit (AJ 2023) – PM-GEBH</t>
  </si>
  <si>
    <t>850147</t>
  </si>
  <si>
    <t>Angabe von ASA 5</t>
  </si>
  <si>
    <t>32 / 32
(100,00 %)</t>
  </si>
  <si>
    <t>0 / 32
(0,00 %)</t>
  </si>
  <si>
    <t>850148</t>
  </si>
  <si>
    <t>Kodierung der Diagnose M96.6 ohne Dokumentation einer Fraktur als Komplikation</t>
  </si>
  <si>
    <t>23 / 23
(100,00 %)</t>
  </si>
  <si>
    <t>0 / 23
(0,00 %)</t>
  </si>
  <si>
    <t>850149</t>
  </si>
  <si>
    <t>Kodierung von Komplikationsdiagnosen ohne Dokumentation spezifischer intra- oder postoperativer Komplikationen</t>
  </si>
  <si>
    <t>850351</t>
  </si>
  <si>
    <t>850352</t>
  </si>
  <si>
    <t>26 / 26
(100,00 %)</t>
  </si>
  <si>
    <t>0 / 26
(0,00 %)</t>
  </si>
  <si>
    <t>850368</t>
  </si>
  <si>
    <t>Auffälligkeitskriterien: Art der Auffälligkeit (AJ 2023) – HGV-OSFRAK</t>
  </si>
  <si>
    <t>850152</t>
  </si>
  <si>
    <t>850151</t>
  </si>
  <si>
    <t>851804</t>
  </si>
  <si>
    <t>Irrtümlich angelegte Prozedurbögen</t>
  </si>
  <si>
    <t>851905</t>
  </si>
  <si>
    <t>Häufig keine Komplikationen bei hoher Verweildauer</t>
  </si>
  <si>
    <t>851907</t>
  </si>
  <si>
    <t>Unterdokumentation von Komplikationen bei Erstimplantationen mit Folge-Eingriff innerhalb des gleichen stationären Aufenthaltes</t>
  </si>
  <si>
    <t>34 / 34
(100,00 %)</t>
  </si>
  <si>
    <t>0 / 34
(0,00 %)</t>
  </si>
  <si>
    <t>852102</t>
  </si>
  <si>
    <t>850376</t>
  </si>
  <si>
    <t>850274</t>
  </si>
  <si>
    <t>Auffälligkeitskriterium zur Unterdokumentation (Erstimplantation)</t>
  </si>
  <si>
    <t>850275</t>
  </si>
  <si>
    <t>Auffälligkeitskriterium zur Überdokumentation (Erstimplantation)</t>
  </si>
  <si>
    <t>850276</t>
  </si>
  <si>
    <t>Auffälligkeitskriterium zur Unterdokumentation (Wechsel)</t>
  </si>
  <si>
    <t>69 / 69
(100,00 %)</t>
  </si>
  <si>
    <t>0 / 69
(0,00 %)</t>
  </si>
  <si>
    <t>850277</t>
  </si>
  <si>
    <t>Auffälligkeitskriterium zur Überdokumentation (Wechsel)</t>
  </si>
  <si>
    <t>16 / 16
(100,00 %)</t>
  </si>
  <si>
    <t>0 / 16
(0,00 %)</t>
  </si>
  <si>
    <t>850369</t>
  </si>
  <si>
    <t>Auffälligkeitskriterien: Art der Auffälligkeit (AJ 2023) – HGV-HEP</t>
  </si>
  <si>
    <t>850306</t>
  </si>
  <si>
    <t>Häufige Angabe von ASA 4 bei elektiven Erstimplantationen</t>
  </si>
  <si>
    <t>850307</t>
  </si>
  <si>
    <t>850336</t>
  </si>
  <si>
    <t>851908</t>
  </si>
  <si>
    <t>Nie Komplikationen bei hoher Verweildauer</t>
  </si>
  <si>
    <t>851910</t>
  </si>
  <si>
    <t>850375</t>
  </si>
  <si>
    <t>850344</t>
  </si>
  <si>
    <t>850345</t>
  </si>
  <si>
    <t>850346</t>
  </si>
  <si>
    <t>850347</t>
  </si>
  <si>
    <t>850370</t>
  </si>
  <si>
    <t>Auffälligkeitskriterien: Art der Auffälligkeit (AJ 2023) – KEP</t>
  </si>
  <si>
    <t>850363</t>
  </si>
  <si>
    <t>Häufige Angabe „HER2-Status = unbekannt“</t>
  </si>
  <si>
    <t>17 / 17
(100,00 %)</t>
  </si>
  <si>
    <t>0 / 17
(0,00 %)</t>
  </si>
  <si>
    <t>850364</t>
  </si>
  <si>
    <t>Häufige Angabe „R0-Resektion = es liegen keine Angaben vor“</t>
  </si>
  <si>
    <t>813068</t>
  </si>
  <si>
    <t>Häufige Diskrepanz zwischen prätherapeutischer histologischer Diagnose und postoperativer Histologie unter Berücksichtigung der Vorbefunde</t>
  </si>
  <si>
    <t>850372</t>
  </si>
  <si>
    <t>Häufige Angabe „immunhistochemischer Hormonrezeptorstatus = unbekannt“</t>
  </si>
  <si>
    <t>852000</t>
  </si>
  <si>
    <t>Häufige Angabe des unspezifischen ICD-O-3-Kode 8010/3 im prätherapeutischen histologischen Befund</t>
  </si>
  <si>
    <t>850093</t>
  </si>
  <si>
    <t>850094</t>
  </si>
  <si>
    <t>850227</t>
  </si>
  <si>
    <t>Auffälligkeitskriterien: Art der Auffälligkeit (AJ 2023) – MC</t>
  </si>
  <si>
    <t>850359</t>
  </si>
  <si>
    <t>Häufige Angabe „POA = Unbekannt infolge unvollständiger Dokumentation“ (ohne Dekubitalulcera Grad/Kategorie 1)</t>
  </si>
  <si>
    <t>66 / 66
(100,00 %)</t>
  </si>
  <si>
    <t>0 / 66
(0,00 %)</t>
  </si>
  <si>
    <t>851805</t>
  </si>
  <si>
    <t>Relative Differenz zwischen den Angaben in der QS-Dokumentation und der Risikostatistik: mehr Dekubitalulcera in der QS-Dokumentation als in der Risikostatistik</t>
  </si>
  <si>
    <t>850095</t>
  </si>
  <si>
    <t>850096</t>
  </si>
  <si>
    <t>850230</t>
  </si>
  <si>
    <t>851806</t>
  </si>
  <si>
    <t>Auffälligkeitskriterium zur Unterdokumentation der Risikostatistik</t>
  </si>
  <si>
    <t>21 / 21
(100,00 %)</t>
  </si>
  <si>
    <t>0 / 21
(0,00 %)</t>
  </si>
  <si>
    <t>851808</t>
  </si>
  <si>
    <t>Auffälligkeitskriterium zur Überdokumentation der Risikostatistik</t>
  </si>
  <si>
    <t>Auffälligkeitskriterien: Art der Auffälligkeit (AJ 2023) – DEK</t>
  </si>
  <si>
    <t>850206</t>
  </si>
  <si>
    <t>Aufnahmetemperatur nicht angegeben</t>
  </si>
  <si>
    <t>850207</t>
  </si>
  <si>
    <t>Kopfumfang bei Entlassung ist geringer als bei Aufnahme</t>
  </si>
  <si>
    <t>851813</t>
  </si>
  <si>
    <t>Schwere oder letale angeborene Erkrankung ohne entsprechende ICD-Diagnose dokumentiert</t>
  </si>
  <si>
    <t>851902</t>
  </si>
  <si>
    <t>Häufig fehlende Angabe einer moderaten oder schweren BPD</t>
  </si>
  <si>
    <t>30 / 30
(100,00 %)</t>
  </si>
  <si>
    <t>0 / 30
(0,00 %)</t>
  </si>
  <si>
    <t>852001</t>
  </si>
  <si>
    <t>Häufig erstes ROP-Screening außerhalb des empfohlenen Zeitraums</t>
  </si>
  <si>
    <t>40 / 41
(97,56 %)</t>
  </si>
  <si>
    <t>1 / 41
(2,44 %)</t>
  </si>
  <si>
    <t>850199</t>
  </si>
  <si>
    <t>850200</t>
  </si>
  <si>
    <t>850208</t>
  </si>
  <si>
    <t>Auffälligkeitskriterien: Art der Auffälligkeit (AJ 2023) – PM-NEO</t>
  </si>
  <si>
    <t>811822</t>
  </si>
  <si>
    <t>Häufige Angabe von chronischer Bettlägerigkeit</t>
  </si>
  <si>
    <t>811826</t>
  </si>
  <si>
    <t>Häufige Angabe von ≥ 30 Atemzügen pro Minute bei „spontane Atemfrequenz bei Aufnahme“</t>
  </si>
  <si>
    <t>851900</t>
  </si>
  <si>
    <t>Häufig dokumentierter Therapieverzicht kurz vor Versterben</t>
  </si>
  <si>
    <t>850101</t>
  </si>
  <si>
    <t>850102</t>
  </si>
  <si>
    <t>36 / 36
(100,00 %)</t>
  </si>
  <si>
    <t>0 / 36
(0,00 %)</t>
  </si>
  <si>
    <t>850229</t>
  </si>
  <si>
    <t>Auffälligkeitskriterien: Art der Auffälligkeit (AJ 2023) – CAP</t>
  </si>
  <si>
    <t>Indikatorbezeichnung</t>
  </si>
  <si>
    <t>58000</t>
  </si>
  <si>
    <t>Operationsbedingte Gallenwegskomplikationen innerhalb von 30 Tagen</t>
  </si>
  <si>
    <t>58 / 58
(100,00 %)</t>
  </si>
  <si>
    <t>0 / 58
(0,00 %)</t>
  </si>
  <si>
    <t>58004</t>
  </si>
  <si>
    <t>Weitere postoperative Komplikationen innerhalb von 30 Tagen</t>
  </si>
  <si>
    <t>61 / 61
(100,00 %)</t>
  </si>
  <si>
    <t>0 / 61
(0,00 %)</t>
  </si>
  <si>
    <t>58002</t>
  </si>
  <si>
    <t>Eingriffsspezifische Infektionen innerhalb von 30 Tagen</t>
  </si>
  <si>
    <t>59 / 59
(100,00 %)</t>
  </si>
  <si>
    <t>0 / 59
(0,00 %)</t>
  </si>
  <si>
    <t>58003</t>
  </si>
  <si>
    <t>Interventionsbedürftige Blutungen innerhalb von 30 Tagen</t>
  </si>
  <si>
    <t>58001</t>
  </si>
  <si>
    <t>Reintervention aufgrund von Komplikationen innerhalb von 90 Tagen</t>
  </si>
  <si>
    <t>58005</t>
  </si>
  <si>
    <t>Weitere postoperative Komplikationen innerhalb eines Jahres</t>
  </si>
  <si>
    <t>58006</t>
  </si>
  <si>
    <t>Sterblichkeit innerhalb von 90 Tagen</t>
  </si>
  <si>
    <t>Qualitätsindikatoren: Art der Auffälligkeit (AJ 2023) – CHE</t>
  </si>
  <si>
    <t>2157</t>
  </si>
  <si>
    <t>Sterblichkeit im Krankenhaus</t>
  </si>
  <si>
    <t>Qualitätsindikatoren: Art der Auffälligkeit (AJ 2023) – TX-HTX</t>
  </si>
  <si>
    <t>251800</t>
  </si>
  <si>
    <t>Sterblichkeit im Krankenhaus nach Implantation eines Herzunterstützungssystems</t>
  </si>
  <si>
    <t>251801</t>
  </si>
  <si>
    <t>Sterberisiko nach Implantation eines Herzunterstützungssystems/Kunstherzens</t>
  </si>
  <si>
    <t>52385</t>
  </si>
  <si>
    <t>Neurologische Komplikationen bei Implantation eines LVAD</t>
  </si>
  <si>
    <t>52388</t>
  </si>
  <si>
    <t>Sepsis bei Implantation eines LVAD</t>
  </si>
  <si>
    <t>52391</t>
  </si>
  <si>
    <t>Fehlfunktion des Systems bei Implantation eines LVAD</t>
  </si>
  <si>
    <t>Qualitätsindikatoren: Art der Auffälligkeit (AJ 2023) – TX-MKU</t>
  </si>
  <si>
    <t>382000</t>
  </si>
  <si>
    <t>Intraprozedurale Komplikationen</t>
  </si>
  <si>
    <t>382009</t>
  </si>
  <si>
    <t>Neurologische Komplikationen bei elektiver/dringlicher Operation</t>
  </si>
  <si>
    <t>382001</t>
  </si>
  <si>
    <t>Schlaganfall innerhalb von 30 Tagen</t>
  </si>
  <si>
    <t>382006</t>
  </si>
  <si>
    <t>382007</t>
  </si>
  <si>
    <t>Sterblichkeit innerhalb von 30 Tagen</t>
  </si>
  <si>
    <t>382008</t>
  </si>
  <si>
    <t>Sterblichkeit innerhalb eines Jahres</t>
  </si>
  <si>
    <t>Qualitätsindikatoren: Art der Auffälligkeit (AJ 2023) – KCHK-AK-CHIR</t>
  </si>
  <si>
    <t>372000</t>
  </si>
  <si>
    <t>372001</t>
  </si>
  <si>
    <t>Gefäßkomplikationen während des stationären Aufenthalts</t>
  </si>
  <si>
    <t>372009</t>
  </si>
  <si>
    <t>372002</t>
  </si>
  <si>
    <t>372006</t>
  </si>
  <si>
    <t>372007</t>
  </si>
  <si>
    <t>372008</t>
  </si>
  <si>
    <t>Qualitätsindikatoren: Art der Auffälligkeit (AJ 2023) – KCHK-AK-KATH</t>
  </si>
  <si>
    <t>352000</t>
  </si>
  <si>
    <t>Verwendung der linksseitigen Arteria mammaria interna</t>
  </si>
  <si>
    <t>352010</t>
  </si>
  <si>
    <t>352001</t>
  </si>
  <si>
    <t>352007</t>
  </si>
  <si>
    <t>352008</t>
  </si>
  <si>
    <t>352009</t>
  </si>
  <si>
    <t>Qualitätsindikatoren: Art der Auffälligkeit (AJ 2023) – KCHK-KC</t>
  </si>
  <si>
    <t>362002</t>
  </si>
  <si>
    <t>362022</t>
  </si>
  <si>
    <t>362005</t>
  </si>
  <si>
    <t>362019</t>
  </si>
  <si>
    <t>362020</t>
  </si>
  <si>
    <t>362021</t>
  </si>
  <si>
    <t>Qualitätsindikatoren: Art der Auffälligkeit (AJ 2023) – KCHK-KC-KOMB</t>
  </si>
  <si>
    <t>402001</t>
  </si>
  <si>
    <t>Postprozedurales akutes Nierenversagen während des stationären Aufenthalts</t>
  </si>
  <si>
    <t>402002</t>
  </si>
  <si>
    <t>Schwerwiegende eingriffsbedingte Komplikationen während des stationären Aufenthalts</t>
  </si>
  <si>
    <t>402014</t>
  </si>
  <si>
    <t>402003</t>
  </si>
  <si>
    <t>402004</t>
  </si>
  <si>
    <t>Endokarditis während des stationären Aufenthalts oder innerhalb von 90 Tagen</t>
  </si>
  <si>
    <t>402005</t>
  </si>
  <si>
    <t>Schwerwiegende eingriffsbedingte Komplikationen innerhalb von 90 Tagen</t>
  </si>
  <si>
    <t>402006</t>
  </si>
  <si>
    <t>Erreichen des Eingriffsziels nach einem Mitralklappeneingriff</t>
  </si>
  <si>
    <t>402007</t>
  </si>
  <si>
    <t>Rehospitalisierung aufgrund einer Herzinsuffizienz innerhalb eines Jahres</t>
  </si>
  <si>
    <t>402008</t>
  </si>
  <si>
    <t>Erneuter Mitralklappeneingriff innerhalb von 30 Tagen</t>
  </si>
  <si>
    <t>402009</t>
  </si>
  <si>
    <t>Erneuter Mitralklappeneingriff innerhalb eines Jahres</t>
  </si>
  <si>
    <t>402011</t>
  </si>
  <si>
    <t>402012</t>
  </si>
  <si>
    <t>402013</t>
  </si>
  <si>
    <t>Qualitätsindikatoren: Art der Auffälligkeit (AJ 2023) – KCHK-MK-CHIR</t>
  </si>
  <si>
    <t>392001</t>
  </si>
  <si>
    <t>392002</t>
  </si>
  <si>
    <t>392014</t>
  </si>
  <si>
    <t>392003</t>
  </si>
  <si>
    <t>392004</t>
  </si>
  <si>
    <t>392005</t>
  </si>
  <si>
    <t>392006</t>
  </si>
  <si>
    <t>392007</t>
  </si>
  <si>
    <t>392008</t>
  </si>
  <si>
    <t>392009</t>
  </si>
  <si>
    <t>392011</t>
  </si>
  <si>
    <t>392012</t>
  </si>
  <si>
    <t>20 / 20
(100,00 %)</t>
  </si>
  <si>
    <t>0 / 20
(0,00 %)</t>
  </si>
  <si>
    <t>392013</t>
  </si>
  <si>
    <t>Qualitätsindikatoren: Art der Auffälligkeit (AJ 2023) – KCHK-MK-KATH</t>
  </si>
  <si>
    <t>2128</t>
  </si>
  <si>
    <t>Intra- und postoperative behandlungsbedürftige Komplikationen</t>
  </si>
  <si>
    <t>2125</t>
  </si>
  <si>
    <t>2127</t>
  </si>
  <si>
    <t>Lebertransplantation bei Spenderin bzw. beim Spender erforderlich</t>
  </si>
  <si>
    <t>Qualitätsindikatoren: Art der Auffälligkeit (AJ 2023) – TX-LLS</t>
  </si>
  <si>
    <t>2097</t>
  </si>
  <si>
    <t>Tod durch operative Komplikationen</t>
  </si>
  <si>
    <t>2096</t>
  </si>
  <si>
    <t>2133</t>
  </si>
  <si>
    <t>Postoperative Verweildauer</t>
  </si>
  <si>
    <t>Qualitätsindikatoren: Art der Auffälligkeit (AJ 2023) – TX-LTX</t>
  </si>
  <si>
    <t>2155</t>
  </si>
  <si>
    <t>Qualitätsindikatoren: Art der Auffälligkeit (AJ 2023) – TX-LUTX</t>
  </si>
  <si>
    <t>51567</t>
  </si>
  <si>
    <t>Intra- oder postoperative Komplikationen</t>
  </si>
  <si>
    <t>2137</t>
  </si>
  <si>
    <t>2138</t>
  </si>
  <si>
    <t>Dialyse bei Lebendspenderin bzw. beim Lebendspender erforderlich</t>
  </si>
  <si>
    <t>Qualitätsindikatoren: Art der Auffälligkeit (AJ 2023) – TX-NLS</t>
  </si>
  <si>
    <t>572016</t>
  </si>
  <si>
    <t>572017</t>
  </si>
  <si>
    <t>572022</t>
  </si>
  <si>
    <t>Sofortige Funktionsaufnahme des Transplantats nach postmortaler Organspende bis zur Entlassung</t>
  </si>
  <si>
    <t>572023</t>
  </si>
  <si>
    <t>Sofortige Funktionsaufnahme des Transplantats nach Lebendorganspende bis zur Entlassung</t>
  </si>
  <si>
    <t>Qualitätsindikatoren: Art der Auffälligkeit (AJ 2023) – NET-NTX</t>
  </si>
  <si>
    <t>572036</t>
  </si>
  <si>
    <t>572043</t>
  </si>
  <si>
    <t>Qualität der Transplantatfunktion bei Entlassung</t>
  </si>
  <si>
    <t>572047</t>
  </si>
  <si>
    <t>Entfernung des Pankreastransplantats</t>
  </si>
  <si>
    <t>Qualitätsindikatoren: Art der Auffälligkeit (AJ 2023) – NET-PNTX</t>
  </si>
  <si>
    <t>56000</t>
  </si>
  <si>
    <t>Objektive, nicht-invasive Ischämiezeichen als Indikation zur elektiven, isolierten Koronarangiographie</t>
  </si>
  <si>
    <t>56001</t>
  </si>
  <si>
    <t>Indikation zur isolierten Koronarangiographie – Anteil ohne pathologischen Befund</t>
  </si>
  <si>
    <t>55 / 55
(100,00 %)</t>
  </si>
  <si>
    <t>0 / 55
(0,00 %)</t>
  </si>
  <si>
    <t>56003</t>
  </si>
  <si>
    <t>"Door-to-balloon"-Zeit bis 60 Minuten bei Erst-PCI mit der Indikation ST- Hebungsinfarkt</t>
  </si>
  <si>
    <t>35 / 35
(100,00 %)</t>
  </si>
  <si>
    <t>0 / 35
(0,00 %)</t>
  </si>
  <si>
    <t>56004</t>
  </si>
  <si>
    <t>"Door"-Zeitpunkt oder "Balloon"-Zeitpunkt unbekannt</t>
  </si>
  <si>
    <t>56005</t>
  </si>
  <si>
    <t>Isolierte Koronarangiographien mit Dosis-Flächen-Produkt über 2.800 cGy x cm²</t>
  </si>
  <si>
    <t>56006</t>
  </si>
  <si>
    <t>Isolierte PCI mit Dosis-Flächen-Produkt über 4.800 cGy x cm²</t>
  </si>
  <si>
    <t>56007</t>
  </si>
  <si>
    <t>Einzeitig-PCI mit Dosis-Flächen-Produkt über 5.500 cGy x cm²</t>
  </si>
  <si>
    <t>48 / 48
(100,00 %)</t>
  </si>
  <si>
    <t>0 / 48
(0,00 %)</t>
  </si>
  <si>
    <t>56008</t>
  </si>
  <si>
    <t>Dosis-Flächen-Produkt unbekannt</t>
  </si>
  <si>
    <t>125 / 125
(100,00 %)</t>
  </si>
  <si>
    <t>0 / 125
(0,00 %)</t>
  </si>
  <si>
    <t>56009</t>
  </si>
  <si>
    <t>Isolierte Koronarangiographien mit Kontrastmittelmenge über 150 ml</t>
  </si>
  <si>
    <t>60 / 60
(100,00 %)</t>
  </si>
  <si>
    <t>0 / 60
(0,00 %)</t>
  </si>
  <si>
    <t>56010</t>
  </si>
  <si>
    <t>Isolierte PCI mit Kontrastmittelmenge über 200 ml</t>
  </si>
  <si>
    <t>56011</t>
  </si>
  <si>
    <t>Einzeitig-PCI mit Kontrastmittelmenge über 250 ml</t>
  </si>
  <si>
    <t>56012</t>
  </si>
  <si>
    <t>Therapiebedürftige Blutungen und punktionsnahe Komplikationen innerhalb von 7 Tagen</t>
  </si>
  <si>
    <t>62 / 62
(100,00 %)</t>
  </si>
  <si>
    <t>0 / 62
(0,00 %)</t>
  </si>
  <si>
    <t>56014</t>
  </si>
  <si>
    <t>Erreichen des wesentlichen Interventionsziels bei PCI mit der Indikation ST-Hebungsinfarkt</t>
  </si>
  <si>
    <t>56016</t>
  </si>
  <si>
    <t>Erreichen des wesentlichen Interventionsziels bei PCI</t>
  </si>
  <si>
    <t>50 / 50
(100,00 %)</t>
  </si>
  <si>
    <t>0 / 50
(0,00 %)</t>
  </si>
  <si>
    <t>56018</t>
  </si>
  <si>
    <t>MACCE innerhalb von 7 Tagen bei Patientinnen und Patienten mit isolierter Koronarangiographie</t>
  </si>
  <si>
    <t>56020</t>
  </si>
  <si>
    <t>MACCE innerhalb von 7 Tagen bei Patientinnen und Patienten mit PCI</t>
  </si>
  <si>
    <t>56022</t>
  </si>
  <si>
    <t>MACCE innerhalb von 7 Tagen bei Patientinnen und Patienten mit Erst-PCI bei ST-Hebungsinfarkt</t>
  </si>
  <si>
    <t>56024</t>
  </si>
  <si>
    <t>30-Tage-Sterblichkeit bei PCI (8. bis 30. postprozeduraler Tag)</t>
  </si>
  <si>
    <t>47 / 48
(97,92 %)</t>
  </si>
  <si>
    <t>1 / 48
(2,08 %)</t>
  </si>
  <si>
    <t>Qualitätsindikatoren: Art der Auffälligkeit (AJ 2023) – PCI</t>
  </si>
  <si>
    <t>Die einrichtungsbezogenen Daten nach § 3 Abs. 2 Teil 2 DeQS-RL wurden nicht fristgerecht übermittelt</t>
  </si>
  <si>
    <t>1000</t>
  </si>
  <si>
    <t>Hygiene- und Infektionsmanagement – ambulante Einrichtungen</t>
  </si>
  <si>
    <t>399 / 456
(87,50 %)</t>
  </si>
  <si>
    <t>57 / 456
(12,50 %)</t>
  </si>
  <si>
    <t>0 / 456
(0,00 %)</t>
  </si>
  <si>
    <t>Qualitätsindikatoren: Art der Auffälligkeit (AJ 2023) – WI-HI-A</t>
  </si>
  <si>
    <t>2000</t>
  </si>
  <si>
    <t>Hygiene- und Infektionsmanagement – stationäre Einrichtungen</t>
  </si>
  <si>
    <t>82 / 116
(70,69 %)</t>
  </si>
  <si>
    <t>34 / 116
(29,31 %)</t>
  </si>
  <si>
    <t>0 / 116
(0,00 %)</t>
  </si>
  <si>
    <t>Qualitätsindikatoren: Art der Auffälligkeit (AJ 2023) – WI-HI-S</t>
  </si>
  <si>
    <t>101803</t>
  </si>
  <si>
    <t>Leitlinienkonforme Indikation</t>
  </si>
  <si>
    <t>54140</t>
  </si>
  <si>
    <t>Leitlinienkonforme Systemwahl</t>
  </si>
  <si>
    <t>52139</t>
  </si>
  <si>
    <t>Eingriffsdauer bei Implantationen und Aggregatwechseln</t>
  </si>
  <si>
    <t>101800</t>
  </si>
  <si>
    <t>Dosis-Flächen-Produkt</t>
  </si>
  <si>
    <t>82 / 82
(100,00 %)</t>
  </si>
  <si>
    <t>0 / 82
(0,00 %)</t>
  </si>
  <si>
    <t>52305</t>
  </si>
  <si>
    <t>Akzeptable Reizschwellen und Signalamplituden bei intraoperativen Messungen</t>
  </si>
  <si>
    <t>73 / 73
(100,00 %)</t>
  </si>
  <si>
    <t>0 / 73
(0,00 %)</t>
  </si>
  <si>
    <t>101801</t>
  </si>
  <si>
    <t>Nicht sondenbedingte Komplikationen (inklusive Wundinfektionen)</t>
  </si>
  <si>
    <t>112 / 112
(100,00 %)</t>
  </si>
  <si>
    <t>0 / 112
(0,00 %)</t>
  </si>
  <si>
    <t>52311</t>
  </si>
  <si>
    <t>Sondendislokation oder -dysfunktion</t>
  </si>
  <si>
    <t>156 / 156
(100,00 %)</t>
  </si>
  <si>
    <t>0 / 156
(0,00 %)</t>
  </si>
  <si>
    <t>51191</t>
  </si>
  <si>
    <t>2194</t>
  </si>
  <si>
    <t>Prozedurassoziierte Probleme (Sonden- bzw. Taschenprobleme) als Indikation zum Folgeeingriff innerhalb eines Jahres</t>
  </si>
  <si>
    <t>70 / 70
(100,00 %)</t>
  </si>
  <si>
    <t>0 / 70
(0,00 %)</t>
  </si>
  <si>
    <t>2195</t>
  </si>
  <si>
    <t>Infektionen oder Aggregatperforationen als Indikation zum Folgeeingriff innerhalb eines Jahres</t>
  </si>
  <si>
    <t>44 / 44
(100,00 %)</t>
  </si>
  <si>
    <t>0 / 44
(0,00 %)</t>
  </si>
  <si>
    <t>Qualitätsindikatoren: Art der Auffälligkeit (AJ 2023) – HSMDEF-HSM-IMPL</t>
  </si>
  <si>
    <t>52307</t>
  </si>
  <si>
    <t>Durchführung intraoperativer Messungen von Reizschwellen und Signalamplituden</t>
  </si>
  <si>
    <t>84 / 84
(100,00 %)</t>
  </si>
  <si>
    <t>0 / 84
(0,00 %)</t>
  </si>
  <si>
    <t>111801</t>
  </si>
  <si>
    <t>Qualitätsindikatoren: Art der Auffälligkeit (AJ 2023) – HSMDEF-HSM-AGGW</t>
  </si>
  <si>
    <t>121800</t>
  </si>
  <si>
    <t>52315</t>
  </si>
  <si>
    <t>Dislokation oder Dysfunktion revidierter bzw. neu implantierter Sonden</t>
  </si>
  <si>
    <t>51404</t>
  </si>
  <si>
    <t>Qualitätsindikatoren: Art der Auffälligkeit (AJ 2023) – HSMDEF-HSM-REV</t>
  </si>
  <si>
    <t>50005</t>
  </si>
  <si>
    <t>52131</t>
  </si>
  <si>
    <t>19 / 19
(100,00 %)</t>
  </si>
  <si>
    <t>0 / 19
(0,00 %)</t>
  </si>
  <si>
    <t>131801</t>
  </si>
  <si>
    <t>64 / 64
(100,00 %)</t>
  </si>
  <si>
    <t>0 / 64
(0,00 %)</t>
  </si>
  <si>
    <t>52316</t>
  </si>
  <si>
    <t>131802</t>
  </si>
  <si>
    <t>88 / 88
(100,00 %)</t>
  </si>
  <si>
    <t>0 / 88
(0,00 %)</t>
  </si>
  <si>
    <t>52325</t>
  </si>
  <si>
    <t>51186</t>
  </si>
  <si>
    <t>132001</t>
  </si>
  <si>
    <t>74 / 74
(100,00 %)</t>
  </si>
  <si>
    <t>0 / 74
(0,00 %)</t>
  </si>
  <si>
    <t>132002</t>
  </si>
  <si>
    <t>42 / 42
(100,00 %)</t>
  </si>
  <si>
    <t>0 / 42
(0,00 %)</t>
  </si>
  <si>
    <t>Qualitätsindikatoren: Art der Auffälligkeit (AJ 2023) – HSMDEF-DEFI-IMPL</t>
  </si>
  <si>
    <t>52321</t>
  </si>
  <si>
    <t>141800</t>
  </si>
  <si>
    <t>Qualitätsindikatoren: Art der Auffälligkeit (AJ 2023) – HSMDEF-DEFI-AGGW</t>
  </si>
  <si>
    <t>151800</t>
  </si>
  <si>
    <t>52324</t>
  </si>
  <si>
    <t>51196</t>
  </si>
  <si>
    <t>25 / 25
(100,00 %)</t>
  </si>
  <si>
    <t>0 / 25
(0,00 %)</t>
  </si>
  <si>
    <t>Qualitätsindikatoren: Art der Auffälligkeit (AJ 2023) – HSMDEF-DEFI-REV</t>
  </si>
  <si>
    <t>603</t>
  </si>
  <si>
    <t>Indikation bei asymptomatischer Karotisstenose - offen-chirurgisch</t>
  </si>
  <si>
    <t>604</t>
  </si>
  <si>
    <t>Indikation bei symptomatischer Karotisstenose - offen-chirurgisch</t>
  </si>
  <si>
    <t>52240</t>
  </si>
  <si>
    <t xml:space="preserve">Periprozedurale Schlaganfälle oder Tod bei offen-chirurgischer Karotis-Revaskularisation bei asymptomatischer Karotisstenose als Simultaneingriff mit aortokoronarer Bypassoperation </t>
  </si>
  <si>
    <t>11704</t>
  </si>
  <si>
    <t>Periprozedurale Schlaganfälle oder Todesfälle im Krankenhaus - offen-chirurgisch</t>
  </si>
  <si>
    <t>51437</t>
  </si>
  <si>
    <t>Indikation bei asymptomatischer Karotisstenose - kathetergestützt</t>
  </si>
  <si>
    <t>51443</t>
  </si>
  <si>
    <t>Indikation bei symptomatischer Karotisstenose - kathetergestützt</t>
  </si>
  <si>
    <t>51873</t>
  </si>
  <si>
    <t>Periprozedurale Schlaganfälle oder Todesfälle im Krankenhaus - kathetergestützt</t>
  </si>
  <si>
    <t>38 / 38
(100,00 %)</t>
  </si>
  <si>
    <t>0 / 38
(0,00 %)</t>
  </si>
  <si>
    <t>161800</t>
  </si>
  <si>
    <t>Keine postprozedurale fachneurologische Untersuchung trotz periprozedural neu aufgetretenem neurologischen Defizit</t>
  </si>
  <si>
    <t>Qualitätsindikatoren: Art der Auffälligkeit (AJ 2023) – KAROTIS</t>
  </si>
  <si>
    <t>51906</t>
  </si>
  <si>
    <t>Verhältnis der beobachteten zur erwarteten Rate (O/E) an Organverletzungen bei laparoskopischer Operation</t>
  </si>
  <si>
    <t>12874</t>
  </si>
  <si>
    <t>Fehlende Histologie nach isoliertem Ovareingriff mit Gewebeentfernung</t>
  </si>
  <si>
    <t>10211</t>
  </si>
  <si>
    <t>Vollständige Entfernung des Ovars oder der Adnexe ohne pathologischen Befund</t>
  </si>
  <si>
    <t>60685</t>
  </si>
  <si>
    <t>Beidseitige Ovariektomie bei Patientinnen bis 45 Jahre und Operation am Ovar oder der Adnexe mit Normalbefund oder benigner Histologie</t>
  </si>
  <si>
    <t>209 / 209
(100,00 %)</t>
  </si>
  <si>
    <t>0 / 209
(0,00 %)</t>
  </si>
  <si>
    <t>60686</t>
  </si>
  <si>
    <t>Beidseitige Ovariektomie bei Patientinnen ab 46 und bis 55 Jahre und Operation am Ovar oder der Adnexe mit Normalbefund oder benigner Histologie</t>
  </si>
  <si>
    <t>56 / 56
(100,00 %)</t>
  </si>
  <si>
    <t>0 / 56
(0,00 %)</t>
  </si>
  <si>
    <t>612</t>
  </si>
  <si>
    <t>Organerhaltung bei Operationen am Ovar bei Patientinnen bis 45 Jahre</t>
  </si>
  <si>
    <t>80 / 80
(100,00 %)</t>
  </si>
  <si>
    <t>0 / 80
(0,00 %)</t>
  </si>
  <si>
    <t>52283</t>
  </si>
  <si>
    <t>Transurethraler Dauerkatheter länger als 24 Stunden</t>
  </si>
  <si>
    <t>120 / 120
(100,00 %)</t>
  </si>
  <si>
    <t>0 / 120
(0,00 %)</t>
  </si>
  <si>
    <t>Qualitätsindikatoren: Art der Auffälligkeit (AJ 2023) – GYN-OP</t>
  </si>
  <si>
    <t>330</t>
  </si>
  <si>
    <t>Antenatale Kortikosteroidtherapie bei Frühgeburten mit einem präpartalen stationären Aufenthalt von mindestens zwei Kalendertagen</t>
  </si>
  <si>
    <t>50045</t>
  </si>
  <si>
    <t>Perioperative Antibiotikaprophylaxe bei Kaiserschnittentbindung</t>
  </si>
  <si>
    <t>52249</t>
  </si>
  <si>
    <t>Kaiserschnittgeburt</t>
  </si>
  <si>
    <t>1058</t>
  </si>
  <si>
    <t>E-E-Zeit bei Notfallkaiserschnitt über 20 Minuten</t>
  </si>
  <si>
    <t>51831</t>
  </si>
  <si>
    <t>Azidose bei frühgeborenen Einlingen</t>
  </si>
  <si>
    <t>318</t>
  </si>
  <si>
    <t>Anwesenheit eines Pädiaters bei Frühgeburten</t>
  </si>
  <si>
    <t>51803</t>
  </si>
  <si>
    <t>Qualitätsindex zum kritischen Outcome bei Reifgeborenen</t>
  </si>
  <si>
    <t>181800</t>
  </si>
  <si>
    <t>Qualitätsindex zum Dammriss Grad IV</t>
  </si>
  <si>
    <t>Qualitätsindikatoren: Art der Auffälligkeit (AJ 2023) – PM-GEBH</t>
  </si>
  <si>
    <t>54030</t>
  </si>
  <si>
    <t>Präoperative Verweildauer</t>
  </si>
  <si>
    <t>203 / 203
(100,00 %)</t>
  </si>
  <si>
    <t>0 / 203
(0,00 %)</t>
  </si>
  <si>
    <t>54050</t>
  </si>
  <si>
    <t>Sturzprophylaxe</t>
  </si>
  <si>
    <t>54033</t>
  </si>
  <si>
    <t>Gehunfähigkeit bei Entlassung</t>
  </si>
  <si>
    <t>54029</t>
  </si>
  <si>
    <t>Spezifische Komplikationen bei osteosynthetischer Versorgung einer hüftgelenknahen Femurfraktur</t>
  </si>
  <si>
    <t>54042</t>
  </si>
  <si>
    <t>Allgemeine Komplikationen bei osteosynthetischer Versorgung einer hüftgelenknahen Femurfraktur</t>
  </si>
  <si>
    <t>Qualitätsindikatoren: Art der Auffälligkeit (AJ 2023) – HGV-OSFRAK</t>
  </si>
  <si>
    <t>54001</t>
  </si>
  <si>
    <t>Indikation zur elektiven Hüftendoprothesen-Erstimplantation</t>
  </si>
  <si>
    <t>54002</t>
  </si>
  <si>
    <t>Indikation zum Hüftendoprothesen-Wechsel bzw. -Komponentenwechsel</t>
  </si>
  <si>
    <t>217 / 217
(100,00 %)</t>
  </si>
  <si>
    <t>0 / 217
(0,00 %)</t>
  </si>
  <si>
    <t>54003</t>
  </si>
  <si>
    <t>174 / 174
(100,00 %)</t>
  </si>
  <si>
    <t>0 / 174
(0,00 %)</t>
  </si>
  <si>
    <t>54004</t>
  </si>
  <si>
    <t>54015</t>
  </si>
  <si>
    <t>Allgemeine Komplikationen bei endoprothetischer Versorgung einer hüftgelenknahen Femurfraktur</t>
  </si>
  <si>
    <t>54016</t>
  </si>
  <si>
    <t>Allgemeine Komplikationen bei elektiver Hüftendoprothesen-Erstimplantation</t>
  </si>
  <si>
    <t>71 / 71
(100,00 %)</t>
  </si>
  <si>
    <t>0 / 71
(0,00 %)</t>
  </si>
  <si>
    <t>54017</t>
  </si>
  <si>
    <t>Allgemeine Komplikationen bei Hüftendoprothesen-Wechsel bzw. -Komponentenwechsel</t>
  </si>
  <si>
    <t>103 / 103
(100,00 %)</t>
  </si>
  <si>
    <t>0 / 103
(0,00 %)</t>
  </si>
  <si>
    <t>54018</t>
  </si>
  <si>
    <t>Spezifische Komplikationen bei endoprothetischer Versorgung einer hüftgelenknahen Femurfraktur</t>
  </si>
  <si>
    <t>54019</t>
  </si>
  <si>
    <t>Spezifische Komplikationen bei elektiver Hüftendoprothesen-Erstimplantation</t>
  </si>
  <si>
    <t>83 / 83
(100,00 %)</t>
  </si>
  <si>
    <t>0 / 83
(0,00 %)</t>
  </si>
  <si>
    <t>54120</t>
  </si>
  <si>
    <t>Spezifische Komplikationen bei Hüftendoprothesen-Wechsel bzw. -Komponentenwechsel</t>
  </si>
  <si>
    <t>160 / 160
(100,00 %)</t>
  </si>
  <si>
    <t>0 / 160
(0,00 %)</t>
  </si>
  <si>
    <t>54012</t>
  </si>
  <si>
    <t>54013</t>
  </si>
  <si>
    <t>Sterblichkeit bei elektiver Hüftendoprothesen-Erstimplantation und Hüftendoprothesen-Wechsel bzw. -Komponentenwechsel</t>
  </si>
  <si>
    <t>10271</t>
  </si>
  <si>
    <t>Hüftendoprothesen-Wechsel bzw. -Komponentenwechsel im Verlauf</t>
  </si>
  <si>
    <t>57 / 57
(100,00 %)</t>
  </si>
  <si>
    <t>0 / 57
(0,00 %)</t>
  </si>
  <si>
    <t>Qualitätsindikatoren: Art der Auffälligkeit (AJ 2023) – HGV-HEP</t>
  </si>
  <si>
    <t>54020</t>
  </si>
  <si>
    <t>Indikation zur elektiven Knieendoprothesen-Erstimplantation</t>
  </si>
  <si>
    <t>45 / 45
(100,00 %)</t>
  </si>
  <si>
    <t>0 / 45
(0,00 %)</t>
  </si>
  <si>
    <t>54021</t>
  </si>
  <si>
    <t>Indikation zur unikondylären Schlittenprothese</t>
  </si>
  <si>
    <t>75 / 75
(100,00 %)</t>
  </si>
  <si>
    <t>0 / 75
(0,00 %)</t>
  </si>
  <si>
    <t>54022</t>
  </si>
  <si>
    <t>Indikation zum Knieendoprothesen-Wechsel bzw. -Komponentenwechsel</t>
  </si>
  <si>
    <t>165 / 165
(100,00 %)</t>
  </si>
  <si>
    <t>0 / 165
(0,00 %)</t>
  </si>
  <si>
    <t>54123</t>
  </si>
  <si>
    <t>Allgemeine Komplikationen bei elektiver Knieendoprothesen-Erstimplantation</t>
  </si>
  <si>
    <t>50481</t>
  </si>
  <si>
    <t xml:space="preserve">Allgemeine Komplikationen bei Knieendoprothesen-Wechsel bzw. -Komponentenwechsel </t>
  </si>
  <si>
    <t>79 / 79
(100,00 %)</t>
  </si>
  <si>
    <t>0 / 79
(0,00 %)</t>
  </si>
  <si>
    <t>54124</t>
  </si>
  <si>
    <t>Spezifische Komplikationen bei elektiver Knieendoprothesen-Erstimplantation</t>
  </si>
  <si>
    <t>54125</t>
  </si>
  <si>
    <t xml:space="preserve">Spezifische Komplikationen bei Knieendoprothesen-Wechsel bzw. -Komponentenwechsel </t>
  </si>
  <si>
    <t>101 / 101
(100,00 %)</t>
  </si>
  <si>
    <t>0 / 101
(0,00 %)</t>
  </si>
  <si>
    <t>54028</t>
  </si>
  <si>
    <t>54127</t>
  </si>
  <si>
    <t>Sterblichkeit bei elektiver Knieendoprothesen-Erstimplantation und Knieendoprothesen-Wechsel bzw. –Komponentenwechsel</t>
  </si>
  <si>
    <t>54128</t>
  </si>
  <si>
    <t>Knieendoprothesen-Erstimplantation ohne Wechsel bzw. Komponentenwechsel im Verlauf</t>
  </si>
  <si>
    <t>46 / 46
(100,00 %)</t>
  </si>
  <si>
    <t>0 / 46
(0,00 %)</t>
  </si>
  <si>
    <t>Qualitätsindikatoren: Art der Auffälligkeit (AJ 2023) – KEP</t>
  </si>
  <si>
    <t>51846</t>
  </si>
  <si>
    <t>Prätherapeutische histologische Diagnosesicherung</t>
  </si>
  <si>
    <t>52267</t>
  </si>
  <si>
    <t>HER2-positive Befunde: niedrige HER2-Positivitätsrate</t>
  </si>
  <si>
    <t>52278</t>
  </si>
  <si>
    <t>HER2-positive Befunde: hohe HER2-Positivitätsrate</t>
  </si>
  <si>
    <t>212000</t>
  </si>
  <si>
    <t>Präoperative Drahtmarkierung nicht palpabler Befunde mit Mikrokalk</t>
  </si>
  <si>
    <t>40 / 40
(100,00 %)</t>
  </si>
  <si>
    <t>0 / 40
(0,00 %)</t>
  </si>
  <si>
    <t>212001</t>
  </si>
  <si>
    <t>Präoperative Drahtmarkierung nicht palpabler Befunde ohne Mikrokalk</t>
  </si>
  <si>
    <t>52330</t>
  </si>
  <si>
    <t>Intraoperative Präparatradiografie oder intraoperative Präparatsonografie bei mammografischer Drahtmarkierung</t>
  </si>
  <si>
    <t>52279</t>
  </si>
  <si>
    <t>Intraoperative Präparatradiografie oder intraoperative Präparatsonografie bei sonografischer Drahtmarkierung</t>
  </si>
  <si>
    <t>2163</t>
  </si>
  <si>
    <t>Primäre Axilladissektion bei DCIS</t>
  </si>
  <si>
    <t>50719</t>
  </si>
  <si>
    <t>Lymphknotenentnahme bei DCIS und brusterhaltender Therapie</t>
  </si>
  <si>
    <t>96 / 96
(100,00 %)</t>
  </si>
  <si>
    <t>0 / 96
(0,00 %)</t>
  </si>
  <si>
    <t>51847</t>
  </si>
  <si>
    <t>Indikation zur Sentinel-Lymphknoten-Biopsie</t>
  </si>
  <si>
    <t>51370</t>
  </si>
  <si>
    <t>Zeitlicher Abstand von unter 7 Tagen zwischen Diagnose und Operation</t>
  </si>
  <si>
    <t>60659</t>
  </si>
  <si>
    <t>Nachresektionsrate</t>
  </si>
  <si>
    <t>211800</t>
  </si>
  <si>
    <t>Postoperative interdisziplinäre Tumorkonferenz bei primärem invasivem Mammakarzinom oder DCIS</t>
  </si>
  <si>
    <t>50 / 51
(98,04 %)</t>
  </si>
  <si>
    <t>1 / 51
(1,96 %)</t>
  </si>
  <si>
    <t>Qualitätsindikatoren: Art der Auffälligkeit (AJ 2023) – MC</t>
  </si>
  <si>
    <t>52009</t>
  </si>
  <si>
    <t>Stationär erworbener Dekubitalulcus (ohne Dekubitalulcera Grad/Kategorie 1)</t>
  </si>
  <si>
    <t>92 / 92
(100,00 %)</t>
  </si>
  <si>
    <t>0 / 92
(0,00 %)</t>
  </si>
  <si>
    <t>52010</t>
  </si>
  <si>
    <t>Stationär erworbener Dekubitalulcus Grad/Kategorie 4</t>
  </si>
  <si>
    <t>457 / 457
(100,00 %)</t>
  </si>
  <si>
    <t>0 / 457
(0,00 %)</t>
  </si>
  <si>
    <t>Qualitätsindikatoren: Art der Auffälligkeit (AJ 2023) – DEK</t>
  </si>
  <si>
    <t>51070</t>
  </si>
  <si>
    <t>Sterblichkeit im Krankenhaus bei Risiko-Lebendgeborenen</t>
  </si>
  <si>
    <t>111 / 111
(100,00 %)</t>
  </si>
  <si>
    <t>0 / 111
(0,00 %)</t>
  </si>
  <si>
    <t>51901</t>
  </si>
  <si>
    <t>Qualitätsindex der Frühgeborenenversorgung</t>
  </si>
  <si>
    <t>50060</t>
  </si>
  <si>
    <t>Nosokomiale Infektion</t>
  </si>
  <si>
    <t>50062</t>
  </si>
  <si>
    <t>Pneumothorax unter oder nach Beatmung</t>
  </si>
  <si>
    <t>52262</t>
  </si>
  <si>
    <t>Zunahme des Kopfumfangs</t>
  </si>
  <si>
    <t>50063</t>
  </si>
  <si>
    <t>Durchführung eines Hörtests</t>
  </si>
  <si>
    <t>50069</t>
  </si>
  <si>
    <t>Aufnahmetemperatur unter 36,0 °C bei sehr kleinen Frühgeborenen</t>
  </si>
  <si>
    <t>50074</t>
  </si>
  <si>
    <t>Aufnahmetemperatur unter 36,0 °C bei Risiko-Lebendgeborenen</t>
  </si>
  <si>
    <t>Qualitätsindikatoren: Art der Auffälligkeit (AJ 2023) – PM-NEO</t>
  </si>
  <si>
    <t>2005</t>
  </si>
  <si>
    <t>Frühe erste Blutgasanalyse oder Pulsoxymetrie</t>
  </si>
  <si>
    <t>51 / 51
(100,00 %)</t>
  </si>
  <si>
    <t>0 / 51
(0,00 %)</t>
  </si>
  <si>
    <t>2009</t>
  </si>
  <si>
    <t>Frühe antimikrobielle Therapie nach Aufnahme</t>
  </si>
  <si>
    <t>276 / 276
(100,00 %)</t>
  </si>
  <si>
    <t>0 / 276
(0,00 %)</t>
  </si>
  <si>
    <t>2013</t>
  </si>
  <si>
    <t>Frühmobilisation nach Aufnahme</t>
  </si>
  <si>
    <t>260 / 260
(100,00 %)</t>
  </si>
  <si>
    <t>0 / 260
(0,00 %)</t>
  </si>
  <si>
    <t>2028</t>
  </si>
  <si>
    <t>Vollständige Bestimmung klinischer Stabilitätskriterien bis zur Entlassung</t>
  </si>
  <si>
    <t>285 / 285
(100,00 %)</t>
  </si>
  <si>
    <t>0 / 285
(0,00 %)</t>
  </si>
  <si>
    <t>50778</t>
  </si>
  <si>
    <t>50722</t>
  </si>
  <si>
    <t>Bestimmung der Atemfrequenz bei Aufnahme</t>
  </si>
  <si>
    <t>264 / 264
(100,00 %)</t>
  </si>
  <si>
    <t>0 / 264
(0,00 %)</t>
  </si>
  <si>
    <t>Qualitätsindikatoren: Art der Auffälligkeit (AJ 2023) – CAP</t>
  </si>
  <si>
    <t>kein Stellungnahmeverfahren eingeleitet</t>
  </si>
  <si>
    <t>Stellungnahmeverfahren*</t>
  </si>
  <si>
    <t>schriftlich</t>
  </si>
  <si>
    <t>Gespräch</t>
  </si>
  <si>
    <t>Begehung</t>
  </si>
  <si>
    <t>6 / 10
(60,00 %)</t>
  </si>
  <si>
    <t>4 / 10
(40,00 %)</t>
  </si>
  <si>
    <t>Auffälligkeitskriterien: Stellungnahmeverfahren (AJ 2023) – CHE</t>
  </si>
  <si>
    <t>* Mehrfachnennungen möglich</t>
  </si>
  <si>
    <t>Auffälligkeitskriterien: Stellungnahmeverfahren (AJ 2023) – TX-HTX</t>
  </si>
  <si>
    <t>Auffälligkeitskriterien: Stellungnahmeverfahren (AJ 2023) – TX-MKU</t>
  </si>
  <si>
    <t>Auffälligkeitskriterien: Stellungnahmeverfahren (AJ 2023) – KCHK-AK-CHIR</t>
  </si>
  <si>
    <t>Auffälligkeitskriterien: Stellungnahmeverfahren (AJ 2023) – KCHK-AK-KATH</t>
  </si>
  <si>
    <t>Auffälligkeitskriterien: Stellungnahmeverfahren (AJ 2023) – KCHK-D</t>
  </si>
  <si>
    <t>Auffälligkeitskriterien: Stellungnahmeverfahren (AJ 2023) – KCHK-KC</t>
  </si>
  <si>
    <t>Auffälligkeitskriterien: Stellungnahmeverfahren (AJ 2023) – KCHK-MK-CHIR</t>
  </si>
  <si>
    <t>Auffälligkeitskriterien: Stellungnahmeverfahren (AJ 2023) – KCHK-MK-KATH</t>
  </si>
  <si>
    <t>Auffälligkeitskriterien: Stellungnahmeverfahren (AJ 2023) – TX-LLS</t>
  </si>
  <si>
    <t>Auffälligkeitskriterien: Stellungnahmeverfahren (AJ 2023) – TX-LTX</t>
  </si>
  <si>
    <t>Auffälligkeitskriterien: Stellungnahmeverfahren (AJ 2023) – TX-LUTX</t>
  </si>
  <si>
    <t>Auffälligkeitskriterien: Stellungnahmeverfahren (AJ 2023) – TX-NLS</t>
  </si>
  <si>
    <t>Auffälligkeitskriterien: Stellungnahmeverfahren (AJ 2023) – NET-PNTX-D</t>
  </si>
  <si>
    <t>14 / 49
(28,57 %)</t>
  </si>
  <si>
    <t>35 / 49
(71,43 %)</t>
  </si>
  <si>
    <t>13 / 54
(24,07 %)</t>
  </si>
  <si>
    <t>41 / 54
(75,93 %)</t>
  </si>
  <si>
    <t>13 / 50
(26,00 %)</t>
  </si>
  <si>
    <t>37 / 50
(74,00 %)</t>
  </si>
  <si>
    <t>67 / 126
(53,17 %)</t>
  </si>
  <si>
    <t>59 / 126
(46,83 %)</t>
  </si>
  <si>
    <t>24 / 72
(33,33 %)</t>
  </si>
  <si>
    <t>48 / 72
(66,67 %)</t>
  </si>
  <si>
    <t>1 / 72
(1,39 %)</t>
  </si>
  <si>
    <t>1 / 4
(25,00 %)</t>
  </si>
  <si>
    <t>3 / 4
(75,00 %)</t>
  </si>
  <si>
    <t>Auffälligkeitskriterien: Stellungnahmeverfahren (AJ 2023) – PCI</t>
  </si>
  <si>
    <t>2 / 28
(7,14 %)</t>
  </si>
  <si>
    <t>25 / 28
(89,29 %)</t>
  </si>
  <si>
    <t>1 / 28
(3,57 %)</t>
  </si>
  <si>
    <t>3 / 27
(11,11 %)</t>
  </si>
  <si>
    <t>23 / 27
(85,19 %)</t>
  </si>
  <si>
    <t>1 / 27
(3,70 %)</t>
  </si>
  <si>
    <t>2 / 14
(14,29 %)</t>
  </si>
  <si>
    <t>12 / 14
(85,71 %)</t>
  </si>
  <si>
    <t>4 / 14
(28,57 %)</t>
  </si>
  <si>
    <t>10 / 14
(71,43 %)</t>
  </si>
  <si>
    <t>3 / 6
(50,00 %)</t>
  </si>
  <si>
    <t>2 / 3
(66,67 %)</t>
  </si>
  <si>
    <t>1 / 3
(33,33 %)</t>
  </si>
  <si>
    <t>Auffälligkeitskriterien: Stellungnahmeverfahren (AJ 2023) – HSMDEF-HSM-IMPL</t>
  </si>
  <si>
    <t>2 / 5
(40,00 %)</t>
  </si>
  <si>
    <t>3 / 5
(60,00 %)</t>
  </si>
  <si>
    <t>5 / 13
(38,46 %)</t>
  </si>
  <si>
    <t>8 / 13
(61,54 %)</t>
  </si>
  <si>
    <t>Auffälligkeitskriterien: Stellungnahmeverfahren (AJ 2023) – HSMDEF-HSM-AGGW</t>
  </si>
  <si>
    <t>2 / 10
(20,00 %)</t>
  </si>
  <si>
    <t>8 / 10
(80,00 %)</t>
  </si>
  <si>
    <t>4 / 11
(36,36 %)</t>
  </si>
  <si>
    <t>7 / 11
(63,64 %)</t>
  </si>
  <si>
    <t>8 / 18
(44,44 %)</t>
  </si>
  <si>
    <t>10 / 18
(55,56 %)</t>
  </si>
  <si>
    <t>Auffälligkeitskriterien: Stellungnahmeverfahren (AJ 2023) – HSMDEF-HSM-REV</t>
  </si>
  <si>
    <t>4 / 15
(26,67 %)</t>
  </si>
  <si>
    <t>10 / 15
(66,67 %)</t>
  </si>
  <si>
    <t>1 / 15
(6,67 %)</t>
  </si>
  <si>
    <t>1 / 9
(11,11 %)</t>
  </si>
  <si>
    <t>8 / 9
(88,89 %)</t>
  </si>
  <si>
    <t>3 / 10
(30,00 %)</t>
  </si>
  <si>
    <t>7 / 10
(70,00 %)</t>
  </si>
  <si>
    <t>Auffälligkeitskriterien: Stellungnahmeverfahren (AJ 2023) – HSMDEF-DEFI-IMPL</t>
  </si>
  <si>
    <t>4 / 8
(50,00 %)</t>
  </si>
  <si>
    <t>Auffälligkeitskriterien: Stellungnahmeverfahren (AJ 2023) – HSMDEF-DEFI-AGGW</t>
  </si>
  <si>
    <t>3 / 33
(9,09 %)</t>
  </si>
  <si>
    <t>29 / 33
(87,88 %)</t>
  </si>
  <si>
    <t>1 / 33
(3,03 %)</t>
  </si>
  <si>
    <t>2 / 7
(28,57 %)</t>
  </si>
  <si>
    <t>5 / 7
(71,43 %)</t>
  </si>
  <si>
    <t>Auffälligkeitskriterien: Stellungnahmeverfahren (AJ 2023) – HSMDEF-DEFI-REV</t>
  </si>
  <si>
    <t>1 / 22
(4,55 %)</t>
  </si>
  <si>
    <t>21 / 22
(95,45 %)</t>
  </si>
  <si>
    <t>3 / 29
(10,34 %)</t>
  </si>
  <si>
    <t>26 / 29
(89,66 %)</t>
  </si>
  <si>
    <t>2 / 9
(22,22 %)</t>
  </si>
  <si>
    <t>7 / 9
(77,78 %)</t>
  </si>
  <si>
    <t>2 / 8
(25,00 %)</t>
  </si>
  <si>
    <t>6 / 8
(75,00 %)</t>
  </si>
  <si>
    <t>Auffälligkeitskriterien: Stellungnahmeverfahren (AJ 2023) – KAROTIS</t>
  </si>
  <si>
    <t>1 / 53
(1,89 %)</t>
  </si>
  <si>
    <t>52 / 53
(98,11 %)</t>
  </si>
  <si>
    <t>1 / 5
(20,00 %)</t>
  </si>
  <si>
    <t>4 / 5
(80,00 %)</t>
  </si>
  <si>
    <t>Auffälligkeitskriterien: Stellungnahmeverfahren (AJ 2023) – GYN-OP</t>
  </si>
  <si>
    <t>13 / 37
(35,14 %)</t>
  </si>
  <si>
    <t>24 / 37
(64,86 %)</t>
  </si>
  <si>
    <t>8 / 31
(25,81 %)</t>
  </si>
  <si>
    <t>23 / 31
(74,19 %)</t>
  </si>
  <si>
    <t>3 / 9
(33,33 %)</t>
  </si>
  <si>
    <t>6 / 9
(66,67 %)</t>
  </si>
  <si>
    <t>Auffälligkeitskriterien: Stellungnahmeverfahren (AJ 2023) – PM-GEBH</t>
  </si>
  <si>
    <t>8 / 32
(25,00 %)</t>
  </si>
  <si>
    <t>24 / 32
(75,00 %)</t>
  </si>
  <si>
    <t>5 / 23
(21,74 %)</t>
  </si>
  <si>
    <t>18 / 23
(78,26 %)</t>
  </si>
  <si>
    <t>6 / 18
(33,33 %)</t>
  </si>
  <si>
    <t>12 / 18
(66,67 %)</t>
  </si>
  <si>
    <t>5 / 15
(33,33 %)</t>
  </si>
  <si>
    <t>15 / 26
(57,69 %)</t>
  </si>
  <si>
    <t>11 / 26
(42,31 %)</t>
  </si>
  <si>
    <t>2 / 4
(50,00 %)</t>
  </si>
  <si>
    <t>Auffälligkeitskriterien: Stellungnahmeverfahren (AJ 2023) – HGV-OSFRAK</t>
  </si>
  <si>
    <t>9 / 29
(31,03 %)</t>
  </si>
  <si>
    <t>20 / 29
(68,97 %)</t>
  </si>
  <si>
    <t>6 / 28
(21,43 %)</t>
  </si>
  <si>
    <t>22 / 28
(78,57 %)</t>
  </si>
  <si>
    <t>9 / 37
(24,32 %)</t>
  </si>
  <si>
    <t>28 / 37
(75,68 %)</t>
  </si>
  <si>
    <t>14 / 34
(41,18 %)</t>
  </si>
  <si>
    <t>20 / 34
(58,82 %)</t>
  </si>
  <si>
    <t>2 / 11
(18,18 %)</t>
  </si>
  <si>
    <t>9 / 11
(81,82 %)</t>
  </si>
  <si>
    <t>4 / 9
(44,44 %)</t>
  </si>
  <si>
    <t>5 / 9
(55,56 %)</t>
  </si>
  <si>
    <t>7 / 13
(53,85 %)</t>
  </si>
  <si>
    <t>6 / 13
(46,15 %)</t>
  </si>
  <si>
    <t>23 / 69
(33,33 %)</t>
  </si>
  <si>
    <t>46 / 69
(66,67 %)</t>
  </si>
  <si>
    <t>1 / 69
(1,45 %)</t>
  </si>
  <si>
    <t>4 / 16
(25,00 %)</t>
  </si>
  <si>
    <t>12 / 16
(75,00 %)</t>
  </si>
  <si>
    <t>Auffälligkeitskriterien: Stellungnahmeverfahren (AJ 2023) – HGV-HEP</t>
  </si>
  <si>
    <t>1 / 6
(16,67 %)</t>
  </si>
  <si>
    <t>5 / 6
(83,33 %)</t>
  </si>
  <si>
    <t>9 / 28
(32,14 %)</t>
  </si>
  <si>
    <t>19 / 28
(67,86 %)</t>
  </si>
  <si>
    <t>5 / 34
(14,71 %)</t>
  </si>
  <si>
    <t>29 / 34
(85,29 %)</t>
  </si>
  <si>
    <t>5 / 8
(62,50 %)</t>
  </si>
  <si>
    <t>3 / 8
(37,50 %)</t>
  </si>
  <si>
    <t>8 / 16
(50,00 %)</t>
  </si>
  <si>
    <t>5 / 10
(50,00 %)</t>
  </si>
  <si>
    <t>Auffälligkeitskriterien: Stellungnahmeverfahren (AJ 2023) – KEP</t>
  </si>
  <si>
    <t>1 / 18
(5,56 %)</t>
  </si>
  <si>
    <t>17 / 18
(94,44 %)</t>
  </si>
  <si>
    <t>1 / 31
(3,23 %)</t>
  </si>
  <si>
    <t>30 / 31
(96,77 %)</t>
  </si>
  <si>
    <t>1 / 8
(12,50 %)</t>
  </si>
  <si>
    <t>7 / 8
(87,50 %)</t>
  </si>
  <si>
    <t>Auffälligkeitskriterien: Stellungnahmeverfahren (AJ 2023) – MC</t>
  </si>
  <si>
    <t>8 / 66
(12,12 %)</t>
  </si>
  <si>
    <t>58 / 66
(87,88 %)</t>
  </si>
  <si>
    <t>1 / 66
(1,52 %)</t>
  </si>
  <si>
    <t>15 / 33
(45,45 %)</t>
  </si>
  <si>
    <t>18 / 33
(54,55 %)</t>
  </si>
  <si>
    <t>4 / 22
(18,18 %)</t>
  </si>
  <si>
    <t>18 / 22
(81,82 %)</t>
  </si>
  <si>
    <t>6 / 21
(28,57 %)</t>
  </si>
  <si>
    <t>15 / 21
(71,43 %)</t>
  </si>
  <si>
    <t>1 / 10
(10,00 %)</t>
  </si>
  <si>
    <t>9 / 10
(90,00 %)</t>
  </si>
  <si>
    <t>Auffälligkeitskriterien: Stellungnahmeverfahren (AJ 2023) – DEK</t>
  </si>
  <si>
    <t>4 / 18
(22,22 %)</t>
  </si>
  <si>
    <t>14 / 18
(77,78 %)</t>
  </si>
  <si>
    <t>11 / 15
(73,33 %)</t>
  </si>
  <si>
    <t>17 / 69
(24,64 %)</t>
  </si>
  <si>
    <t>52 / 69
(75,36 %)</t>
  </si>
  <si>
    <t>10 / 30
(33,33 %)</t>
  </si>
  <si>
    <t>20 / 30
(66,67 %)</t>
  </si>
  <si>
    <t>7 / 41
(17,07 %)</t>
  </si>
  <si>
    <t>34 / 41
(82,93 %)</t>
  </si>
  <si>
    <t>Auffälligkeitskriterien: Stellungnahmeverfahren (AJ 2023) – PM-NEO</t>
  </si>
  <si>
    <t>7 / 34
(20,59 %)</t>
  </si>
  <si>
    <t>27 / 34
(79,41 %)</t>
  </si>
  <si>
    <t>6 / 16
(37,50 %)</t>
  </si>
  <si>
    <t>10 / 16
(62,50 %)</t>
  </si>
  <si>
    <t>7 / 36
(19,44 %)</t>
  </si>
  <si>
    <t>29 / 36
(80,56 %)</t>
  </si>
  <si>
    <t>Auffälligkeitskriterien: Stellungnahmeverfahren (AJ 2023) – CAP</t>
  </si>
  <si>
    <t>Freitext</t>
  </si>
  <si>
    <t>Niedrige Signifikanz (6x berichtet)</t>
  </si>
  <si>
    <t>Auffälligkeitskriterien: Freitextkommentare zur Nicht-Einleitung von Stellungnahmeverfahren (AJ 2023) – CHE</t>
  </si>
  <si>
    <t>Bitte sehen Sie hierzu die Erläuterungen des IQTIG. (65x berichtet)</t>
  </si>
  <si>
    <t>Auffälligkeitskriterien: Freitextkommentare zur Nicht-Einleitung von Stellungnahmeverfahren (AJ 2023) – KCHK-AK-KATH</t>
  </si>
  <si>
    <t>Bitte sehen Sie hierzu die Erläuterungen des IQTIG. (1x berichtet)</t>
  </si>
  <si>
    <t>Auffälligkeitskriterien: Freitextkommentare zur Nicht-Einleitung von Stellungnahmeverfahren (AJ 2023) – TX-LTX</t>
  </si>
  <si>
    <t>Abweichung durch Einzelfall. Keine Stellungnahmeaufforderung empfohlen. (1x berichtet)
Aufgrund einer nicht validen Datenbasis (2 Auswertunge) wird auf ein Stellungnahmeverfahren verzichtet. (1x berichtet)
Es wurde den Empfehlungen der Fachkommission gefolgt (2x berichtet)
Keine Stellungnahmeaufforderung empfohlen bei Klärung des zugrundeliegenden Sachverhalts der rechnerischen Auffälligkeit im Vorjahr. Weitere Beobachtung findet statt. (1x berichtet)
fehlende Signifikanz (9x berichtet)</t>
  </si>
  <si>
    <t>Es wurde den Empfehlungen der Fachkommission gefolgt (1x berichtet)
Keine Stellungnahmeaufforderung empfohlen bei Klärung des zugrundeliegenden Sachverhalts der rechnerischen Auffälligkeit im Vorjahr. Weitere Beobachtung findet statt. (1x berichtet)
niedriges Signifikanzniveau (11x berichtet)</t>
  </si>
  <si>
    <t>Einzelfall, Fehldokumentation. (1x berichtet)
Es wurde den Empfehlungen der Fachkommission gefolgt (3x berichtet)
niedriges Signifikanzniveau (9x berichtet)</t>
  </si>
  <si>
    <t>Abweichung durch Einzelfall. Keine Stellungnahmeaufforderung empfohlen. (1x berichtet)
Datenabgleich widersprüchlich. (3x berichtet)
Einrichtung geschlossen. (1x berichtet)
Fehlerhafte Datengrundlage in den IQTIG-Ergebnislisten vom 31.05. sowie erkannte Verwerfungen in der Datenqualität der Soll-Daten. (23x berichtet)
Keine Stellungnahmeaufforderung empfohlen bei Klärung des zugrundeliegenden Sachverhalts der rechnerischen Auffälligkeit im Vorjahr. Weitere Beobachtung findet statt. (1x berichtet)
niedriges Signifikanzniveau (38x berichtet)</t>
  </si>
  <si>
    <t>Datenabgleich widersprüchlich. (2x berichtet)
Fehlerhafte Datengrundlage in den IQTIG-Ergebnislisten vom 31.05. sowie erkannte Verwerfungen in der Datenqualität der Soll-Daten. (4x berichtet)
Leistungserbringer geschlossen (1x berichtet)
niedriges Signifikanzniveau (17x berichtet)</t>
  </si>
  <si>
    <t>niedriges Signifikanzniveau (1x berichtet)</t>
  </si>
  <si>
    <t>Auffälligkeitskriterien: Freitextkommentare zur Nicht-Einleitung von Stellungnahmeverfahren (AJ 2023) – PCI</t>
  </si>
  <si>
    <t>Auf Grund der in NRW anfallenden Mengengerüste Konzentration auf Indikatoren zur medizinischen Behandlungsqualität (2x berichtet)</t>
  </si>
  <si>
    <t>Auf Grund der in NRW anfallenden Mengengerüste Konzentration auf Indikatoren zur medizinischen Behandlungsqualität (3x berichtet)</t>
  </si>
  <si>
    <t>Auf Grund der in NRW anfallenden Mengengerüste Konzentration auf Indikatoren zur medizinischen Behandlungsqualität (1x berichtet)
Es wurde den Empfehlungen der Fachkommission gefolgt (1x berichtet)</t>
  </si>
  <si>
    <t>Auf Grund der in NRW anfallenden Mengengerüste Konzentration auf Indikatoren zur medizinischen Behandlungsqualität (4x berichtet)</t>
  </si>
  <si>
    <t>Auffälligkeitskriterien: Freitextkommentare zur Nicht-Einleitung von Stellungnahmeverfahren (AJ 2023) – HSMDEF-HSM-IMPL</t>
  </si>
  <si>
    <t>Auf Grund der in NRW anfallenden Mengengerüste Konzentration auf Indikatoren zur medizinischen Behandlungsqualität (1x berichtet)</t>
  </si>
  <si>
    <t>Auf Grund der in NRW anfallenden Mengengerüste Konzentration auf Indikatoren zur medizinischen Behandlungsqualität (5x berichtet)</t>
  </si>
  <si>
    <t>Auffälligkeitskriterien: Freitextkommentare zur Nicht-Einleitung von Stellungnahmeverfahren (AJ 2023) – HSMDEF-HSM-AGGW</t>
  </si>
  <si>
    <t>Abweichung durch Einzelfall. Keine Stellungnahmeaufforderung empfohlen. (3x berichtet)
Auf Grund der in NRW anfallenden Mengengerüste Konzentration auf Indikatoren zur medizinischen Behandlungsqualität (4x berichtet)
Es wurde den Empfehlungen der Fachkommission gefolgt (1x berichtet)</t>
  </si>
  <si>
    <t>Auffälligkeitskriterien: Freitextkommentare zur Nicht-Einleitung von Stellungnahmeverfahren (AJ 2023) – HSMDEF-HSM-REV</t>
  </si>
  <si>
    <t>Auf Grund der in NRW anfallenden Mengengerüste Konzentration auf Indikatoren zur medizinischen Behandlungsqualität (2x berichtet)
Geringe Abweichung vom Referenzbereich. (1x berichtet)</t>
  </si>
  <si>
    <t>Auffälligkeitskriterien: Freitextkommentare zur Nicht-Einleitung von Stellungnahmeverfahren (AJ 2023) – HSMDEF-DEFI-IMPL</t>
  </si>
  <si>
    <t>Abweichung durch Einzelfall. Keine Stellungnahmeaufforderung empfohlen. (1x berichtet)
Auf Grund der in NRW anfallenden Mengengerüste Konzentration auf Indikatoren zur medizinischen Behandlungsqualität (2x berichtet)
Die Fachkommission hat entschieden, in diesem Fall kein Stellungnahmeverfahren einzuleiten. (1x berichtet)</t>
  </si>
  <si>
    <t>Auffälligkeitskriterien: Freitextkommentare zur Nicht-Einleitung von Stellungnahmeverfahren (AJ 2023) – HSMDEF-DEFI-AGGW</t>
  </si>
  <si>
    <t>Auf Grund der in NRW anfallenden Mengengerüste Konzentration auf Indikatoren zur medizinischen Behandlungsqualität (2x berichtet)
Es wurde den Empfehlungen der Fachkommission gefolgt (1x berichtet)</t>
  </si>
  <si>
    <t>Auffälligkeitskriterien: Freitextkommentare zur Nicht-Einleitung von Stellungnahmeverfahren (AJ 2023) – HSMDEF-DEFI-REV</t>
  </si>
  <si>
    <t>Erstmals rechnerisch auffällig, kleine Fallzahl (n=2). (1x berichtet)</t>
  </si>
  <si>
    <t>Erstmalige Auffälligkeit, keine weiteren Auffälligkeiten des Leistungserbringers. Zunächst Verlaufsbeobachtung. (1x berichtet)
Erstmals rechnerisch auffällig, nahe am Referenzbereich, keine weiteren Auffälligkeiten des Leistungserbringers, zunächst Verlaufsbeobachtung. (1x berichtet)
Kleine Fallzahl, nur 1 Fall betroffen (1x berichtet)</t>
  </si>
  <si>
    <t>Erstmalige Auffälligkeit, nahe am Referenzbereich, keine weiteren Auffälligkeiten des 	-1 Leistungserbringers (1x berichtet)
Neu-Implementierung sämtlicher IT-Systeme nach Hackerangriff (1x berichtet)</t>
  </si>
  <si>
    <t>Kleine Fallzahl, nur 1 Fall betroffen (1x berichtet)
Nach Klärung DAS-KH und KH mit der BAS-/DAS-Bund wurde offenbar eine Löschung  obwohl von der BAS (IQTIG) mit OK bestätigt  in der BAS nicht korrekt verarbeitet worden, so dass diese Datensätze in der BAS für die Auswertung und Erstellung der Rückmeldeberichte noch als nicht gelöschte Datensätze vorgelegen haben. (1x berichtet)</t>
  </si>
  <si>
    <t>Auffälligkeitskriterien: Freitextkommentare zur Nicht-Einleitung von Stellungnahmeverfahren (AJ 2023) – KAROTIS</t>
  </si>
  <si>
    <t>Grenzwertige Abweichung. Keine Stellungnahmeaufforderung empfohlen. (1x berichtet)</t>
  </si>
  <si>
    <t>Hacker-Angriff (2x berichtet)</t>
  </si>
  <si>
    <t>Unterjähriger Software-Wechsel (1x berichtet)</t>
  </si>
  <si>
    <t>Auffälligkeitskriterien: Freitextkommentare zur Nicht-Einleitung von Stellungnahmeverfahren (AJ 2023) – GYN-OP</t>
  </si>
  <si>
    <t>Auf Grund der in NRW anfallenden Mengengerüste Konzentration auf Indikatoren zur medizinischen Behandlungsqualität (11x berichtet)
Es wurde den Empfehlungen der Fachkommission gefolgt (2x berichtet)</t>
  </si>
  <si>
    <t>Auf Grund der in NRW anfallenden Mengengerüste Konzentration auf Indikatoren zur medizinischen Behandlungsqualität (7x berichtet)
Hacker-Angriff (1x berichtet)</t>
  </si>
  <si>
    <t>Auf Grund der in NRW anfallenden Mengengerüste Konzentration auf Indikatoren zur medizinischen Behandlungsqualität (1x berichtet)
Ergebnis nicht korrekt (1x berichtet)
Hacker-Angriff (1x berichtet)</t>
  </si>
  <si>
    <t>Auf Grund der in NRW anfallenden Mengengerüste Konzentration auf Indikatoren zur medizinischen Behandlungsqualität (2x berichtet)
Ergebnis falsch (1x berichtet)</t>
  </si>
  <si>
    <t>Auffälligkeitskriterien: Freitextkommentare zur Nicht-Einleitung von Stellungnahmeverfahren (AJ 2023) – PM-GEBH</t>
  </si>
  <si>
    <t>Die Fachkommission hat sich in diesem Fall entschieden, kein Stellungnahmeverfahren einzuleiten. (2x berichtet)
niedrige Signifikanz (6x berichtet)</t>
  </si>
  <si>
    <t>Die Fachkommission hat sich in diesem Fall entschieden, kein Stellungnahmeverfahren einzuleiten. (1x berichtet)
niedrige Signifikanz (4x berichtet)</t>
  </si>
  <si>
    <t>Grenzwertige Abweichung. Keine Stellungnahmeaufforderung empfohlen. (1x berichtet)
niedrige Signifikanz (5x berichtet)</t>
  </si>
  <si>
    <t>Aufgrund der Empfehlung der zuständigen Fachkommission wurde kein Stellungnahmeverfahren durchgeführt. (1x berichtet)
niedrige Signifikanz (4x berichtet)</t>
  </si>
  <si>
    <t>Aufgrund der Empfehlung der zuständigen Fachkommission wurde kein Stellungnahmeverfahren durchgeführt. (2x berichtet)
Das Ergebnis weicht nicht signifikant vom Referenzwert ab. (1x berichtet)
Die Fachkommission hat sich in diesem Fall entschieden, kein Stellungnahmeverfahren einzuleiten. (1x berichtet)
niedrige Signifikanz (11x berichtet)</t>
  </si>
  <si>
    <t>Abweichung durch Einzelfall. Keine Stellungnahmeaufforderung empfohlen. (1x berichtet)
Die Fachkommission hat sich in diesem Fall entschieden, kein Stellungnahmeverfahren einzuleiten. (1x berichtet)</t>
  </si>
  <si>
    <t>Auffälligkeitskriterien: Freitextkommentare zur Nicht-Einleitung von Stellungnahmeverfahren (AJ 2023) – HGV-OSFRAK</t>
  </si>
  <si>
    <t>niedrige Signifikanz (9x berichtet)</t>
  </si>
  <si>
    <t>niedrige Signifikanz (6x berichtet)</t>
  </si>
  <si>
    <t>niedrige Signifikanz (5x berichtet)</t>
  </si>
  <si>
    <t>Standort wurde Ende März 2023 geschlossen. (1x berichtet)
niedrige Signifikanz (8x berichtet)</t>
  </si>
  <si>
    <t>Die Fachkommission hat sich in diesem Fall entschieden, kein Stellungnahmeverfahren einzuleiten. (1x berichtet)
Es wurde den Empfehlungen der Fachkommission gefolgt (1x berichtet)
niedrige Signifikanz (12x berichtet)</t>
  </si>
  <si>
    <t>niedrige Signifikanz (2x berichtet)</t>
  </si>
  <si>
    <t>Aufgrund der Empfehlung der zuständigen Fachkommission wurde kein Stellungnahmeverfahren durchgeführt. (1x berichtet)
niedrige Signifikanz (3x berichtet)</t>
  </si>
  <si>
    <t>Aufgrund der Empfehlung der zuständigen Fachkommission wurde kein Stellungnahmeverfahren durchgeführt. (1x berichtet)
niedrige Signifikanz (6x berichtet)</t>
  </si>
  <si>
    <t>Abweichung durch Einzelfall. Keine Stellungnahmeaufforderung empfohlen. (4x berichtet)
Es wurde den Empfehlungen der Fachkommission gefolgt (1x berichtet)
Grenzwertige Abweichung. Keine Stellungnahmeaufforderung empfohlen. (1x berichtet)
niedrige Signifikanz (17x berichtet)</t>
  </si>
  <si>
    <t>niedrige Signifikanz (4x berichtet)</t>
  </si>
  <si>
    <t>niedrige Signifikanz (1x berichtet)</t>
  </si>
  <si>
    <t>Auffälligkeitskriterien: Freitextkommentare zur Nicht-Einleitung von Stellungnahmeverfahren (AJ 2023) – HGV-HEP</t>
  </si>
  <si>
    <t>Abweichung durch Einzelfall. Keine Stellungnahmeaufforderung empfohlen. (1x berichtet)
niedrige Signifikanz (3x berichtet)</t>
  </si>
  <si>
    <t>Standort wurde Anfang März 2023 geschlossen. (1x berichtet)
niedrige Signifikanz (8x berichtet)</t>
  </si>
  <si>
    <t>Abweichung durch Einzelfall. Keine Stellungnahmeaufforderung empfohlen. (1x berichtet)
niedrige Signifikanz (4x berichtet)</t>
  </si>
  <si>
    <t>Abweichung durch Einzelfall. Keine Stellungnahmeaufforderung empfohlen. (4x berichtet)
niedrige Signifikanz (4x berichtet)</t>
  </si>
  <si>
    <t>Abweichung durch Einzelfall. Keine Stellungnahmeaufforderung empfohlen. (2x berichtet)
Es wurde den Empfehlungen der Fachkommission gefolgt (1x berichtet)
niedrige Signifikanz (2x berichtet)</t>
  </si>
  <si>
    <t>Auffälligkeitskriterien: Freitextkommentare zur Nicht-Einleitung von Stellungnahmeverfahren (AJ 2023) – KEP</t>
  </si>
  <si>
    <t>Hacker-Angriff (1x berichtet)</t>
  </si>
  <si>
    <t>Keine Stellungnahmeaufforderung empfohlen bei Klärung der rechnerischen Auffälligkeit im Vorjahr (Dokumentationsprobleme als Ursache der rechnerischen Auffälligkeit) (1x berichtet)</t>
  </si>
  <si>
    <t>Besondere klinische Situation (1x berichtet)</t>
  </si>
  <si>
    <t>Auffälligkeitskriterien: Freitextkommentare zur Nicht-Einleitung von Stellungnahmeverfahren (AJ 2023) – MC</t>
  </si>
  <si>
    <t>Aufgrund der Empfehlung der zuständigen Fachkommission wurde kein Stellungnahmeverfahren durchgeführt. (2x berichtet)
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(6x berichtet)</t>
  </si>
  <si>
    <t>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(5x berichtet)</t>
  </si>
  <si>
    <t>Abweichung durch Einzelfall. Keine Stellungnahmeaufforderung empfohlen. (1x berichtet)
Aufgrund der Empfehlung der zuständigen Fachkommission wurde kein Stellungnahmeverfahren durchgeführt. (1x berichtet)
Die Fachkommission hat sich entschieden, in diesem Fall kein Stellungnahmeverfahren einzuleiten. (1x berichtet)
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(8x berichtet)
Geringe Abweichung vom Referenzbereich. (2x berichtet)
Neu-Implementierung sämtlicher IT-Systeme nach Hackerangriff (2x berichtet)</t>
  </si>
  <si>
    <t>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(2x berichtet)
Geringe Abweichung vom Referenzbereich. (1x berichtet)
Nach Klärung mit IQTIG und DAS-KH keine Stellungnahmeaufforderung notwendig. Die Überdokumentation wurde fälschlicherweise ermittelt. Ein fehlerhafter Prozess wurde mit Hilfe der DAS-KH aufgearbeitet. (1x berichtet)</t>
  </si>
  <si>
    <t>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(6x berichtet)</t>
  </si>
  <si>
    <t>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(1x berichtet)</t>
  </si>
  <si>
    <t>Auffälligkeitskriterien: Freitextkommentare zur Nicht-Einleitung von Stellungnahmeverfahren (AJ 2023) – DEK</t>
  </si>
  <si>
    <t>Votum nach Stratifizierung, Konzentration auf fachlich-medizinische Indikatoren. (4x berichtet)</t>
  </si>
  <si>
    <t>Votum nach Stratifizierung, Konzentration auf fachlich-medizinische Indikatoren. (17x berichtet)</t>
  </si>
  <si>
    <t>Votum nach Stratifizierung, Konzentration auf fachlich-medizinische Indikatoren. (10x berichtet)</t>
  </si>
  <si>
    <t>Es wurde den Empfehlungen der Fachkommission gefolgt (2x berichtet)
Votum nach Stratifizierung, Konzentration auf fachlich-medizinische Indikatoren. (5x berichtet)</t>
  </si>
  <si>
    <t>Votum nach Stratifizierung, Konzentration auf fachlich-medizinische Indikatoren. (1x berichtet)</t>
  </si>
  <si>
    <t>Grenzwertige Abweichung. Keine Stellungnahmeaufforderung empfohlen. (1x berichtet)
Votum nach Stratifizierung, Konzentration auf fachlich-medizinische Indikatoren. (7x berichtet)</t>
  </si>
  <si>
    <t>Stellungnahmeverfahren kann nicht geführt werden, da zum Zeitpunkt der Auslösung des Stellungnahmeverfahrens keine Zuordnung des Pseudonyms zu einer Einrichtung erfolgen konnte. (1x berichtet)
Votum nach Stratifizierung, Konzentration auf fachlich-medizinische Indikatoren. (4x berichtet)</t>
  </si>
  <si>
    <t>Auffälligkeitskriterien: Freitextkommentare zur Nicht-Einleitung von Stellungnahmeverfahren (AJ 2023) – PM-NEO</t>
  </si>
  <si>
    <t>Die Fachkommission hat sich entschieden, in diesem Fall kein Stellungnahmeverfahren einzuleiten. (1x berichtet)
Erstmalige Auffälligkeit, keine weiteren Auffälligkeiten des Leistungserbringers (2x berichtet)
Erstmals in diesem Kriterium auffällig, nahe am Referenzbereich. Verlaufsbeobachtung (1x berichtet)
Grenzwertige Abweichung. Keine Stellungnahmeaufforderung empfohlen. (2x berichtet)
Nicht wiederholt rechnerisch auffällig und kleine Grundgesamtheit (1x berichtet)</t>
  </si>
  <si>
    <t>Bei erstmaliger rechnerischer Auffälligkeit in diesem Auffälligkeitskriterium zunächst Verlaufsbeobachtung (1x berichtet)
Rechnerisch auffällig, aber weniger als der halbe Vertrauensbereich ist außerhalb des Referenzbereichs , keine weiteren Auffälligkeiten des Leistungserbringers. Verlaufsbeobachtung. (1x berichtet)</t>
  </si>
  <si>
    <t>Aufgrund eines unterjährigen Wechsels der Standort-IDs, der in der Auswertung nicht berücksichtigt werden konnte, ergibt sich in der Zusammenschau der rechnerischen Ergebnisse der beiden Standort-IDs ein rechnerisch unauffälliges Ergebnis. Daher wurde kein Stellungnahmeverfahren notwendig. (1x berichtet)
Bei erstmaliger rechnerischer Auffälligkeit und kleinen Fallzahlen zunächst Verlaufsbeobachtung (2x berichtet)
Einrichtung ab 2023 geschlossen (1x berichtet)
Erstmalige Auffälligkeit, keine weiteren Auffälligkeiten des Leistungserbringers (1x berichtet)
Erstmalige Auffälligkeit, nahe am Referenzbereich, keine weiteren Auffälligkeiten des Leistungserbringers (1x berichtet)</t>
  </si>
  <si>
    <t>Erstmalige Auffälligkeit, keine weiteren Auffälligkeiten des Leistungserbringers (1x berichtet)
Erstmalige Auffälligkeit, nahe am Referenzbereich, Verlaufsbeobachtung (1x berichtet)
Erstmalige Auffälligkeit, nahe am Referenzbereich, keine weiteren Auffälligkeiten des Leistungserbringers (2x berichtet)
Erstmalige Auffälligkeit, zunächst Verlaufsbeobachtung (1x berichtet)
Erstmalige rechnerische Auffälligkeit , keine weiteren Auffälligkeiten des Leistungserbringers (1x berichtet)
Nach Klärung mit IQTIG und DAS-KH keine Stellungnahmeaufforderung notwendig. Die Überdokumentation wurde fälschlicherweise ermittelt. Ein fehlerhafter Prozess wurde mit Hilfe der DAS-KH aufgearbeitet. (1x berichtet)</t>
  </si>
  <si>
    <t>Abweichung durch Einzelfall. Keine Stellungnahmeaufforderung empfohlen. (1x berichtet)
Bei erstmaliger rechnerischer Auffälligkeit und kleinen Fallzahlen zunächst Verlaufsbeobachtung (2x berichtet)</t>
  </si>
  <si>
    <t>Auffälligkeitskriterien: Freitextkommentare zur Nicht-Einleitung von Stellungnahmeverfahren (AJ 2023) – CAP</t>
  </si>
  <si>
    <t>11 / 58
(18,97 %)</t>
  </si>
  <si>
    <t>47 / 58
(81,03 %)</t>
  </si>
  <si>
    <t>19 / 61
(31,15 %)</t>
  </si>
  <si>
    <t>42 / 61
(68,85 %)</t>
  </si>
  <si>
    <t>16 / 59
(27,12 %)</t>
  </si>
  <si>
    <t>43 / 59
(72,88 %)</t>
  </si>
  <si>
    <t>17 / 66
(25,76 %)</t>
  </si>
  <si>
    <t>49 / 66
(74,24 %)</t>
  </si>
  <si>
    <t>15 / 61
(24,59 %)</t>
  </si>
  <si>
    <t>46 / 61
(75,41 %)</t>
  </si>
  <si>
    <t>2 / 61
(3,28 %)</t>
  </si>
  <si>
    <t>18 / 61
(29,51 %)</t>
  </si>
  <si>
    <t>43 / 61
(70,49 %)</t>
  </si>
  <si>
    <t>27 / 66
(40,91 %)</t>
  </si>
  <si>
    <t>39 / 66
(59,09 %)</t>
  </si>
  <si>
    <t>Qualitätsindikatoren: Stellungnahmeverfahren (AJ 2023) – CHE</t>
  </si>
  <si>
    <t>Qualitätsindikatoren: Stellungnahmeverfahren (AJ 2023) – TX-HTX</t>
  </si>
  <si>
    <t>1 / 2
(50,00 %)</t>
  </si>
  <si>
    <t>Qualitätsindikatoren: Stellungnahmeverfahren (AJ 2023) – TX-MKU</t>
  </si>
  <si>
    <t>Qualitätsindikatoren: Stellungnahmeverfahren (AJ 2023) – KCHK-AK-CHIR</t>
  </si>
  <si>
    <t>Qualitätsindikatoren: Stellungnahmeverfahren (AJ 2023) – KCHK-AK-KATH</t>
  </si>
  <si>
    <t>Qualitätsindikatoren: Stellungnahmeverfahren (AJ 2023) – KCHK-KC</t>
  </si>
  <si>
    <t>Qualitätsindikatoren: Stellungnahmeverfahren (AJ 2023) – KCHK-KC-KOMB</t>
  </si>
  <si>
    <t>Qualitätsindikatoren: Stellungnahmeverfahren (AJ 2023) – KCHK-MK-CHIR</t>
  </si>
  <si>
    <t>Qualitätsindikatoren: Stellungnahmeverfahren (AJ 2023) – KCHK-MK-KATH</t>
  </si>
  <si>
    <t>Qualitätsindikatoren: Stellungnahmeverfahren (AJ 2023) – TX-LLS</t>
  </si>
  <si>
    <t>Qualitätsindikatoren: Stellungnahmeverfahren (AJ 2023) – TX-LTX</t>
  </si>
  <si>
    <t>Qualitätsindikatoren: Stellungnahmeverfahren (AJ 2023) – TX-LUTX</t>
  </si>
  <si>
    <t>Qualitätsindikatoren: Stellungnahmeverfahren (AJ 2023) – TX-NLS</t>
  </si>
  <si>
    <t>Qualitätsindikatoren: Stellungnahmeverfahren (AJ 2023) – NET-NTX</t>
  </si>
  <si>
    <t>Qualitätsindikatoren: Stellungnahmeverfahren (AJ 2023) – NET-PNTX</t>
  </si>
  <si>
    <t>5 / 53
(9,43 %)</t>
  </si>
  <si>
    <t>48 / 53
(90,57 %)</t>
  </si>
  <si>
    <t>16 / 55
(29,09 %)</t>
  </si>
  <si>
    <t>39 / 55
(70,91 %)</t>
  </si>
  <si>
    <t>2 / 55
(3,64 %)</t>
  </si>
  <si>
    <t>5 / 35
(14,29 %)</t>
  </si>
  <si>
    <t>30 / 35
(85,71 %)</t>
  </si>
  <si>
    <t>5 / 36
(13,89 %)</t>
  </si>
  <si>
    <t>31 / 36
(86,11 %)</t>
  </si>
  <si>
    <t>3 / 58
(5,17 %)</t>
  </si>
  <si>
    <t>55 / 58
(94,83 %)</t>
  </si>
  <si>
    <t>1 / 58
(1,72 %)</t>
  </si>
  <si>
    <t>29 / 35
(82,86 %)</t>
  </si>
  <si>
    <t>2 / 35
(5,71 %)</t>
  </si>
  <si>
    <t>4 / 48
(8,33 %)</t>
  </si>
  <si>
    <t>43 / 48
(89,58 %)</t>
  </si>
  <si>
    <t>2 / 48
(4,17 %)</t>
  </si>
  <si>
    <t>20 / 125
(16,00 %)</t>
  </si>
  <si>
    <t>105 / 125
(84,00 %)</t>
  </si>
  <si>
    <t>9 / 60
(15,00 %)</t>
  </si>
  <si>
    <t>51 / 60
(85,00 %)</t>
  </si>
  <si>
    <t>1 / 60
(1,67 %)</t>
  </si>
  <si>
    <t>4 / 35
(11,43 %)</t>
  </si>
  <si>
    <t>31 / 35
(88,57 %)</t>
  </si>
  <si>
    <t>1 / 35
(2,86 %)</t>
  </si>
  <si>
    <t>4 / 49
(8,16 %)</t>
  </si>
  <si>
    <t>44 / 49
(89,80 %)</t>
  </si>
  <si>
    <t>2 / 49
(4,08 %)</t>
  </si>
  <si>
    <t>25 / 62
(40,32 %)</t>
  </si>
  <si>
    <t>37 / 62
(59,68 %)</t>
  </si>
  <si>
    <t>3 / 36
(8,33 %)</t>
  </si>
  <si>
    <t>33 / 36
(91,67 %)</t>
  </si>
  <si>
    <t>15 / 50
(30,00 %)</t>
  </si>
  <si>
    <t>35 / 50
(70,00 %)</t>
  </si>
  <si>
    <t>25 / 59
(42,37 %)</t>
  </si>
  <si>
    <t>34 / 59
(57,63 %)</t>
  </si>
  <si>
    <t>20 / 49
(40,82 %)</t>
  </si>
  <si>
    <t>29 / 49
(59,18 %)</t>
  </si>
  <si>
    <t>12 / 37
(32,43 %)</t>
  </si>
  <si>
    <t>25 / 37
(67,57 %)</t>
  </si>
  <si>
    <t>1 / 37
(2,70 %)</t>
  </si>
  <si>
    <t>23 / 48
(47,92 %)</t>
  </si>
  <si>
    <t>25 / 48
(52,08 %)</t>
  </si>
  <si>
    <t>Qualitätsindikatoren: Stellungnahmeverfahren (AJ 2023) – PCI</t>
  </si>
  <si>
    <t>225 / 456
(49,34 %)</t>
  </si>
  <si>
    <t>231 / 456
(50,66 %)</t>
  </si>
  <si>
    <t>Qualitätsindikatoren: Stellungnahmeverfahren (AJ 2023) – WI-HI-A</t>
  </si>
  <si>
    <t>27 / 116
(23,28 %)</t>
  </si>
  <si>
    <t>89 / 116
(76,72 %)</t>
  </si>
  <si>
    <t>Qualitätsindikatoren: Stellungnahmeverfahren (AJ 2023) – WI-HI-S</t>
  </si>
  <si>
    <t>6 / 31
(19,35 %)</t>
  </si>
  <si>
    <t>24 / 31
(77,42 %)</t>
  </si>
  <si>
    <t>17 / 35
(48,57 %)</t>
  </si>
  <si>
    <t>18 / 35
(51,43 %)</t>
  </si>
  <si>
    <t>23 / 82
(28,05 %)</t>
  </si>
  <si>
    <t>59 / 82
(71,95 %)</t>
  </si>
  <si>
    <t>2 / 82
(2,44 %)</t>
  </si>
  <si>
    <t>30 / 73
(41,10 %)</t>
  </si>
  <si>
    <t>42 / 73
(57,53 %)</t>
  </si>
  <si>
    <t>1 / 73
(1,37 %)</t>
  </si>
  <si>
    <t>42 / 112
(37,50 %)</t>
  </si>
  <si>
    <t>69 / 112
(61,61 %)</t>
  </si>
  <si>
    <t>1 / 112
(0,89 %)</t>
  </si>
  <si>
    <t>54 / 156
(34,62 %)</t>
  </si>
  <si>
    <t>101 / 156
(64,74 %)</t>
  </si>
  <si>
    <t>2 / 156
(1,28 %)</t>
  </si>
  <si>
    <t>1 / 156
(0,64 %)</t>
  </si>
  <si>
    <t>14 / 48
(29,17 %)</t>
  </si>
  <si>
    <t>34 / 48
(70,83 %)</t>
  </si>
  <si>
    <t>35 / 70
(50,00 %)</t>
  </si>
  <si>
    <t>16 / 44
(36,36 %)</t>
  </si>
  <si>
    <t>28 / 44
(63,64 %)</t>
  </si>
  <si>
    <t>Qualitätsindikatoren: Stellungnahmeverfahren (AJ 2023) – HSMDEF-HSM-IMPL</t>
  </si>
  <si>
    <t>37 / 84
(44,05 %)</t>
  </si>
  <si>
    <t>46 / 84
(54,76 %)</t>
  </si>
  <si>
    <t>1 / 84
(1,19 %)</t>
  </si>
  <si>
    <t>Qualitätsindikatoren: Stellungnahmeverfahren (AJ 2023) – HSMDEF-HSM-AGGW</t>
  </si>
  <si>
    <t>24 / 54
(44,44 %)</t>
  </si>
  <si>
    <t>30 / 54
(55,56 %)</t>
  </si>
  <si>
    <t>11 / 32
(34,38 %)</t>
  </si>
  <si>
    <t>21 / 32
(65,62 %)</t>
  </si>
  <si>
    <t>Qualitätsindikatoren: Stellungnahmeverfahren (AJ 2023) – HSMDEF-HSM-REV</t>
  </si>
  <si>
    <t>8 / 26
(30,77 %)</t>
  </si>
  <si>
    <t>18 / 26
(69,23 %)</t>
  </si>
  <si>
    <t>10 / 19
(52,63 %)</t>
  </si>
  <si>
    <t>9 / 19
(47,37 %)</t>
  </si>
  <si>
    <t>19 / 64
(29,69 %)</t>
  </si>
  <si>
    <t>45 / 64
(70,31 %)</t>
  </si>
  <si>
    <t>9 / 32
(28,12 %)</t>
  </si>
  <si>
    <t>22 / 32
(68,75 %)</t>
  </si>
  <si>
    <t>1 / 32
(3,12 %)</t>
  </si>
  <si>
    <t>47 / 88
(53,41 %)</t>
  </si>
  <si>
    <t>41 / 88
(46,59 %)</t>
  </si>
  <si>
    <t>35 / 72
(48,61 %)</t>
  </si>
  <si>
    <t>37 / 72
(51,39 %)</t>
  </si>
  <si>
    <t>11 / 36
(30,56 %)</t>
  </si>
  <si>
    <t>24 / 36
(66,67 %)</t>
  </si>
  <si>
    <t>2 / 36
(5,56 %)</t>
  </si>
  <si>
    <t>1 / 36
(2,78 %)</t>
  </si>
  <si>
    <t>42 / 74
(56,76 %)</t>
  </si>
  <si>
    <t>32 / 74
(43,24 %)</t>
  </si>
  <si>
    <t>20 / 42
(47,62 %)</t>
  </si>
  <si>
    <t>21 / 42
(50,00 %)</t>
  </si>
  <si>
    <t>2 / 42
(4,76 %)</t>
  </si>
  <si>
    <t>1 / 42
(2,38 %)</t>
  </si>
  <si>
    <t>Qualitätsindikatoren: Stellungnahmeverfahren (AJ 2023) – HSMDEF-DEFI-IMPL</t>
  </si>
  <si>
    <t>20 / 37
(54,05 %)</t>
  </si>
  <si>
    <t>16 / 37
(43,24 %)</t>
  </si>
  <si>
    <t>8 / 14
(57,14 %)</t>
  </si>
  <si>
    <t>6 / 14
(42,86 %)</t>
  </si>
  <si>
    <t>Qualitätsindikatoren: Stellungnahmeverfahren (AJ 2023) – HSMDEF-DEFI-AGGW</t>
  </si>
  <si>
    <t>19 / 48
(39,58 %)</t>
  </si>
  <si>
    <t>29 / 48
(60,42 %)</t>
  </si>
  <si>
    <t>7 / 18
(38,89 %)</t>
  </si>
  <si>
    <t>11 / 18
(61,11 %)</t>
  </si>
  <si>
    <t>6 / 25
(24,00 %)</t>
  </si>
  <si>
    <t>19 / 25
(76,00 %)</t>
  </si>
  <si>
    <t>Qualitätsindikatoren: Stellungnahmeverfahren (AJ 2023) – HSMDEF-DEFI-REV</t>
  </si>
  <si>
    <t>1 / 23
(4,35 %)</t>
  </si>
  <si>
    <t>22 / 23
(95,65 %)</t>
  </si>
  <si>
    <t>2 / 41
(4,88 %)</t>
  </si>
  <si>
    <t>39 / 41
(95,12 %)</t>
  </si>
  <si>
    <t>2 / 38
(5,26 %)</t>
  </si>
  <si>
    <t>6 / 20
(30,00 %)</t>
  </si>
  <si>
    <t>14 / 20
(70,00 %)</t>
  </si>
  <si>
    <t>1 / 20
(5,00 %)</t>
  </si>
  <si>
    <t>Qualitätsindikatoren: Stellungnahmeverfahren (AJ 2023) – KAROTIS</t>
  </si>
  <si>
    <t>9 / 53
(16,98 %)</t>
  </si>
  <si>
    <t>44 / 53
(83,02 %)</t>
  </si>
  <si>
    <t>4 / 209
(1,91 %)</t>
  </si>
  <si>
    <t>205 / 209
(98,09 %)</t>
  </si>
  <si>
    <t>2 / 209
(0,96 %)</t>
  </si>
  <si>
    <t>3 / 56
(5,36 %)</t>
  </si>
  <si>
    <t>53 / 56
(94,64 %)</t>
  </si>
  <si>
    <t>1 / 56
(1,79 %)</t>
  </si>
  <si>
    <t>4 / 80
(5,00 %)</t>
  </si>
  <si>
    <t>76 / 80
(95,00 %)</t>
  </si>
  <si>
    <t>2 / 80
(2,50 %)</t>
  </si>
  <si>
    <t>30 / 120
(25,00 %)</t>
  </si>
  <si>
    <t>90 / 120
(75,00 %)</t>
  </si>
  <si>
    <t>Qualitätsindikatoren: Stellungnahmeverfahren (AJ 2023) – GYN-OP</t>
  </si>
  <si>
    <t>19 / 53
(35,85 %)</t>
  </si>
  <si>
    <t>34 / 53
(64,15 %)</t>
  </si>
  <si>
    <t>8 / 72
(11,11 %)</t>
  </si>
  <si>
    <t>64 / 72
(88,89 %)</t>
  </si>
  <si>
    <t>3 / 31
(9,68 %)</t>
  </si>
  <si>
    <t>28 / 31
(90,32 %)</t>
  </si>
  <si>
    <t>1 / 14
(7,14 %)</t>
  </si>
  <si>
    <t>13 / 14
(92,86 %)</t>
  </si>
  <si>
    <t>16 / 31
(51,61 %)</t>
  </si>
  <si>
    <t>15 / 31
(48,39 %)</t>
  </si>
  <si>
    <t>Qualitätsindikatoren: Stellungnahmeverfahren (AJ 2023) – PM-GEBH</t>
  </si>
  <si>
    <t>40 / 203
(19,70 %)</t>
  </si>
  <si>
    <t>163 / 203
(80,30 %)</t>
  </si>
  <si>
    <t>5 / 203
(2,46 %)</t>
  </si>
  <si>
    <t>1 / 203
(0,49 %)</t>
  </si>
  <si>
    <t>9 / 50
(18,00 %)</t>
  </si>
  <si>
    <t>41 / 50
(82,00 %)</t>
  </si>
  <si>
    <t>15 / 54
(27,78 %)</t>
  </si>
  <si>
    <t>39 / 54
(72,22 %)</t>
  </si>
  <si>
    <t>21 / 61
(34,43 %)</t>
  </si>
  <si>
    <t>40 / 61
(65,57 %)</t>
  </si>
  <si>
    <t>1 / 61
(1,64 %)</t>
  </si>
  <si>
    <t>21 / 55
(38,18 %)</t>
  </si>
  <si>
    <t>34 / 55
(61,82 %)</t>
  </si>
  <si>
    <t>1 / 55
(1,82 %)</t>
  </si>
  <si>
    <t>Qualitätsindikatoren: Stellungnahmeverfahren (AJ 2023) – HGV-OSFRAK</t>
  </si>
  <si>
    <t>17 / 62
(27,42 %)</t>
  </si>
  <si>
    <t>45 / 62
(72,58 %)</t>
  </si>
  <si>
    <t>2 / 62
(3,23 %)</t>
  </si>
  <si>
    <t>1 / 62
(1,61 %)</t>
  </si>
  <si>
    <t>64 / 217
(29,49 %)</t>
  </si>
  <si>
    <t>153 / 217
(70,51 %)</t>
  </si>
  <si>
    <t>2 / 217
(0,92 %)</t>
  </si>
  <si>
    <t>1 / 217
(0,46 %)</t>
  </si>
  <si>
    <t>34 / 174
(19,54 %)</t>
  </si>
  <si>
    <t>140 / 174
(80,46 %)</t>
  </si>
  <si>
    <t>4 / 174
(2,30 %)</t>
  </si>
  <si>
    <t>20 / 65
(30,77 %)</t>
  </si>
  <si>
    <t>45 / 65
(69,23 %)</t>
  </si>
  <si>
    <t>1 / 65
(1,54 %)</t>
  </si>
  <si>
    <t>22 / 60
(36,67 %)</t>
  </si>
  <si>
    <t>38 / 60
(63,33 %)</t>
  </si>
  <si>
    <t>39 / 71
(54,93 %)</t>
  </si>
  <si>
    <t>32 / 71
(45,07 %)</t>
  </si>
  <si>
    <t>1 / 71
(1,41 %)</t>
  </si>
  <si>
    <t>43 / 103
(41,75 %)</t>
  </si>
  <si>
    <t>60 / 103
(58,25 %)</t>
  </si>
  <si>
    <t>18 / 60
(30,00 %)</t>
  </si>
  <si>
    <t>42 / 60
(70,00 %)</t>
  </si>
  <si>
    <t>2 / 60
(3,33 %)</t>
  </si>
  <si>
    <t>17 / 83
(20,48 %)</t>
  </si>
  <si>
    <t>66 / 83
(79,52 %)</t>
  </si>
  <si>
    <t>2 / 83
(2,41 %)</t>
  </si>
  <si>
    <t>50 / 160
(31,25 %)</t>
  </si>
  <si>
    <t>110 / 160
(68,75 %)</t>
  </si>
  <si>
    <t>3 / 160
(1,88 %)</t>
  </si>
  <si>
    <t>22 / 61
(36,07 %)</t>
  </si>
  <si>
    <t>39 / 61
(63,93 %)</t>
  </si>
  <si>
    <t>71 / 72
(98,61 %)</t>
  </si>
  <si>
    <t>22 / 57
(38,60 %)</t>
  </si>
  <si>
    <t>35 / 57
(61,40 %)</t>
  </si>
  <si>
    <t>1 / 57
(1,75 %)</t>
  </si>
  <si>
    <t>Qualitätsindikatoren: Stellungnahmeverfahren (AJ 2023) – HGV-HEP</t>
  </si>
  <si>
    <t>10 / 45
(22,22 %)</t>
  </si>
  <si>
    <t>35 / 45
(77,78 %)</t>
  </si>
  <si>
    <t>1 / 45
(2,22 %)</t>
  </si>
  <si>
    <t>14 / 75
(18,67 %)</t>
  </si>
  <si>
    <t>61 / 75
(81,33 %)</t>
  </si>
  <si>
    <t>1 / 75
(1,33 %)</t>
  </si>
  <si>
    <t>35 / 165
(21,21 %)</t>
  </si>
  <si>
    <t>130 / 165
(78,79 %)</t>
  </si>
  <si>
    <t>23 / 54
(42,59 %)</t>
  </si>
  <si>
    <t>31 / 54
(57,41 %)</t>
  </si>
  <si>
    <t>39 / 79
(49,37 %)</t>
  </si>
  <si>
    <t>40 / 79
(50,63 %)</t>
  </si>
  <si>
    <t>9 / 56
(16,07 %)</t>
  </si>
  <si>
    <t>47 / 56
(83,93 %)</t>
  </si>
  <si>
    <t>31 / 101
(30,69 %)</t>
  </si>
  <si>
    <t>70 / 101
(69,31 %)</t>
  </si>
  <si>
    <t>1 / 101
(0,99 %)</t>
  </si>
  <si>
    <t>16 / 53
(30,19 %)</t>
  </si>
  <si>
    <t>37 / 53
(69,81 %)</t>
  </si>
  <si>
    <t>18 / 46
(39,13 %)</t>
  </si>
  <si>
    <t>28 / 46
(60,87 %)</t>
  </si>
  <si>
    <t>Qualitätsindikatoren: Stellungnahmeverfahren (AJ 2023) – KEP</t>
  </si>
  <si>
    <t>14 / 71
(19,72 %)</t>
  </si>
  <si>
    <t>57 / 71
(80,28 %)</t>
  </si>
  <si>
    <t>13 / 46
(28,26 %)</t>
  </si>
  <si>
    <t>33 / 46
(71,74 %)</t>
  </si>
  <si>
    <t>12 / 50
(24,00 %)</t>
  </si>
  <si>
    <t>38 / 50
(76,00 %)</t>
  </si>
  <si>
    <t>2 / 40
(5,00 %)</t>
  </si>
  <si>
    <t>38 / 40
(95,00 %)</t>
  </si>
  <si>
    <t>1 / 40
(2,50 %)</t>
  </si>
  <si>
    <t>6 / 64
(9,38 %)</t>
  </si>
  <si>
    <t>58 / 64
(90,62 %)</t>
  </si>
  <si>
    <t>8 / 96
(8,33 %)</t>
  </si>
  <si>
    <t>88 / 96
(91,67 %)</t>
  </si>
  <si>
    <t>1 / 96
(1,04 %)</t>
  </si>
  <si>
    <t>8 / 48
(16,67 %)</t>
  </si>
  <si>
    <t>40 / 48
(83,33 %)</t>
  </si>
  <si>
    <t>8 / 44
(18,18 %)</t>
  </si>
  <si>
    <t>36 / 44
(81,82 %)</t>
  </si>
  <si>
    <t>5 / 44
(11,36 %)</t>
  </si>
  <si>
    <t>39 / 44
(88,64 %)</t>
  </si>
  <si>
    <t>16 / 51
(31,37 %)</t>
  </si>
  <si>
    <t>35 / 51
(68,63 %)</t>
  </si>
  <si>
    <t>Qualitätsindikatoren: Stellungnahmeverfahren (AJ 2023) – MC</t>
  </si>
  <si>
    <t>5 / 92
(5,43 %)</t>
  </si>
  <si>
    <t>87 / 92
(94,57 %)</t>
  </si>
  <si>
    <t>2 / 92
(2,17 %)</t>
  </si>
  <si>
    <t>3 / 457
(0,66 %)</t>
  </si>
  <si>
    <t>2 / 457
(0,44 %)</t>
  </si>
  <si>
    <t>Qualitätsindikatoren: Stellungnahmeverfahren (AJ 2023) – DEK</t>
  </si>
  <si>
    <t>1 / 111
(0,90 %)</t>
  </si>
  <si>
    <t>5 / 27
(18,52 %)</t>
  </si>
  <si>
    <t>22 / 27
(81,48 %)</t>
  </si>
  <si>
    <t>1 / 19
(5,26 %)</t>
  </si>
  <si>
    <t>18 / 19
(94,74 %)</t>
  </si>
  <si>
    <t>5 / 17
(29,41 %)</t>
  </si>
  <si>
    <t>12 / 17
(70,59 %)</t>
  </si>
  <si>
    <t>4 / 23
(17,39 %)</t>
  </si>
  <si>
    <t>19 / 23
(82,61 %)</t>
  </si>
  <si>
    <t>2 / 21
(9,52 %)</t>
  </si>
  <si>
    <t>19 / 21
(90,48 %)</t>
  </si>
  <si>
    <t>Qualitätsindikatoren: Stellungnahmeverfahren (AJ 2023) – PM-NEO</t>
  </si>
  <si>
    <t>21 / 51
(41,18 %)</t>
  </si>
  <si>
    <t>30 / 51
(58,82 %)</t>
  </si>
  <si>
    <t>75 / 276
(27,17 %)</t>
  </si>
  <si>
    <t>201 / 276
(72,83 %)</t>
  </si>
  <si>
    <t>1 / 276
(0,36 %)</t>
  </si>
  <si>
    <t>66 / 260
(25,38 %)</t>
  </si>
  <si>
    <t>194 / 260
(74,62 %)</t>
  </si>
  <si>
    <t>1 / 260
(0,38 %)</t>
  </si>
  <si>
    <t>60 / 285
(21,05 %)</t>
  </si>
  <si>
    <t>225 / 285
(78,95 %)</t>
  </si>
  <si>
    <t>2 / 285
(0,70 %)</t>
  </si>
  <si>
    <t>9 / 80
(11,25 %)</t>
  </si>
  <si>
    <t>71 / 80
(88,75 %)</t>
  </si>
  <si>
    <t>1 / 80
(1,25 %)</t>
  </si>
  <si>
    <t>72 / 264
(27,27 %)</t>
  </si>
  <si>
    <t>192 / 264
(72,73 %)</t>
  </si>
  <si>
    <t>1 / 264
(0,38 %)</t>
  </si>
  <si>
    <t>Qualitätsindikatoren: Stellungnahmeverfahren (AJ 2023) – CAP</t>
  </si>
  <si>
    <t>Abweichung durch Einzelfall. Keine Stellungnahmeaufforderung empfohlen. (2x berichtet)
Die zuständige Fachkommission hat sich nach Sichtung der Ergebnisse dazu entschieden, kein Stellungnahmeverfahren einzuleiten.  Es handelt sich um einen Einzelfall. (1x berichtet)
Grenzwertige Abweichung. Keine Stellungnahmeaufforderung empfohlen. (1x berichtet)
bei niedriger Signifikanz und erstmaliger Auffälligkeit zunächst Verlaufskontrolle (7x berichtet)</t>
  </si>
  <si>
    <t>Abweichung durch Einzelfall. Keine Stellungnahmeaufforderung empfohlen. (1x berichtet)
Die zuständige Fachkommission hat sich nach Sichtung der Ergebnisse dazu entschieden, kein Stellungnahmeverfahren einzuleiten. Begründung: Es handelt sich um wenig Fälle, die sich teilweise bereits aufgrund vorliegender Informationen aus Datenbanken schlüssig erklären lassen (1x berichtet)
Kein Stellungnahmeverfahren bei Leistungserbringern mit erstmaliger rechnerischer Auffälligkeit aufgrund unspezifischer ICD-Kodes, die zu Auffälligkeit führen (4x berichtet)
Keine Stellungnahmeaufforderung empfohlen bei Klärung des zugrundeliegenden Sachverhalts der rechnerischen Auffälligkeit im Vorjahr. (1x berichtet)
bei kleineren Fallzahlen bzw. niedriger Signifikanz und erstmaliger Auffälligkeit zunächst Verlaufskontrolle (12x berichtet)</t>
  </si>
  <si>
    <t>Die zuständige Fachkommission hat sich nach Sichtung der Ergebnisse dazu entschieden, kein Stellungnahmeverfahren einzuleiten.   Begründung: Es handelt sich um einen Einzelfall. (1x berichtet)
Die zuständige Fachkommission hat sich nach Sichtung der Ergebnisse dazu entschieden, kein Stellungnahmeverfahren einzuleiten. Begründung: Es handelt sich um wenig Fälle, die sich teilweise bereits aufgrund vorliegender Informationen aus Datenbanken schlüssig erklären lassen. (3x berichtet)
Keine Stellungnahmeaufforderung empfohlen bei Klärung des zugrundeliegenden Sachverhalts der rechnerischen Auffälligkeit im Vorjahr. (1x berichtet)
bei niedriger Signifikanz und erstmaliger Auffälligkeit zunächst Verlaufskontrolle (11x berichtet)</t>
  </si>
  <si>
    <t>Abweichung durch Einzelfall. Keine Stellungnahmeaufforderung empfohlen. (3x berichtet)
Die zuständige Fachkommission hat sich nach Sichtung der Ergebnisse dazu entschieden, kein Stellungnahmeverfahren einzuleiten.  Begründung: Es handelt sich um einen Einzelfall. (1x berichtet)
bei kleineren Fallzahlen bzw. niedriger Signifikanz und erstmaliger Auffälligkeit zunächst Verlaufskontrolle (13x berichtet)</t>
  </si>
  <si>
    <t>Grenzwertige Abweichung. Keine Stellungnahmeaufforderung empfohlen. (1x berichtet)
Sozialdatensatz steht nicht zur Verfügung - zunächst Verlaufskontrolle (1x berichtet)
bei kleineren Fallzahlen bzw. niedriger Signifikanz und erstmaliger Auffälligkeit zunächst Verlaufskontrolle (6x berichtet)
erstmalige Auffälligkeit - bei geplanter Überarbeitung der Rechenregel (sozialdatenbasiert) zunächst Verlaufskontrolle (7x berichtet)</t>
  </si>
  <si>
    <t>Abweichung durch Einzelfall. Keine Stellungnahmeaufforderung empfohlen. (2x berichtet)
bei kleineren Fallzahlen bzw. niedriger Signifikanz und erstmaliger Auffälligkeit zunächst Verlaufskontrolle (12x berichtet)
erstmalige Auffälligkeit - bei geplanter Überarbeitung der Rechenregel (sozialdatenbasiert) zunächst Verlaufskontrolle (4x berichtet)</t>
  </si>
  <si>
    <t>Abweichung durch Einzelfall. Keine Stellungnahmeaufforderung empfohlen. (1x berichtet)
Die zuständige Fachkommission hat sich nach Sichtung der Ergebnisse dazu entschieden, kein Stellungnahmeverfahren einzuleiten.  Begründung: Es handelt sich um einen Einzelfall. (1x berichtet)
Keine Stellungnahmeaufforderung empfohlen bei Klärung des zugrundeliegenden Sachverhalts der rechnerischen Auffälligkeit im Vorjahr. (1x berichtet)
Sozialdatensatz steht nicht zur Verfügung - zunächst Verlaufskontrolle (5x berichtet)
bei kleineren Fallzahlen bzw. niedriger Signifikanz und erstmaliger Auffälligkeit zunächst Verlaufskontrolle (18x berichtet)
bei laufenden Maßnahmen und positiver Tendenz - zunächst Verlaufskontrolle (1x berichtet)</t>
  </si>
  <si>
    <t>Qualitätsindikatoren: Freitextkommentare zur Nicht-Einleitung von Stellungnahmeverfahren (AJ 2023) – CHE</t>
  </si>
  <si>
    <t>Es wurde den Empfehlungen der Fachkommission gefolgt (1x berichtet)
Grenzwertige Abweichung. Keine Stellungnahmeaufforderung empfohlen. (2x berichtet)
Grundsätzliches Dokumentationsproblem. ergibt sich aus der Honorarvereinbarung mit der Klinik. (1x berichtet)
Keine Stellungnahmeaufforderung empfohlen bei Klärung der rechnerischen Auffälligkeit im Vorjahr (Dokumentationsprobleme als Ursache der rechnerischen Auffälligkeit) (1x berichtet)</t>
  </si>
  <si>
    <t>Abweichung bei Unauffälligkeit im Vorjahr. Keine Stellungnahmeaufforderung empfohlen. (1x berichtet)
Durch diesen Indikator wurden in den Vorjahren eher selten echte Qualitätsdefizite auffällig, er ist als weniger valide einzuschätzen. Der Aufwand für die Überprüfung der korrekten Dokumentation der Einzelfälle in einem Stellungnahmeverfahren ist hier nicht zielführend. Die LAG NRW konzentriert sich deshalb auf die Nachverfolgung von Auffälligkeiten im Indikator 56000. (12x berichtet)
Es wurde den Empfehlungen der Fachkommission gefolgt (1x berichtet)
Grenzwertige Abweichung. Keine Stellungnahmeaufforderung empfohlen. (2x berichtet)</t>
  </si>
  <si>
    <t>Da Fälle mit kardiogenem Schock Teil der GG sind wird ein STNV bei &lt;4 Fällen und erstmaliger Auffälligkeit zu 2022 nicht geführt (4x berichtet)
Keine Stellungnahmeaufforderung empfohlen bei Klärung des zugrundeliegenden Sachverhalts der rechnerischen Auffälligkeit im Vorjahr. Weitere Beobachtung findet statt. (1x berichtet)</t>
  </si>
  <si>
    <t>Alle Auffälligkeiten betreffen Fallzahlen &lt;70 Fälle und keine wiederholten Auffälligkeiten. Die LAG NRW geht schwerpunktmäßig von vereinzelten Dokumentationsfehlern z.B. bei Verbringern aus (3x berichtet)
Es wurde den Empfehlungen der Fachkommission gefolgt (1x berichtet)
Rechnerisch auffälliges Ergebnis beruht auf einer Einzelfallkonstellation. Kein Stellungnahmeverfahren durchgeführt. (1x berichtet)</t>
  </si>
  <si>
    <t>Aufarbeitung in Vorjahren erfolgt. Besondere klinische Ausrichtung (Herzchirurgie). Kein Stellungnahmeverfahren erforderlich. (1x berichtet)
Aufarbeitung in Vorjahren erfolgt. Besondere klinische Situation (Pat. mit kongenitalen Herzfehlern). Kein Stellungnahmeverfahren erforderlich. (1x berichtet)
Keine Stellungnahmeaufforderung empfohlen bei Klärung des zugrundeliegenden Sachverhalts der rechnerischen Auffälligkeit im Vorjahr. Weitere Beobachtung findet statt. (1x berichtet)</t>
  </si>
  <si>
    <t>kleinere Fallzahlen in diesem QI und erstmalige Auffälligkeit (3x berichtet)
kleinere Fallzahlen und erstmaliger Auffälligkeit (2x berichtet)</t>
  </si>
  <si>
    <t>Keine Stellungnahmeaufforderung empfohlen bei Klärung des zugrundeliegenden Sachverhalts der rechnerischen Auffälligkeit im Vorjahr. Weitere Beobachtung findet statt. (3x berichtet)
kleinere Fallzahlen und erstmalige Auffälligkeit (1x berichtet)</t>
  </si>
  <si>
    <t>Abweichung durch Einzelfall. Keine Stellungnahmeaufforderung empfohlen. (1x berichtet)
Aufgrund der Empfehlung der zuständigen Fachkommission wurde wegen statistischer, methodischer oder inhaltlicher Gründe kein Stellungnahmeverfahren durchgeführt. Es erfolgte eine Bewertung mit H99 für den SQB mit entsprechendem Hinweis an den Leistungserbringer. (2x berichtet)
Einrichtung geschlossen. (1x berichtet)
Einzelfall (2x berichtet)
Einzelfall. Dieser hat bei niedriger Fallzahl eine relativ hohe prozentuale Abweichung vom Referenzbereich verursacht. (1x berichtet)
Geringe Anzahl auffällige Vorgänge. (2x berichtet)
Geringe Anzahl auffälliger Vorgänge. (1x berichtet)
Grenzwertige Abweichung. Keine Stellungnahmeaufforderung empfohlen. (2x berichtet)
Keine Stellungnahmeaufforderung empfohlen bei Klärung der rechnerischen Auffälligkeit im Vorjahr (Dokumentationsprobleme als Ursache der rechnerischen Auffälligkeit) (1x berichtet)
Rechnerisch auffälliges Ergebnis beruht auf einer Einzelfallkonstellation. Kein Stellungnahmeverfahren durchgeführt. (1x berichtet)
kleinere Fallzahl oder erstmalige Auffälligkeit, hier sind vereinzelte Dokumentationsfehler anzunehmen, z.B. bei Verbringern (6x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</si>
  <si>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(1x berichtet)
Aufgrund einer nicht validen Datenbasis (2 Auswertunge) wird auf ein Stellungnahmeverfahren verzichtet. (1x berichtet)
Besondere klinische Situation (Herzchirurgie). Keine Stellungnahmeaufforderung empfohlen. (1x berichtet)
Geringe Anzahl auffällige Vorgänge und keine erheblichen Überschreitungen der Kontrastmittelmenge. (1x berichtet)
Geringe Anzahl auffälliger Vorgänge und keine erheblichen Überschreitungen der Kontrastmittelmenge. (1x berichtet)
Grenzwertige Abweichung. Keine Stellungnahmeaufforderung empfohlen. (1x berichtet)
Rechnerisch auffälliges Ergebnis beruht auf einer Einzelfallkonstellation. Kein Stellungnahmeverfahren durchgeführt. (1x berichtet)
kleinere GG oder erstmalige Auffälligkeit (2x berichtet)</t>
  </si>
  <si>
    <t>Geringe Anzahl auffällige Vorgänge. (1x berichtet)
kleinere GG oder erstmalige Auffälligkeit (3x berichtet)</t>
  </si>
  <si>
    <t>kleinere Grundgesamtheit oder erstmalige Auffälligkeit (4x berichtet)</t>
  </si>
  <si>
    <t>Abweichung durch Einzelfall. Keine Stellungnahmeaufforderung empfohlen. (1x berichtet)
Aufgrund der weiterhin bestehenden Problematik, dass den Leistungserbringern nicht alle relevanten Informationen zu Follow-up-Datensätzen bereitgestellt werden (Art der Komplikation, Zeitpunkt, selber LE oder anderer LE), erfolgt kein STNV für sozialdatenbasierte QI im Verfahren QS PCI für das Auswertungsjahr 2023. Leistungserbringer mit rechnerischen Auffälligkeiten erhalten einen schriftlichen Hinweis zur internen Analyse des Ergebnisses. (8x berichtet)
Besondere klinische Situation (Herzchirurgie). Keine Stellungnahmeaufforderung empfohlen. (1x berichtet)
Es wurde den Empfehlungen der Fachkommission gefolgt (2x berichtet)
Keine Stellungnahmeaufforderung empfohlen bei Klärung des zugrundeliegenden Sachverhalts der rechnerischen Auffälligkeit im Vorjahr. Weitere Beobachtung findet statt. (1x berichtet)
kleinere Fallzahl oder erstmalige Auffälligkeit (12x berichtet)</t>
  </si>
  <si>
    <t>kleinere Fallzahl und erstmalig auffällig (3x berichtet)</t>
  </si>
  <si>
    <t>Abweichung durch Einzelfall. Keine Stellungnahmeaufforderung empfohlen. (1x berichtet)
Aufgrund der Empfehlung der zuständigen Fachkommission wurde wegen statistischer, methodischer oder inhaltlicher Gründe kein Stellungnahmeverfahren durchgeführt. Es erfolgte eine Bewertung mit H99 für den SQB mit entsprechendem Hinweis an den Leistungserbringer. (2x berichtet)
Einzelfall (1x berichtet)
Grenzwertige Abweichung. Keine Stellungnahmeaufforderung empfohlen. (2x berichtet)
Im Verhältnis zur Gesamtfallzahl liegt eine geringe Anzahl auffälliger Vorgänge und damit eine geringe Abweichung vom Referenzbereich vor. (1x berichtet)
Rechnerisch auffälliges Ergebnis beruht auf einer Einzelfallkonstellation. Kein Stellungnahmeverfahren durchgeführt. (2x berichtet)
kleinere Fallzahl, nicht wiederholt auffällig (6x berichtet)</t>
  </si>
  <si>
    <t>Abweichung durch Einzelfall. Keine Stellungnahmeaufforderung empfohlen. (1x berichtet)
Aufarbeitung in Vorjahren erfolgt. Besondere klinische Situation (Herzchirurgie). Kein Stellungnahmeverfahren erforderlich. (1x berichtet)
Aufgreifkriterium stellt zeitlichen Zusammenhang dar, STNV bei mehrfachem Auftreten (9x berichtet)
Aufgrund der Empfehlung der zuständigen Fachkommission wurde wegen statistischer, methodischer oder inhaltlicher Gründe kein Stellungnahmeverfahren durchgeführt. Es erfolgte eine Bewertung mit H99 für den SQB mit entsprechendem Hinweis an den Leistungserbringer. (1x berichtet)
Aufgrund der weiterhin bestehenden Problematik, dass den Leistungserbringern nicht alle relevanten Informationen zu Follow-up-Datensätzen bereitgestellt werden (Art der Komplikation, Zeitpunkt, selber LE oder anderer LE), erfolgt kein STNV für sozialdatenbasierte QI im Verfahren QS PCI für das Auswertungsjahr 2023. Leistungserbringer mit rechnerischen Auffälligkeiten erhalten einen schriftlichen Hinweis zur internen Analyse des Ergebnisses. (12x berichtet)
Besondere klinische Situation (Herzchirurgie). Aufarbeitung im VJ erfolgt. Keine Stellungnahmeaufforderung empfohlen. (1x berichtet)</t>
  </si>
  <si>
    <t>Abweichung durch Einzelfall. Keine Stellungnahmeaufforderung empfohlen. (1x berichtet)
Aufgreifkriterium stellt zeitlichen Zusammenhang dar, STNV bei mehrfachem Auftreten (6x berichtet)
Aufgrund der Empfehlung der zuständigen Fachkommission wurde wegen statistischer, methodischer oder inhaltlicher Gründe kein Stellungnahmeverfahren durchgeführt. Es erfolgte eine Bewertung mit H99 für den SQB mit entsprechendem Hinweis an den Leistungserbringer. (1x berichtet)
Aufgrund der weiterhin bestehenden Problematik, dass den Leistungserbringern nicht alle relevanten Informationen zu Follow-up-Datensätzen bereitgestellt werden (Art der Komplikation, Zeitpunkt, selber LE oder anderer LE), erfolgt kein STNV für sozialdatenbasierte QI im Verfahren QS PCI für das Auswertungsjahr 2023. Leistungserbringer mit rechnerischen Auffälligkeiten erhalten einen schriftlichen Hinweis zur internen Analyse des Ergebnisses. (10x berichtet)
Leistungserbringer geschlossen (1x berichtet)
Leistungserbringer geschlossen. (1x berichtet)</t>
  </si>
  <si>
    <t>Abweichung durch Einzelfall. Keine Stellungnahmeaufforderung empfohlen. (1x berichtet)
Aufgreifkriterium stellt überwiegend zeitlichen Zusammenhang dar, STNV bei mehrfachem Auftreten (6x berichtet)
Aufgrund der weiterhin bestehenden Problematik, dass den Leistungserbringern nicht alle relevanten Informationen zu Follow-up-Datensätzen bereitgestellt werden (Art der Komplikation, Zeitpunkt, selber LE oder anderer LE), erfolgt kein STNV für sozialdatenbasierte QI im Verfahren QS PCI für das Auswertungsjahr 2023. Leistungserbringer mit rechnerischen Auffälligkeiten erhalten einen schriftlichen Hinweis zur internen Analyse des Ergebnisses. (4x berichtet)
Keine Stellungnahmeaufforderung empfohlen bei Klärung der rechnerischen Auffälligkeit im Vorjahr. (1x berichtet)</t>
  </si>
  <si>
    <t>Aufgreifkriterium greift überwiegend zeitlichen Zusammenhang auf, STNV bei größeren Fallzahlen, wiederholtem Auftreten und hoher Signifikanz (13x berichtet)
Aufgrund der weiterhin bestehenden Problematik, dass den Leistungserbringern nicht alle relevanten Informationen zu Follow-up-Datensätzen bereitgestellt werden (Art der Komplikation, Zeitpunkt, selber LE oder anderer LE), erfolgt kein STNV für sozialdatenbasierte QI im Verfahren QS PCI für das Auswertungsjahr 2023. Leistungserbringer mit rechnerischen Auffälligkeiten erhalten einen schriftlichen Hinweis zur internen Analyse des Ergebnisses. (10x berichtet)</t>
  </si>
  <si>
    <t>Qualitätsindikatoren: Freitextkommentare zur Nicht-Einleitung von Stellungnahmeverfahren (AJ 2023) – PCI</t>
  </si>
  <si>
    <t>Da es sich nicht um ein Dokumentationsproblem der teilnehmenden Praxen, sondern ausschließlich um einen technischen Fehler, der für die Weiterleitung der Einrichtungsbefragung zuständigen Datenannahmestelle handelt, wurde auf ein Stellungnahmeverfahren mit den Praxen verzichtet. Das Problem wurde bereits nachweislich behoben. (123x berichtet)
Der Vertragsarzt/die Vertragsärztin wurde von der KV Thüringen nicht über die Auffälligkeit informiert mit der Begründung: Nebenbetriebsstätte, unterjährig die vertragsärztliche Tätigkeit ohne Nachfolge beendet, etc. Eine Klärung, weshalb der LE in der Datengrundlage erscheint wird die KV Thüringen mit dem IQTIG vornehmen. (1x berichtet)
Der Vertragsarzt/die Vertragsärztin wurde von der KV Thüringen nicht über die Auffälligkeit informiert mit der Begründung: Nebenbetriebsstätte, unterjährig die vertragsärztliche Tätigkeit ohne Nachfolge beendet, etc. Eine Klärung, weshalb diese in der Datengrundlage aufgeführt werden, wird die KV Thüringen mit dem IQTIG herbeiführen. (1x berichtet)
Der Vertragsarzt/die Vertragsärztin wurde von der KV Thüringen nicht über die Auffälligkeit informiert mit der Begründung: Nebenbetriebsstätte, unterjährig die vertragsärztliche Tätigkeit ohne Nachfolge beendet, etc. Eine Klärung, weshalb diese in der Datengrundlage des  IQTIG aufgeführt werden, wird die KV Thüringen mit dem IQTIG herbeiführen. (1x berichtet)
Der Vertragsarzt/die Vertragsärztin wurde von der KV Thüringen nicht über die Auffälligkeit informiert mit der Begründung: Nebenbetriebsstätte, unterjährig die vertragsärztliche Tätigkeit ohne Nachfolge beendet, etc. Eine Klärung, weshalb diese in der Datengrundlage des IQTIG aufgeführt werden, wird die KV Thüringen mit dem IQTIG herbeiführen. (7x berichtet)
Die Depseudonymisierung oder Zuordnung der Leistungserbringer war nicht in allen Fällen möglich, dadurch konnten nicht alle erreicht werden. Es sollte eine Ungleichbehandlung vermieden werden. (37x berichtet)
Die einrichtungsbezogene QS-Dokumentation wurde seitens des Vertragsarztes an die DAS der KV Thüringen übermittelt, aber scheinbar von der DAS der KV Thüringen nicht an das IQTIG weitergeleitet. (1x berichtet)
Die einrichtungsbezogene QS-Dokumentation wurde seitens des Vertragsarztes/der Vertragsärztin an die DAS der KV Thüringen übermittelt, aber scheinbar von der DAS der KV Thüringen nicht an das IQTIG weitergeleitet. (49x berichtet)
Keine Stellungnahmeaufforderung empfohlen bei Klärung des zugrundeliegenden Sachverhalts der rechnerischen Auffälligkeit im Vorjahr. Weitere Beobachtung findet statt. (3x berichtet)
Mapping von Kurzpseudonym nicht möglich. (1x berichtet)
Zunächst war das Mapping des Kurzpseudonyms nicht möglich. Nach weiterer Recherche konnte ermittelt werden, das dieser LE seine Tätigkeit eingestellt hat. (1x berichtet)</t>
  </si>
  <si>
    <t>Qualitätsindikatoren: Freitextkommentare zur Nicht-Einleitung von Stellungnahmeverfahren (AJ 2023) – WI-HI-A</t>
  </si>
  <si>
    <t>Die Depseudonymisierung oder Zuordnung der Leistungserbringer war nicht in allen Fällen möglich, dadurch konnten nicht alle erreicht werden. Es sollte eine Ungleichbehandlung vermieden werden. (25x berichtet)
Mapping von Kurzpseudonym nicht möglich. (1x berichtet)
Zunächst war das Mapping des Kurzpseudonyms nicht möglich. Nach weiterer Recherche konnte ermittelt werden, das dieser LE seine Tätigkeit eingestellt hat. (1x berichtet)</t>
  </si>
  <si>
    <t>Qualitätsindikatoren: Freitextkommentare zur Nicht-Einleitung von Stellungnahmeverfahren (AJ 2023) – WI-HI-S</t>
  </si>
  <si>
    <t>Abweichung durch Einzelfall. Keine Stellungnahmeaufforderung empfohlen. (1x berichtet)
Geringe Abweichung vom Referenzbereich. (2x berichtet)
im Kontext mit den Erfahrungen zum Vorgängerverfahren STNV bei wiederholter Auffälligkeit. Kein STNV bei erstmaliger Auffälligkeit, kleinen Fallzahlen und geringerer stat. Signifikanz (2x berichtet)
kein STNV bei Einzelfällen (1x berichtet)</t>
  </si>
  <si>
    <t>Abweichung durch Einzelfall. Keine Stellungnahmeaufforderung empfohlen. (1x berichtet)</t>
  </si>
  <si>
    <t>Abweichung durch Einzelfall. Keine Stellungnahmeaufforderung empfohlen. (1x berichtet)
Aufgrund der Empfehlung der zuständigen Fachkommission wurde wegen statistischer, methodischer oder inhaltlicher Gründe kein Stellungnahmeverfahren durchgeführt. Es erfolgte eine Bewertung mit H99 für den SQB mit entsprechendem Hinweis an den Leistungserbringer. (1x berichtet)
Keine Stellungnahmeaufforderung empfohlen bei Klärung des zugrundeliegenden Sachverhalts der rechnerischen Auffälligkeit im Vorjahr. Weitere Beobachtung findet statt. (1x berichtet)
Rechnerisch auffälliges Ergebnis beruht auf einer Einzelfallkonstellation. Kein Stellungnahmeverfahren durchgeführt. (1x berichtet)
STNV nur bei wiederholter rechnerischer Auffälligkeit, es handelt sich hier um eine erstmalige Auffälligkeit (6x berichtet)
im Kontext mit den Erfahrungen zum Vorgängerverfahren STNV bei wiederholter Auffälligkeit. Kein STNV bei erstmaliger Auffälligkeit, kleinen Fallzahlen und geringerer stat. Signifikanz (7x berichtet)</t>
  </si>
  <si>
    <t>Abweichung durch Einzelfall. Keine Stellungnahmeaufforderung empfohlen. (1x berichtet)
Aufgrund der Empfehlung der zuständigen Fachkommission wurde wegen statistischer, methodischer oder inhaltlicher Gründe kein Stellungnahmeverfahren durchgeführt. Es erfolgte eine Bewertung mit H99 für den SQB mit entsprechendem Hinweis an den Leistungserbringer. (1x berichtet)
Es liegen eher geringfügige Überschreitungen der Strahlendosen vor. (1x berichtet)
Grenzwertige Abweichung. Keine Stellungnahmeaufforderung empfohlen. (1x berichtet)
Rechnerisch auffälliges Ergebnis beruht auf einer Einzelfallkonstellation. Kein Stellungnahmeverfahren durchgeführt. (2x berichtet)
im Kontext mit den Erfahrungen zum Vorgängerverfahren STNV bei wiederholter Auffälligkeit. Kein STNV bei erstmaliger Auffälligkeit, kleinen Fallzahlen und geringerer stat. Signifikanz (17x berichtet)</t>
  </si>
  <si>
    <t>Abweichung durch Einzelfall. Keine Stellungnahmeaufforderung empfohlen. (2x berichtet)
Aufgrund der Empfehlung der zuständigen Fachkommission wurde wegen statistischer, methodischer oder inhaltlicher Gründe kein Stellungnahmeverfahren durchgeführt. Es erfolgte eine Bewertung mit H99 für den SQB mit entsprechendem Hinweis an den Leistungserbringer. (5x berichtet)
Das Ergebnis weicht nicht signifikant vom Referenzwert ab. (1x berichtet)
Die Abweichung vom Referenzbereich ist noch akzeptabel gering. (1x berichtet)
Die relativ hohe prozentuale Abweichung vom Referenzbereich wurde durch einen Einzelfall bei sehr geringer Fallzahl produziert. (1x berichtet)
Es wurde den Empfehlungen der Fachkommission gefolgt (3x berichtet)
Geringe Abweichung vom Referenzbereich. (2x berichtet)
Grenzwertige Abweichung. Keine Stellungnahmeaufforderung empfohlen. (5x berichtet)
Rechnerisch auffälliges Ergebnis beruht auf einer Einzelfallkonstellation. Kein Stellungnahmeverfahren durchgeführt. (1x berichtet)
im Kontext mit den Erfahrungen zum Vorgängerverfahren STNV bei wiederholter Auffälligkeit. Kein STNV bei erstmaliger Auffälligkeit, kleinen Fallzahlen und geringerer stat. Signifikanz (7x berichtet)
kein STNV bei Einzelfällen (2x berichtet)</t>
  </si>
  <si>
    <t>Abweichung durch Einzelfall. Keine Stellungnahmeaufforderung empfohlen. (4x berichtet)
Aufgrund der Empfehlung der zuständigen Fachkommission wurde wegen statistischer, methodischer oder inhaltlicher Gründe kein Stellungnahmeverfahren durchgeführt. Es erfolgte eine Bewertung mit H99 für den SQB mit entsprechendem Hinweis an den Leistungserbringer. (3x berichtet)
Es wurde den Empfehlungen der Fachkommission gefolgt (2x berichtet)
Geringe Abweichung vom Referenzbereich. (1x berichtet)
Grenzwertige Abweichung. Keine Stellungnahmeaufforderung empfohlen. (1x berichtet)
Rechnerisch auffälliges Ergebnis beruht auf einer Einzelfallkonstellation. Kein Stellungnahmeverfahren durchgeführt. (4x berichtet)
STNV nur bei wiederholter rechnerischer Auffälligkeit, es handelt sich hier um eine erstmalige Auffälligkeit (14x berichtet)
im Kontext mit den Erfahrungen zum Vorgängerverfahren STNV bei wiederholter Auffälligkeit. Kein STNV bei erstmaliger Auffälligkeit, kleinen Fallzahlen und geringerer stat. Signifikanz (13x berichtet)</t>
  </si>
  <si>
    <t>Abweichung durch Einzelfall. Keine Stellungnahmeaufforderung empfohlen. (3x berichtet)
Aufgrund der Empfehlung der zuständigen Fachkommission wurde wegen statistischer, methodischer oder inhaltlicher Gründe kein Stellungnahmeverfahren durchgeführt. Es erfolgte eine Bewertung mit H99 für den SQB mit entsprechendem Hinweis an den Leistungserbringer. (2x berichtet)
Das Ergebnis weicht  nicht signifikant vom Referenzwert ab. (1x berichtet)
Es wurde den Empfehlungen der Fachkommission gefolgt (2x berichtet)
Geringe Abweichung vom Referenzbereich. (1x berichtet)
Grenzwertige Abweichung. Keine Stellungnahmeaufforderung empfohlen. (2x berichtet)
Keine Stellungnahmeaufforderung empfohlen bei Klärung des zugrundeliegenden Sachverhalts der rechnerischen Auffälligkeit im Vorjahr. Weitere Beobachtung findet statt. (2x berichtet)
Rechnerisch auffälliges Ergebnis beruht auf einer Einzelfallkonstellation. Kein Stellungnahmeverfahren durchgeführt. (6x berichtet)
STNV nur bei wiederholter rechnerischer Auffälligkeit, es handelt sich hier um eine erstmalige Auffälligkeit (17x berichtet)
im Kontext mit den Erfahrungen zum Vorgängerverfahren STNV bei wiederholter Auffälligkeit. Kein STNV bei erstmaliger Auffälligkeit, kleinen Fallzahlen und geringerer stat. Signifikanz (18x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</si>
  <si>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(3x berichtet)
im Kontext mit den Erfahrungen zum Vorgängerverfahren STNV bei wiederholter Auffälligkeit. Kein STNV bei erstmaliger Auffälligkeit, kleinen Fallzahlen und geringerer stat. Signifikanz (10x berichtet)
kein STNV, da Einzelfall und erstmalige Auffälligkeit (1x berichtet)</t>
  </si>
  <si>
    <t>Abweichung durch Einzelfall. Keine Stellungnahmeaufforderung empfohlen. (1x berichtet)
Aufgrund der Empfehlung der zuständigen Fachkommission wurde wegen statistischer, methodischer oder inhaltlicher Gründe kein Stellungnahmeverfahren durchgeführt. Es erfolgte eine Bewertung mit H99 für den SQB mit entsprechendem Hinweis an den Leistungserbringer. (4x berichtet)
Es handelt sich um Daten aus dem Erfassungsjahr 2021 (Sozialdaten). Bei fehlenden Verlaufsinformationen kein STNV bei kleineren Fallzahlen oder eher geringer statistischer Signifikanz (16x berichtet)
Es wurde den Empfehlungen der Fachkommission gefolgt (1x berichtet)
Grenzwertige Abweichung. Keine Stellungnahmeaufforderung empfohlen. (2x berichtet)
gem. Empfehlung der Fachkommission erfolgt ein STNV nur mit Kliniken, die zusammengefasst in beiden inhaltlich übereinstimmenden QI (2194 UND 132001) eine rechnerische Auffälligkeit aufweisen (11x berichtet)</t>
  </si>
  <si>
    <t>Es handelt sich um Daten aus dem Erfassungsjahr 2021 (Sozialdaten). Bei fehlenden Verlaufsinformationen kein STNV bei kleineren Fallzahlen oder eher geringer statistischer Signifikanz (9x berichtet)
Es wurde den Empfehlungen der Fachkommission gefolgt (1x berichtet)
gem. Empfehlung der Fachkommission erfolgt ein STNV nur mit Kliniken, die zusammengefasst in beiden inhaltlich übereinstimmenden QI (2195 UND 132002) eine rechnerische Auffälligkeit aufweisen (6x berichtet)</t>
  </si>
  <si>
    <t>Qualitätsindikatoren: Freitextkommentare zur Nicht-Einleitung von Stellungnahmeverfahren (AJ 2023) – HSMDEF-HSM-IMPL</t>
  </si>
  <si>
    <t>Abweichung durch Einzelfall. Keine Stellungnahmeaufforderung empfohlen. (3x berichtet)
Aufgrund der Empfehlung der zuständigen Fachkommission wurde wegen statistischer, methodischer oder inhaltlicher Gründe kein Stellungnahmeverfahren durchgeführt. Es erfolgte eine Bewertung mit H99 für den SQB mit entsprechendem Hinweis an den Leistungserbringer. (2x berichtet)
Einzelfall (1x berichtet)
Es wurde den Empfehlungen der Fachkommission gefolgt (1x berichtet)
Geringe Abweichung vom Referenzbereich. (2x berichtet)
Geringe Fallzahl hat hohe prozentuale Abweichung vom Referenzbereich erzeugt. Abweichung wurde als akzeptabel eingestuft. (1x berichtet)
Grenzwertige Abweichung. Keine Stellungnahmeaufforderung empfohlen. (7x berichtet)
Rechnerisch auffälliges Ergebnis beruht auf einer Einzelfallkonstellation. Kein Stellungnahmeverfahren durchgeführt. (5x berichtet)
im Kontext mit den Erfahrungen zum Vorgängerverfahren STNV bei wiederholter Auffälligkeit. Kein STNV bei erstmaliger Auffälligkeit, kleinen Fallzahlen und geringerer stat. Signifikanz (4x berichtet)
kein STNV bei Einzelfällen (11x berichtet)</t>
  </si>
  <si>
    <t>Abweichung durch Einzelfall. Keine Stellungnahmeaufforderung empfohlen. (1x berichtet)
Aufgrund der Empfehlung der zuständigen Fachkommission wurde wegen statistischer, methodischer oder inhaltlicher Gründe kein Stellungnahmeverfahren durchgeführt. Es erfolgte eine Bewertung mit H99 für den SQB mit entsprechendem Hinweis an den Leistungserbringer. (2x berichtet)
Rechnerisch auffälliges Ergebnis beruht auf einer Einzelfallkonstellation. Kein Stellungnahmeverfahren durchgeführt. (1x berichtet)
im Kontext mit den Erfahrungen zum Vorgängerverfahren STNV bei wiederholter Auffälligkeit. Kein STNV bei erstmaliger Auffälligkeit, kleinen Fallzahlen und geringerer stat. Signifikanz (1x berichtet)
kein STNV da Einzelfälle bei erstmaliger Auffälligkeit (5x berichtet)</t>
  </si>
  <si>
    <t>Qualitätsindikatoren: Freitextkommentare zur Nicht-Einleitung von Stellungnahmeverfahren (AJ 2023) – HSMDEF-HSM-AGGW</t>
  </si>
  <si>
    <t>Abweichung durch Einzelfall. Keine Stellungnahmeaufforderung empfohlen. (9x berichtet)
Aufgrund der Empfehlung der zuständigen Fachkommission wurde wegen statistischer, methodischer oder inhaltlicher Gründe kein Stellungnahmeverfahren durchgeführt. Es erfolgte eine Bewertung mit H99 für den SQB mit entsprechendem Hinweis an den Leistungserbringer. (2x berichtet)
Geringe Abweichung vom Referenzbereich. (1x berichtet)
Grenzwertige Abweichung. Keine Stellungnahmeaufforderung empfohlen. (1x berichtet)
Rechnerisch auffälliges Ergebnis beruht auf einer Einzelfallkonstellation. Kein Stellungnahmeverfahren durchgeführt. (1x berichtet)
STNV nur bei wiederholter rechnerischer Auffälligkeit, es handelt sich hier um eine erstmalige Auffälligkeit (4x berichtet)
im Kontext mit den Erfahrungen zum Vorgängerverfahren STNV bei wiederholter Auffälligkeit. Kein STNV bei erstmaliger Auffälligkeit, kleinen Fallzahlen und geringerer stat. Signifikanz (6x berichtet)</t>
  </si>
  <si>
    <t>Abweichung durch Einzelfall. Keine Stellungnahmeaufforderung empfohlen. (2x berichtet)
Aufgrund der Empfehlung der zuständigen Fachkommission wurde wegen statistischer, methodischer oder inhaltlicher Gründe kein Stellungnahmeverfahren durchgeführt. Es erfolgte eine Bewertung mit H99 für den SQB mit entsprechendem Hinweis an den Leistungserbringer. (1x berichtet)
Es wurde den Empfehlungen der Fachkommission gefolgt (2x berichtet)
Grenzwertige Abweichung und Aufarbeitung der Auffälligkeit im Vorjahr erfolgt.  Besondere klinische Situation (Herzchirurgie). Keine Stellungnahmeaufforderung empfohlen. (1x berichtet)
Rechnerisch auffälliges Ergebnis beruht auf einer Einzelfallkonstellation. Kein Stellungnahmeverfahren durchgeführt. (2x berichtet)
STNV nur bei wiederholter rechnerischer Auffälligkeit, es handelt sich hier um eine erstmalige Auffälligkeit (3x berichtet)
im Kontext mit den Erfahrungen zum Vorgängerverfahren STNV bei wiederholter Auffälligkeit. Kein STNV bei erstmaliger Auffälligkeit, kleinen Fallzahlen und geringerer stat. Signifikanz (2x berichtet)</t>
  </si>
  <si>
    <t>Aus den Daten der MDB konnte abgeleitet werden, dass es sich um einen hochbetagten Patienten und einen schicksalhaften Verlauf handelte. (1x berichtet)
Bei den zwei AV handelte es sich um einen Patienten. Zwei Vorgangsnummern aufgrund von Wiederaufnahme. Aus den Daten der MDB konnte weiterhin abgeleitet werden, dass es sich um einen hochbetagten Patienten und einen schicksalhaften Verlauf handelte. (1x berichtet)
Rechnerisch auffälliges Ergebnis beruht auf einer Einzelfallkonstellation. Kein Stellungnahmeverfahren durchgeführt. (4x berichtet)
im Kontext mit den Erfahrungen zum Vorgängerverfahren STNV bei wiederholter Auffälligkeit. Kein STNV bei erstmaliger Auffälligkeit, kleinen Fallzahlen und geringerer stat. Signifikanz (3x berichtet)
kein STNV da Einzelfall bei erstmaliger Auffälligkeit (2x berichtet)</t>
  </si>
  <si>
    <t>Qualitätsindikatoren: Freitextkommentare zur Nicht-Einleitung von Stellungnahmeverfahren (AJ 2023) – HSMDEF-HSM-REV</t>
  </si>
  <si>
    <t>Aufgrund der Empfehlung der zuständigen Fachkommission wurde wegen statistischer, methodischer oder inhaltlicher Gründe kein Stellungnahmeverfahren durchgeführt. Es erfolgte eine Bewertung mit H99 für den SQB mit entsprechendem Hinweis an den Leistungserbringer. (1x berichtet)
Es wurde den Empfehlungen der Fachkommission gefolgt (1x berichtet)
Rechnerisch auffälliges Ergebnis beruht auf einer Einzelfallkonstellation. Kein Stellungnahmeverfahren durchgeführt. (4x berichtet)
kein STNV bei Einzelfällen (2x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</si>
  <si>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(1x berichtet)
STNV nur bei wiederholter rechnerischer Auffälligkeit, es handelt sich hier um eine erstmalige Auffälligkeit (6x berichtet)
im Kontext mit den Erfahrungen zum Vorgängerverfahren STNV bei wiederholter Auffälligkeit. Kein STNV bei erstmaliger Auffälligkeit, kleinen Fallzahlen und geringerer stat. Signifikanz (3x berichtet)</t>
  </si>
  <si>
    <t>Abweichung durch Einzelfall. Keine Stellungnahmeaufforderung empfohlen. (2x berichtet)
Aufarbeitung im Vorjahr erfolgt. Besondere klinische Situation (Herzchirurgie). Keine Stellungnahmeaufforderung empfohlen. (1x berichtet)
Aufgrund der Empfehlung der zuständigen Fachkommission wurde wegen statistischer, methodischer oder inhaltlicher Gründe kein Stellungnahmeverfahren durchgeführt. Es erfolgte eine Bewertung mit H99 für den SQB mit entsprechendem Hinweis an den Leistungserbringer. (2x berichtet)
Es liegen eher geringfügige Überschreitungen der Strahlendosen vor. (1x berichtet)
Es wurde den Empfehlungen der Fachkommission gefolgt (1x berichtet)
Geringe Abweichung vom Referenzbereich. (1x berichtet)
im Kontext mit den Erfahrungen zum Vorgängerverfahren STNV bei wiederholter Auffälligkeit. Kein STNV bei erstmaliger Auffälligkeit, kleinen Fallzahlen und geringerer stat. Signifikanz (11x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</si>
  <si>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(1x berichtet)
Es wurde den Empfehlungen der Fachkommission gefolgt (1x berichtet)
Geringe Abweichung vom Referenzbereich. (2x berichtet)
im Kontext mit den Erfahrungen zum Vorgängerverfahren STNV bei wiederholter Auffälligkeit. Kein STNV bei erstmaliger Auffälligkeit, kleinen Fallzahlen und geringerer stat. Signifikanz (3x berichtet)
kein STNV bei Einzelfällen (2x berichtet)</t>
  </si>
  <si>
    <t>Abweichung durch Einzelfall. Keine Stellungnahmeaufforderung empfohlen. (1x berichtet)
Aufgrund der Empfehlung der zuständigen Fachkommission wurde wegen statistischer, methodischer oder inhaltlicher Gründe kein Stellungnahmeverfahren durchgeführt. Es erfolgte eine Bewertung mit H99 für den SQB mit entsprechendem Hinweis an den Leistungserbringer. (4x berichtet)
Die Fachkommission hat entschieden, in diesem Fall kein Stellungnahmeverfahren einzuleiten. (4x berichtet)
Einzelfall (1x berichtet)
Es wurde den Empfehlungen der Fachkommission gefolgt (1x berichtet)
Geringe Abweichung vom Referenzbereich. (2x berichtet)
Rechnerisch auffälliges Ergebnis beruht auf einer Einzelfallkonstellation. Kein Stellungnahmeverfahren durchgeführt. (7x berichtet)
STNV nur bei wiederholter rechnerischer Auffälligkeit, es handelt sich hier um eine erstmalige Auffälligkeit (13x berichtet)
im Kontext mit den Erfahrungen zum Vorgängerverfahren STNV bei wiederholter Auffälligkeit. Kein STNV bei erstmaliger Auffälligkeit, kleinen Fallzahlen und geringerer stat. Signifikanz (14x berichtet)</t>
  </si>
  <si>
    <t>Abweichung durch Einzelfall. Keine Stellungnahmeaufforderung empfohlen. (4x berichtet)
Aufgrund der Empfehlung der zuständigen Fachkommission wurde wegen statistischer, methodischer oder inhaltlicher Gründe kein Stellungnahmeverfahren durchgeführt. Es erfolgte eine Bewertung mit H99 für den SQB mit entsprechendem Hinweis an den Leistungserbringer. (5x berichtet)
Die Fachkommission hat entschieden, in diesem Fall kein Stellungnahmeverfahren einzuleiten. (2x berichtet)
Einzelfall (1x berichtet)
Geringe Abweichung vom Referenzbereich. (2x berichtet)
Rechnerisch auffälliges Ergebnis beruht auf einer Einzelfallkonstellation. Kein Stellungnahmeverfahren durchgeführt. (4x berichtet)
STNV nur bei wiederholter rechnerischer Auffälligkeit, es handelt sich hier um eine erstmalige Auffälligkeit (11x berichtet)
im Kontext mit den Erfahrungen zum Vorgängerverfahren STNV bei wiederholter Auffälligkeit. Kein STNV bei erstmaliger Auffälligkeit, kleinen Fallzahlen und geringerer stat. Signifikanz (6x berichtet)</t>
  </si>
  <si>
    <t>Rechnerisch auffälliges Ergebnis beruht auf einer Einzelfallkonstellation. Kein Stellungnahmeverfahren durchgeführt. (2x berichtet)
im Kontext mit den Erfahrungen zum Vorgängerverfahren STNV bei wiederholter Auffälligkeit. Kein STNV bei erstmaliger Auffälligkeit, kleinen Fallzahlen und geringerer stat. Signifikanz (5x berichtet)
kein STNV da Einzelfall und erstmalige Auffälligkeit (4x berichtet)</t>
  </si>
  <si>
    <t>Abweichung durch Einzelfall. Keine Stellungnahmeaufforderung empfohlen. (6x berichtet)
Aufgrund der Empfehlung der zuständigen Fachkommission wurde wegen statistischer, methodischer oder inhaltlicher Gründe kein Stellungnahmeverfahren durchgeführt. Es erfolgte eine Bewertung mit H99 für den SQB mit entsprechendem Hinweis an den Leistungserbringer. (6x berichtet)
Die Abweichung vom Referenzbereich ist akzeptabel gering. (1x berichtet)
Die Fachkommission hat entschieden, in diesem Fall kein Stellungnahmeverfahren einzuleiten. (1x berichtet)
Es handelt sich um Daten aus dem Erfassungsjahr 2021 (Sozialdaten). Bei fehlenden Verlaufsinformationen kein STNV bei kleineren Fallzahlen oder eher geringer statistischer Signifikanz (12x berichtet)
Es wurde den Empfehlungen der Fachkommission gefolgt (4x berichtet)
Geringe Abweichung vom Referenzbereich. (1x berichtet)
gem. Empfehlung der Fachkommission erfolgt ein STNV nur mit Kliniken, die zusammengefasst in beiden inhaltlich übereinstimmenden QI (2194 UND 132001) eine rechnerische Auffälligkeit aufweisen (11x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</si>
  <si>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(2x berichtet)
Die Fachkommission hat entschieden, in diesem Fall kein Stellungnahmeverfahren einzuleiten. (2x berichtet)
Es handelt sich um Daten aus dem Erfassungsjahr 2021 (Sozialdaten). Bei fehlenden Verlaufsinformationen kein STNV bei kleineren Fallzahlen oder eher geringer statistischer Signifikanz (9x berichtet)
Geringe Abweichung vom Referenzbereich. (2x berichtet)
gem. Empfehlung der Fachkommission erfolgt ein STNV nur mit Kliniken, die zusammengefasst in beiden inhaltlich übereinstimmenden QI (2195 UND 132002) eine rechnerische Auffälligkeit aufweisen (5x berichtet)</t>
  </si>
  <si>
    <t>Qualitätsindikatoren: Freitextkommentare zur Nicht-Einleitung von Stellungnahmeverfahren (AJ 2023) – HSMDEF-DEFI-IMPL</t>
  </si>
  <si>
    <t>Abweichung durch Einzelfall. Keine Stellungnahmeaufforderung empfohlen. (1x berichtet)
Aufgrund der Empfehlung der zuständigen Fachkommission wurde wegen statistischer, methodischer oder inhaltlicher Gründe kein Stellungnahmeverfahren durchgeführt. Es erfolgte eine Bewertung mit H99 für den SQB mit entsprechendem Hinweis an den Leistungserbringer. (2x berichtet)
Die Fachkommission hat entschieden, in diesem Fall kein Stellungnahmeverfahren einzuleiten. (1x berichtet)
Geringe Abweichung vom Referenzbereich. (1x berichtet)
Grenzwertige Abweichung. Keine Stellungnahmeaufforderung empfohlen. (5x berichtet)
Rechnerisch auffälliges Ergebnis beruht auf einer Einzelfallkonstellation. Kein Stellungnahmeverfahren durchgeführt. (2x berichtet)
im Kontext mit den Erfahrungen zum Vorgängerverfahren STNV zunächst bei wiederholter Auffälligkeit vorgesehen (6x berichtet)
kein STNV bei Einzelfällen (2x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</si>
  <si>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(2x berichtet)
Rechnerisch auffälliges Ergebnis beruht auf einer Einzelfallkonstellation. Kein Stellungnahmeverfahren durchgeführt. (2x berichtet)
im Kontext mit den Erfahrungen zum Vorgängerverfahren STNV zunächst bei wiederholter Auffälligkeit vorgesehen (4x berichtet)</t>
  </si>
  <si>
    <t>Qualitätsindikatoren: Freitextkommentare zur Nicht-Einleitung von Stellungnahmeverfahren (AJ 2023) – HSMDEF-DEFI-AGGW</t>
  </si>
  <si>
    <t>Abweichung durch Einzelfall. Keine Stellungnahmeaufforderung empfohlen. (2x berichtet)
Aufarbeitung im Vorjahr erfolgt. Besondere klinische Situation (u.a.viele voroperierte Hochrisikopatienten). Keine Stellungnahmeaufforderung empfohlen. (1x berichtet)
Aufarbeitung im Vorjahr. Besondere klinische Situation (Herzchirurgie). Keine Stellungnahmeaufforderung empfohlen. (1x berichtet)
Es wurde den Empfehlungen der Fachkommission gefolgt (2x berichtet)
Geringe Abweichung vom Referenzbereich. (2x berichtet)
Rechnerisch auffälliges Ergebnis beruht auf einer Einzelfallkonstellation. Kein Stellungnahmeverfahren durchgeführt. (2x berichtet)
STNV nur bei wiederholter rechnerischer Auffälligkeit, es handelt sich hier um eine erstmalige Auffälligkeit (7x berichtet)
im Kontext mit den Erfahrungen zum Vorgängerverfahren STNV bei wiederholter Auffälligkeit. Kein STNV bei erstmaliger Auffälligkeit, kleinen Fallzahlen und geringerer stat. Signifikanz (2x berichtet)</t>
  </si>
  <si>
    <t>Abweichung durch Einzelfall. Keine Stellungnahmeaufforderung empfohlen. (3x berichtet)
Rechnerisch auffälliges Ergebnis beruht auf einer Einzelfallkonstellation. Kein Stellungnahmeverfahren durchgeführt. (1x berichtet)
im Kontext mit den Erfahrungen zum Vorgängerverfahren STNV bei wiederholter Auffälligkeit. Kein STNV bei erstmaliger Auffälligkeit, kleinen Fallzahlen und geringerer stat. Signifikanz (3x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</si>
  <si>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(2x berichtet)
Rechnerisch auffälliges Ergebnis beruht auf einer Einzelfallkonstellation. Kein Stellungnahmeverfahren durchgeführt. (2x berichtet)
kein STNV da Einzelfall bei erstmaliger Auffälligkeit (2x berichtet)</t>
  </si>
  <si>
    <t>Qualitätsindikatoren: Freitextkommentare zur Nicht-Einleitung von Stellungnahmeverfahren (AJ 2023) – HSMDEF-DEFI-REV</t>
  </si>
  <si>
    <t>Kleine Fallzahl, nur 1 Fall betroffen (1x berichtet)</t>
  </si>
  <si>
    <t>Kleine Fallzahl, nur 1 Fall betroffen (2x berichtet)</t>
  </si>
  <si>
    <t>Kleine Fallzahl, nur 1 Fall betroffen (5x berichtet)
Kleine Fallzahl, nur 1 Fall betroffen, Ergebnisverbesserung bei Maßnahmen im Vorjahr, weiteren Verlauf im Folgejahr beobachten (1x berichtet)</t>
  </si>
  <si>
    <t>Qualitätsindikatoren: Freitextkommentare zur Nicht-Einleitung von Stellungnahmeverfahren (AJ 2023) – KAROTIS</t>
  </si>
  <si>
    <t>Abweichung durch Einzelfall. Keine Stellungnahmeaufforderung empfohlen. (1x berichtet)
Aufgrund der Empfehlung der zuständigen Fachkommission wurde wegen statistischer, methodischer oder inhaltlicher Gründe kein Stellungnahmeverfahren durchgeführt. Es erfolgte eine Bewertung mit H99 für den SQB mit entsprechendem Hinweis an den Leistungserbringer. (6x berichtet)
Keine Stellungnahmeaufforderung empfohlen bei Klärung des zugrundeliegenden Sachverhalts der rechnerischen Auffälligkeit im Vorjahr. Weitere Beobachtung findet statt. (2x berichtet)</t>
  </si>
  <si>
    <t>Grenzwertige Abweichung. Keine Stellungnahmeaufforderung empfohlen. (1x berichtet)
Keine Stellungnahmeaufforderung empfohlen bei Klärung der rechnerischen Auffälligkeit im Vorjahr (Dokumentationsprobleme als Ursache der rechnerischen Auffälligkeit) (2x berichtet)
Keine Stellungnahmeaufforderung empfohlen bei Klärung des zugrundeliegenden Sachverhalts der rechnerischen Auffälligkeit im Vorjahr. Weitere Beobachtung findet statt. (1x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</si>
  <si>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(3x berichtet)</t>
  </si>
  <si>
    <t>Abweichung durch Einzelfall. Keine Stellungnahmeaufforderung empfohlen. (1x berichtet)
Aufgrund der Empfehlung der zuständigen Fachkommission wurde wegen statistischer, methodischer oder inhaltlicher Gründe kein Stellungnahmeverfahren durchgeführt. Es erfolgte eine Bewertung mit H99 für den SQB mit entsprechendem Hinweis an den Leistungserbringer. (2x berichtet)
Einzelfall (1x berichtet)</t>
  </si>
  <si>
    <t>Abweichung durch Einzelfall. Keine Stellungnahmeaufforderung empfohlen. (2x berichtet)
Aufgrund der Empfehlung der zuständigen Fachkommission wurde wegen statistischer, methodischer oder inhaltlicher Gründe kein Stellungnahmeverfahren durchgeführt. Es erfolgte eine Bewertung mit H99 für den SQB mit entsprechendem Hinweis an den Leistungserbringer. (10x berichtet)
Besondere klinische Situation (2x berichtet)
Die Fachkommission hat sich dazu entschieden, in diesem Fall kein Stellungnahmeverfahren einzuleiten. (4x berichtet)
Einzelfall (1x berichtet)
Grenzwertige Abweichung. Keine Stellungnahmeaufforderung empfohlen. (1x berichtet)
Keine Stellungnahmeaufforderung empfohlen bei Klärung des zugrundeliegenden Sachverhalts der rechnerischen Auffälligkeit im Vorjahr. Weitere Beobachtung findet statt. (1x berichtet)
Nach Sichtung des klinischen Hintergrunds ist die Einleitung eines Stellungnahmeverfahrens nicht sinnvoll. (9x berichtet)</t>
  </si>
  <si>
    <t>Qualitätsindikatoren: Freitextkommentare zur Nicht-Einleitung von Stellungnahmeverfahren (AJ 2023) – GYN-OP</t>
  </si>
  <si>
    <t>Da der Indikator zukünfig in eine Kennzahl umgewandelt wird, wurde auf ein Stellungnahmeverfahren verzichtet. Der Leistungserbringer wurde auf das rechnerisch auffällige Ergebnis hingewiesen und um Analyse der rechnerischen Auffälligkeit gebeten. (1x berichtet)
Da der Verzicht auf die Lungenreife in Einzelfällen begründbar ist, wird in Konstellationen mit nicht hoher Signifikanz des Ergebnisses, erstmaliger Auffälligkeit, oder  dort, wo der Referenzwert bereits durch einen Einzelfall nicht mehr erreicht werden kann, auf eine Stellungnahmeverfahren verzichtet (7x berichtet)
Fehlanreiz (7x berichtet)
Wegen Aussetzung in der plan QI. - Richtlinie wird kein STNV für den QI 330 durchgeführt. (4x berichtet)</t>
  </si>
  <si>
    <t>Besondere klinische Situation (2x berichtet)
Es wurde den Empfehlungen der Fachkommission gefolgt (1x berichtet)
Keine Stellungnahmeaufforderung empfohlen bei Klärung des zugrundeliegenden Sachverhalts der rechnerischen Auffälligkeit im Vorjahr. Weitere Beobachtung findet statt. (3x berichtet)
Kleinzahlphänomene Grundgesamtheit &lt;=5 Fälle werden ausgesetzt (2x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</si>
  <si>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(2x berichtet)</t>
  </si>
  <si>
    <t>Ergebnis falsch (1x berichtet)
bei kleineren Fallzahlen bzw. niedriger Signifikanz und erstmaliger Auffälligkeit zunächst Verlaufskontrolle (2x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</si>
  <si>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(1x berichtet)
Besondere klinische Situation (2x berichtet)
Hacker-Angriff (1x berichtet)
Keine Stellungnahmeaufforderung empfohlen bei Klärung des zugrundeliegenden Sachverhalts der rechnerischen Auffälligkeit im Vorjahr. Weitere Beobachtung findet statt. (1x berichtet)</t>
  </si>
  <si>
    <t>Keine Stellungnahmeaufforderung empfohlen bei Klärung des zugrundeliegenden Sachverhalts der rechnerischen Auffälligkeit im Vorjahr. Weitere Beobachtung findet statt. (1x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</si>
  <si>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(3x berichtet)
Da der Indikator  zukünfig in eine Kennzahl umgewandelt wird, wurde auf ein  Stellungnahmeverfahren verzichtet. Der Leistungserbringer wurde auf das  rechnerisch auffällige Ergebnis hingewiesen und um Analyse der rechnerischen  Auffälligkeit gebeten. (1x berichtet)
Da der Indikator zukünfig in eine Kennzahl umgewandelt wird, wurde auf ein Stellungnahmeverfahren verzichtet. Der Leistungserbringer wurde auf das rechnerisch auffällige Ergebnis hingewiesen und um Analyse der rechnerischen Auffälligkeit gebeten. (2x berichtet)
Eignungskriterium Zuschreibbarkeit/Beeinflussbarkeit  nicht erfüllt (3x berichtet)
Votum nach Stratifizierung auf Grund der Erfahrungen mit dem Vorgängerverfahren STV bei deutlich signifikanten  oder wiederholten Auffälligkeiten. (7x berichtet)</t>
  </si>
  <si>
    <t>Qualitätsindikatoren: Freitextkommentare zur Nicht-Einleitung von Stellungnahmeverfahren (AJ 2023) – PM-GEBH</t>
  </si>
  <si>
    <t>Abweichung durch Einzelfall. Keine Stellungnahmeaufforderung empfohlen. (2x berichtet)
Der  Leistungserbringer wurde auf das rechnerisch auffällige Ergebnis hingewiesen  und um eine interne Analyse der rechnerischen Auffälligkeit gebeten. (2x berichtet)
Der Leistungserbringer wurde auf das rechnerisch auffällige Ergebnis hingewiesen und um eine interne Analyse der rechnerischen Auffälligkeit gebeten. (3x berichtet)
Die Fachkommission hat sich entschieden, in diesem Fall kein Stellungnahmeverfahren einzuleiten. (1x berichtet)
Die Fachkommission hat sich in diesem Fall entschieden, kein Stellungnahmeverfahren einzuleiten. (2x berichtet)
Grenzwertige Abweichung bei rechnerischer Unauffälligkeit im Vorjahr. (1x berichtet)
Grenzwertige Abweichung. Keine Stellungnahmeaufforderung empfohlen. (8x berichtet)
Kein STNV bei Einzelfällen, die nicht wiederholt rechnerisch auffällig sind. (2x berichtet)
Rechnerisch auffälliges Ergebnis beruht auf einer Einzelfallkonstellation. Kein Stellungnahmeverfahren durchgeführt. (1x berichtet)
Standort wurde Ende März 2023 geschlossen. (1x berichtet)
bei kleineren Fallzahlen bzw. niedriger Signifikanz und erstmaliger Auffälligkeit zunächst Verlaufskontrolle (13x berichtet)
bei laufenden Maßnahmen und positiver Tendenz zunächst Verlaufskontrolle (1x berichtet)
bei laufenden Maßnahmen zunächst Verlaufskontrolle (2x berichtet)
laufende Maßnahmen und positive Tendenz - zunächst Verlaufskontrolle (1x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</si>
  <si>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(1x berichtet)
Grenzwertige Abweichung. Keine Stellungnahmeaufforderung empfohlen. (1x berichtet)
bei kleineren Fallzahlen bzw. niedriger/mittlerer Signifikanz und erstmaliger Auffälligkeit zunächst Verlaufskontrolle (5x berichtet)
bei positiver Tendenz vorerst Verlaufskontrolle (1x berichtet)
vorerst Verlaufskontrolle (1x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</si>
  <si>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(1x berichtet)
Die Fachkommission hat entschieden, in diesem Fall kein Stellungnahmeverfahren einzuleiten. (1x berichtet)
Grenzwertige Abweichung. Keine Stellungnahmeaufforderung empfohlen. (1x berichtet)
STNV nur bei wiederholter rechnerischer Auffälligkeit oder bei Ausreißern mit Ergebnis &gt; 3 (7x berichtet)
bei kleineren Fallzahlen bzw. niedriger Signifikanz und erstmaliger Auffälligkeit zunächst Verlaufskontrolle (4x berichtet)
bei positiver Tendenz zunächst Verlaufskontrolle (1x berichtet)</t>
  </si>
  <si>
    <t>Abweichung durch Einzelfall. Keine Stellungnahmeaufforderung empfohlen. (3x berichtet)
Der  Leistungserbringer wurde auf das rechnerisch auffällige Ergebnis hingewiesen  und um eine interne Analyse der rechnerischen Auffälligkeit gebeten. (1x berichtet)
Der Leistungserbringer wurde auf das rechnerisch auffällige Ergebnis hingewiesen und um eine interne Analyse der rechnerischen Auffälligkeit gebeten. (1x berichtet)
Die Fachkommission hat sich in diesem Fall entschieden, kein Stellungnahmeverfahren einzuleiten. (1x berichtet)
Grenzwertige Abweichung. Keine Stellungnahmeaufforderung empfohlen. (1x berichtet)
Kein STNV bei Ergebnissen &lt; 10 (4x berichtet)
Rechnerisch auffälliges Ergebnis beruht auf einer Einzelfallkonstellation. Kein Stellungnahmeverfahren durchgeführt. (2x berichtet)
bei kleineren Fallzahlen bzw. niedriger Signifikanz und erstmaliger Auffälligkeit zunächst Verlaufskontrolle (5x berichtet)
bei kleineren Fallzahlen und erstmaliger Auffälligkeit  zunächst Verlaufskontrolle (1x berichtet)
bei laufenden Maßnahmen und positiver Tendenz zunächst Verlaufskontrolle (1x berichtet)
bei laufenden Maßnahmen zunächst Verlaufskontrolle (1x berichtet)</t>
  </si>
  <si>
    <t>Abweichung durch Einzelfall. Keine Stellungnahmeaufforderung empfohlen. (1x berichtet)
Aufgrund der Empfehlung der zuständigen Fachkommission wurde wegen statistischer, methodischer oder inhaltlicher Gründe kein Stellungnahmeverfahren durchgeführt. Es erfolgte eine Bewertung mit H99 für den SQB mit entsprechendem Hinweis an den Leistungserbringer. (1x berichtet)
Der  Leistungserbringer wurde auf das rechnerisch auffällige Ergebnis hingewiesen  und um eine interne Analyse der rechnerischen Auffälligkeit gebeten. (2x berichtet)
Der Leistungserbringer wurde auf das rechnerisch auffällige Ergebnis hingewiesen und um eine interne Analyse der rechnerischen Auffälligkeit gebeten. (1x berichtet)
Grenzwertige Abweichung. Keine Stellungnahmeaufforderung empfohlen. (3x berichtet)
STNV nur bei Ausreißern (Ergebnis &gt; 3) (3x berichtet)
bei kleineren Fallzahlen bzw. niedriger Signifikanz mit positiver Tendenz zunächst Verlaufskontrolle (1x berichtet)
bei kleineren Fallzahlen bzw. niedriger/mittlerer Signifikanz und erstmaliger Auffälligkeit zunächst Verlaufskontrolle (7x berichtet)
bei laufenden Maßnahmen und positiver Tendenz zunächst Verlaufskontrolle (2x berichtet)</t>
  </si>
  <si>
    <t>Qualitätsindikatoren: Freitextkommentare zur Nicht-Einleitung von Stellungnahmeverfahren (AJ 2023) – HGV-OSFRAK</t>
  </si>
  <si>
    <t>Grenzwertige Abweichung. Keine Stellungnahmeaufforderung empfohlen. (5x berichtet)
Keine signifikante Auffälligkeit, nah am Referenzbereich (1x berichtet)
STNV nur bei wiederholten rechnerischen Auffälligkeiten oder Ausreißern (Ergebnis &lt; 85) (6x berichtet)
bei kleineren Fallzahlen bzw. niedriger Signifikanz und erstmaliger Auffälligkeit zunächst Verlaufskontrolle (3x berichtet)
bei laufenden Maßnahmen und positiver Tendenz zunächst Verlaufskontrolle (1x berichtet)
bei laufenden Maßnahmen zunächst Verlaufskontrolle (1x berichtet)</t>
  </si>
  <si>
    <t>Abweichung durch Einzelfall. Keine Stellungnahmeaufforderung empfohlen. (5x berichtet)
Der  Leistungserbringer wurde auf das rechnerisch auffällige Ergebnis hingewiesen  und um Analyse der rechnerischen Auffälligkeit gebeten. (1x berichtet)
Die Fachkommission hat sich in diesem Fall entschieden, kein Stellungnahmeverfahren einzuleiten. (1x berichtet)
Einzelfall (1x berichtet)
Grenzwertige Abweichung. Keine Stellungnahmeaufforderung empfohlen. (5x berichtet)
Keine Stellungnahmeaufforderung empfohlen bei Klärung der rechnerischen Auffälligkeit im Vorjahr (Dokumentationsprobleme als Ursache der rechnerischen Auffälligkeit) (2x berichtet)
Keine signifikante Auffälligkeit, nah am Referenzbereich (1x berichtet)
Rechnerisch auffälliges Ergebnis beruht auf einer Einzelfallkonstellation. Kein Stellungnahmeverfahren durchgeführt. (4x berichtet)
STNV nur bei Ausreißern (Ergebnis &lt; 75 %) sowie bei Cluster-Analyse von Einzelfällen (24x berichtet)
bei kleineren Fallzahlen bzw. niedriger Signifikanz und erstmaliger Auffälligkeit zunächst Verlaufskontrolle (14x berichtet)
bei kleineren Fallzahlen und erstmaliger Auffälligkeit zunächst Verlaufskontrolle (1x berichtet)
bei laufenden Maßnahmen und positiver Tendenz zunächst Verlaufskontrolle (1x berichtet)
bei laufenden Maßnahmen zunächst Verlaufskontrolle (2x berichtet)
bei mittlerer Signifikanz und positiver Tendenz zunächst Verlaufskontrolle (1x berichtet)
bei positiver Tendenz zunächst Verlaufskontrolle (1x berichtet)</t>
  </si>
  <si>
    <t>Abweichung durch Einzelfall. Keine Stellungnahmeaufforderung empfohlen. (1x berichtet)
Der  Leistungserbringer wurde auf das rechnerisch auffällige Ergebnis hingewiesen  und um eine interne Analyse der rechnerischen Auffälligkeit gebeten. (1x berichtet)
Der Leistungserbringer wurde auf das rechnerisch auffällige Ergebnis hingewiesen und um eine interne Analyse der rechnerischen Auffälligkeit gebeten. (1x berichtet)
Die Fachkommission hat sich in diesem Fall entschieden, kein Stellungnahmeverfahren einzuleiten. (2x berichtet)
Einzelfall (1x berichtet)
Grenzwertige Abweichung. Keine Stellungnahmeaufforderung empfohlen. (10x berichtet)
Kein STNV bei Einzelfällen (4x berichtet)
bei kleineren Fallzahlen bzw. niedriger Signifikanz und erstmaliger Auffälligkeit zunächst Verlaufskontrolle (9x berichtet)
bei laufenden Maßnahmen und positiver Tendenz zunächst Verlaufskontrolle (1x berichtet)
bei laufenden Maßnahmen zunächst Verlaufskontrolle (3x berichtet)
laufende Maßnahmen - zunächst Verlaufskontrolle (1x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</si>
  <si>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(1x berichtet)
Einrichtung 2023 geschlossen. (1x berichtet)
Grenzwertige Abweichung. Keine Stellungnahmeaufforderung empfohlen. (3x berichtet)
STNV nur bei wiederholter rechnerischer Auffälligkeit (9x berichtet)
bei kleineren Fallzahlen bzw. niedriger/mittlerer Signifikanz und erstmaliger Auffälligkeit zunächst Verlaufskontrolle (2x berichtet)
bei kleineren Fallzahlen bzw. niedriger/mittlerer Signifikanz zunächst Verlaufskontrolle (1x berichtet)
bei laufenden Maßnahmen und positiver Tendenz zunächst Verlaufskontrolle (1x berichtet)
bei positiver Tendenz vorerst Verlaufskontrolle (1x berichtet)
bei positiver Tendenz zunächst Verlaufskontrolle (1x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</si>
  <si>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(1x berichtet)
Der Leistungserbringer wurde auf das rechnerisch auffällige Ergebnis hingewiesen und um eine interne Analyse der rechnerischen Auffälligkeit gebeten. (2x berichtet)
Die Fachkommission hat sich in diesem Fall entschieden, kein Stellungnahmeverfahren einzuleiten. (1x berichtet)
Kein STNV bei Einzefällen und Ergebnissen &lt; 3,5 (9x berichtet)
bei kleineren Fallzahlen bzw. niedriger/mittlerer Signifikanz und erstmaliger Auffälligkeit zunächst Verlaufskontrolle (8x berichtet)
bei laufenden Maßnahmen und positiver Tendenz zunächst Verlaufskontrolle (1x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</si>
  <si>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(2x berichtet)
Der Leistungserbringer wurde auf das rechnerisch auffällige Ergebnis hingewiesen und um eine interne Analyse der rechnerischen Auffälligkeit gebeten. (2x berichtet)
Grenzwertige Abweichung. Keine Stellungnahmeaufforderung empfohlen. (4x berichtet)
Keine Stellungnahmeaufforderung empfohlen bei Klärung der rechnerischen Auffälligkeit im Vorjahr (Dokumentationsprobleme als Ursache der rechnerischen Auffälligkeit) (1x berichtet)
Keine Stellungnahmeaufforderung empfohlen bei Klärung des zugrundeliegenden Sachverhalts der rechnerischen Auffälligkeit im Vorjahr. Weitere Beobachtung findet statt. (1x berichtet)
Rechnerisch auffälliges Ergebnis beruht auf einer Einzelfallkonstellation. Kein Stellungnahmeverfahren durchgeführt. (1x berichtet)
STNV nur bei wiederholter rechnerischer Auffälligkeit (11x berichtet)
bei kleineren Fallzahlen bzw. niedriger/mittlerer Signifikanz und erstmaliger Auffälligkeit zunächst Verlaufskontrolle (15x berichtet)
bei kleineren Fallzahlen zunächst Verlaufskontrolle (1x berichtet)
bei laufenden Maßnahmen und positiver Tendenz zunächst Verlaufskontrolle (1x berichtet)</t>
  </si>
  <si>
    <t>Abweichung durch Einzelfall. Keine Stellungnahmeaufforderung empfohlen. (2x berichtet)
Abweichung durch Einzelfälle pro Komplikationsart (1x berichtet)
Aufgrund der Empfehlung der zuständigen Fachkommission wurde wegen statistischer, methodischer oder inhaltlicher Gründe kein Stellungnahmeverfahren durchgeführt. Es erfolgte eine Bewertung mit H99 für den SQB mit entsprechendem Hinweis an den Leistungserbringer. (1x berichtet)
Aufgrund einer massiven Unterdokumentation keine Bewertung möglich. (1x berichtet)
Der Leistungserbringer wurde auf das rechnerisch auffällige Ergebnis hingewiesen und um eine interne Analyse der rechnerischen Auffälligkeit gebeten. (1x berichtet)
Grenzwertige Abweichung. Keine Stellungnahmeaufforderung empfohlen. (5x berichtet)
Rechnerisch auffälliges Ergebnis beruht auf einer Einzelfallkonstellation. Kein Stellungnahmeverfahren durchgeführt. (1x berichtet)
STNV nur bei wiederholter rechnerischer Auffälligkeit (11x berichtet)
Standort wurde Ende März 2023 geschlossen. (1x berichtet)
bei kleineren Fallzahlen bzw. niedriger Signifikanz zunächst Verlaufskontrolle (1x berichtet)
bei kleineren Fallzahlen bzw. niedriger/mittlerer Signifikanz und erstmaliger Auffälligkeit zunächst Verlaufskontrolle (17x berichtet)
bei kleineren Fallzahlen bzw. niedriger/mittlerer Signifikanz zunächst Verlaufskontrolle (1x berichtet)</t>
  </si>
  <si>
    <t>Abweichung durch Einzelfall. Keine Stellungnahmeaufforderung empfohlen. (1x berichtet)
Der  Leistungserbringer wurde auf das rechnerisch auffällige Ergebnis hingewiesen  und um eine interne Analyse der rechnerischen Auffälligkeit gebeten. (4x berichtet)
Einzelfall (1x berichtet)
Grenzwertige Abweichung. Keine Stellungnahmeaufforderung empfohlen. (3x berichtet)
bei kleineren Fallzahlen bzw. niedriger Signifikanz und erstmaliger Auffälligkeit zunächst Verlaufskontrolle (6x berichtet)
bei kleineren Fallzahlen und erstmaliger Auffälligkeit zunächst Verlaufskontrolle (1x berichtet)
bei laufenden Maßnahmen und positiver Tendenz zunächst Verlaufskontrolle (1x berichtet)
bei mittlerer Signifikanz und positiver Tendenz zunächst Verlaufskontrolle (1x berichtet)</t>
  </si>
  <si>
    <t>Abweichung durch Einzelfall. Keine Stellungnahmeaufforderung empfohlen. (1x berichtet)
Der Leistungserbringer wurde auf das rechnerisch auffällige Ergebnis hingewiesen und um eine interne Analyse der rechnerischen Auffälligkeit gebeten. (1x berichtet)
Grenzwertige Abweichung. Keine Stellungnahmeaufforderung empfohlen. (1x berichtet)
Kein STNV bei Einzelfällen (2x berichtet)
Keine Stellungnahmeaufforderung empfohlen bei Klärung des zugrundeliegenden Sachverhalts der rechnerischen Auffälligkeit im Vorjahr. Weitere Beobachtung findet statt. (1x berichtet)
Rechnerisch auffälliges Ergebnis beruht auf einer Einzelfallkonstellation. Kein Stellungnahmeverfahren durchgeführt. (2x berichtet)
bei kleineren Fallzahlen bzw. niedriger Signifikanz und erstmaliger Auffälligkeit zunächst Verlaufskontrolle (6x berichtet)
bei kleineren Fallzahlen bzw. niedriger Signifikanz und positiver Tendenz zunächst Verlaufskontrolle (1x berichtet)
bei kleineren Fallzahlen und erstmaliger Auffälligkeit zunächst Verlaufskontrolle (1x berichtet)
bei laufenden Maßnahmen und positiver Tendenz zunächst Verlaufskontrolle (1x berichtet)</t>
  </si>
  <si>
    <t>Abweichung durch Einzelfall. Keine Stellungnahmeaufforderung empfohlen. (2x berichtet)
Der Leistungserbringer wurde auf das rechnerisch auffällige Ergebnis hingewiesen und um eine interne Analyse der rechnerischen Auffälligkeit gebeten. (1x berichtet)
Einzelfall (2x berichtet)
Grenzwertige Abweichung. Keine Stellungnahmeaufforderung empfohlen. (5x berichtet)
Rechnerisch auffälliges Ergebnis beruht auf einer Einzelfallkonstellation. Kein Stellungnahmeverfahren durchgeführt. (3x berichtet)
STNV nur bei wiederholter rechnerischer Auffälligkeit (21x berichtet)
bei kleineren Fallzahlen bzw. niedriger Signifikanz und erstmaliger Auffälligkeit zunächst Verlaufskontrolle (15x berichtet)
bei laufenden Maßnahmen und positiver Tendenz zunächst Verlaufskontrolle (1x berichtet)</t>
  </si>
  <si>
    <t>Abweichung durch Einzelfall. Keine Stellungnahmeaufforderung empfohlen. (2x berichtet)
Aufgrund der Empfehlung der zuständigen Fachkommission wurde wegen statistischer, methodischer oder inhaltlicher Gründe kein Stellungnahmeverfahren durchgeführt. Es erfolgte eine Bewertung mit H99 für den SQB mit entsprechendem Hinweis an den Leistungserbringer. (4x berichtet)
Grenzwertige Abweichung. Keine Stellungnahmeaufforderung empfohlen. (2x berichtet)
STNV nur bei wiederholter rechnerischer Auffälligkeit (12x berichtet)
bei kleineren Fallzahlen bzw. niedriger Signifikanz und erstmaliger Auffälligkeit zunächst Verlaufskontrolle (1x berichtet)
bei positiver Tendenz zunächst Verlaufskontrolle (1x berichtet)</t>
  </si>
  <si>
    <t>Standort wurde Anfang März 2023 geschlossen. (1x berichtet)</t>
  </si>
  <si>
    <t>Die Fachkommission hat sich in diesem Fall entschieden, kein Stellungnahmeverfahren einzuleiten. (1x berichtet)
Indikator ausgesetzt wegen Umstellung der Auswertungsmethodik (21x berichtet)</t>
  </si>
  <si>
    <t>Qualitätsindikatoren: Freitextkommentare zur Nicht-Einleitung von Stellungnahmeverfahren (AJ 2023) – HGV-HEP</t>
  </si>
  <si>
    <t>Grenzwertige Abweichung. Keine Stellungnahmeaufforderung empfohlen. (2x berichtet)
bei kleineren Fallzahlen bzw. niedriger Signifikanz und deutlich positiver Tendenz zunächst Verlaufskontrolle (1x berichtet)
bei kleineren Fallzahlen bzw. niedriger Signifikanz und erstmaliger Auffälligkeit zunächst Verlaufskontrolle (4x berichtet)
bei kleineren Fallzahlen bzw. niedriger Signifikanz und positiver Tendenz zunächst Verlaufskontrolle (1x berichtet)
laufende Maßnahme mit deutlich positiver Tendenz - zunächst Verlaufskontrolle (1x berichtet)
laufende Maßnahme, deutlich positive Tendenz - zunächst Verlaufskontrolle (1x berichtet)</t>
  </si>
  <si>
    <t>Abweichung durch Einzelfall. Keine Stellungnahmeaufforderung empfohlen. (2x berichtet)
Es wurde den Empfehlungen der Fachkommission gefolgt (1x berichtet)
Geringe Abweichung vom Referenzwert. Im Vorjahr unauffällig. (1x berichtet)
Grenzwertige Abweichung. Keine Stellungnahmeaufforderung empfohlen. (2x berichtet)
Rechnerisch auffälliges Ergebnis beruht auf einer Einzelfallkonstellation. Kein Stellungnahmeverfahren durchgeführt. (1x berichtet)
bei kleineren Fallzahlen bzw. niedriger Signifikanz und erstmaliger Auffälligkeit zunächst Verlaufskontrolle (6x berichtet)
bei kleineren Fallzahlen deutlich positiver Tendenz zunächst Verlaufskontrolle (1x berichtet)</t>
  </si>
  <si>
    <t>Abweichung durch Einzelfall. Keine Stellungnahmeaufforderung empfohlen. (6x berichtet)
Einzelfall (3x berichtet)
Es wurde den Empfehlungen der Fachkommission gefolgt (3x berichtet)
Grenzwertige Abweichung. Keine Stellungnahmeaufforderung empfohlen. (2x berichtet)
Rechnerisch auffälliges Ergebnis beruht auf einer Einzelfallkonstellation. Kein Stellungnahmeverfahren durchgeführt. (5x berichtet)
bei kleiner Fallzahl zunächst Verlaufskontrolle (1x berichtet)
bei kleineren Fallzahlen bzw. niedriger Signifikanz und erstmaliger Auffälligkeit zunächst Verlaufskontrolle (14x berichtet)
laufende Maßnahme, deutlich positive Tendenz - zunächst Verlaufskontrolle (1x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</si>
  <si>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(3x berichtet)
Der Leistungserbringer wurde auf das rechnerisch auffällige Ergebnis hingewiesen und um eine interne Analyse der rechnerischen Auffälligkeit gebeten. (2x berichtet)
Es wurde den Empfehlungen der Fachkommission gefolgt (2x berichtet)
Geringe Abweichung vom Referenzbereich. Im Vorjahr unauffällig. (2x berichtet)
Grenzwertige Abweichung. Keine Stellungnahmeaufforderung empfohlen. (2x berichtet)
Kein STNV bei Einzelfällen (1x berichtet)
Rechnerisch auffälliges Ergebnis beruht auf einer Einzelfallkonstellation. Kein Stellungnahmeverfahren durchgeführt. (2x berichtet)
bei kleineren Fallzahlen bzw. niedriger Signifikanz und erstmaliger Auffälligkeit zunächst Verlaufskontrolle (8x berichtet)
laufende Maßnahme, deutlich positive Tendenz - zunächst Verlaufskontrolle (1x berichtet)</t>
  </si>
  <si>
    <t>Abweichung durch Einzelfall. Keine Stellungnahmeaufforderung empfohlen. (5x berichtet)
Aufgrund der Empfehlung der zuständigen Fachkommission wurde wegen statistischer, methodischer oder inhaltlicher Gründe kein Stellungnahmeverfahren durchgeführt. Es erfolgte eine Bewertung mit H99 für den SQB mit entsprechendem Hinweis an den Leistungserbringer. (2x berichtet)
Einzelfall (1x berichtet)
Es wurde den Empfehlungen der Fachkommission gefolgt (2x berichtet)
Grenzwertige Abweichung. Keine Stellungnahmeaufforderung empfohlen. (6x berichtet)
Kein STNV bei Einzelfällen (7x berichtet)
Rechnerisch auffälliges Ergebnis beruht auf einer Einzelfallkonstellation. Kein Stellungnahmeverfahren durchgeführt. (3x berichtet)
bei kleineren Fallzahlen bzw. niedriger Signifikanz und erstmaliger Auffälligkeit zunächst Verlaufskontrolle (13x berichtet)</t>
  </si>
  <si>
    <t>Der  Leistungserbringer wurde auf das rechnerisch auffällige Ergebnis hingewiesen  und um eine interne Analyse der rechnerischen Auffälligkeit gebeten. (1x berichtet)
Einrichtung 2023 geschlossen. (1x berichtet)
Grenzwertige Abweichung. Keine Stellungnahmeaufforderung empfohlen. (1x berichtet)
Rechnerisch auffälliges Ergebnis beruht auf einer Einzelfallkonstellation. Kein Stellungnahmeverfahren durchgeführt. (1x berichtet)
bei kleineren Fallzahlen bzw. niedriger Signifikanz und erstmaliger Auffälligkeit zunächst Verlaufskontrolle (5x berichtet)</t>
  </si>
  <si>
    <t>Abweichung durch Einzelfall. Keine Stellungnahmeaufforderung empfohlen. (9x berichtet)
Der  Leistungserbringer wurde auf das rechnerisch auffällige Ergebnis hingewiesen  und um eine interne Analyse der rechnerischen Auffälligkeit gebeten. (1x berichtet)
Der Leistungserbringer wurde auf das rechnerisch auffällige Ergebnis hingewiesen und um eine interne Analyse der rechnerischen Auffälligkeit gebeten. (1x berichtet)
Einzelfall (1x berichtet)
Es wurde den Empfehlungen der Fachkommission gefolgt (3x berichtet)
Grenzwertige Abweichung. Keine Stellungnahmeaufforderung empfohlen. (1x berichtet)
Rechnerisch auffälliges Ergebnis beruht auf einer Einzelfallkonstellation. Kein Stellungnahmeverfahren durchgeführt. (2x berichtet)
bei kleineren Fallzahlen bzw. niedriger Signifikanz und deutlich positiver Tendenz zunächst Verlaufskontrolle (2x berichtet)
bei kleineren Fallzahlen bzw. niedriger Signifikanz und erstmaliger Auffälligkeit zunächst Verlaufskontrolle (10x berichtet)
bei kleineren Fallzahlen bzw. niedriger Signifikanz und positiver Tendenz zunächst Verlaufskontrolle (1x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</si>
  <si>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(1x berichtet)
Geringe Anzahl von Fällen mit Gehunfähigkeit. Im Vorjahr unauffällig. (1x berichtet)
Grenzwertige Abweichung. Keine Stellungnahmeaufforderung empfohlen. (3x berichtet)
Rechnerisch auffälliges Ergebnis beruht auf einer Einzelfallkonstellation. Kein Stellungnahmeverfahren durchgeführt. (1x berichtet)
bei kleineren Fallzahlen bzw. mittlerer Signifikanz und erstmaliger Auffälligkeit zunächst Verlaufskontrolle (2x berichtet)
bei kleineren Fallzahlen bzw. niedriger Signifikanz und erstmaliger Auffälligkeit zunächst Verlaufskontrolle (5x berichtet)
bei kleineren Fallzahlen bzw. niedriger Signifikanz zunächst Verlaufskontrolle (2x berichtet)
lediglich 2 auffällige Zählerfälle bei Bewertung als unauffällig in Vorjahren (1x berichtet)</t>
  </si>
  <si>
    <t>Abweichung durch Einzelfall. Keine Stellungnahmeaufforderung empfohlen. (1x berichtet)
Es wurde den Empfehlungen der Fachkommission gefolgt (3x berichtet)
Indikator ausgesetzt wegen Umstellung der Auswertungsmethodik (12x berichtet)
Rechnerisch auffälliges Ergebnis beruht auf einer Einzelfallkonstellation. Kein Stellungnahmeverfahren durchgeführt. (2x berichtet)</t>
  </si>
  <si>
    <t>Qualitätsindikatoren: Freitextkommentare zur Nicht-Einleitung von Stellungnahmeverfahren (AJ 2023) – KEP</t>
  </si>
  <si>
    <t>Aufgrund der Empfehlung der zuständigen Fachkommission wurde wegen statistischer, methodischer oder inhaltlicher Gründe kein Stellungnahmeverfahren durchgeführt. Es erfolgte eine Bewertung mit H99 für den SQB mit entsprechendem Hinweis an den Leistungserbringer. (4x berichtet)
Besondere klinische Situation (1x berichtet)
Die Abteilung wurde im Q4 2022 geschlossen, ein Stellungnahmeverfahren ist nicht durchführbar (1x berichtet)
Kein Stellungnahmeverfahren bei Leistungserbringern mit einer übermittelten Gesamtfallzahl &lt; 40 aufgrund der 2024 inkrafttretenden Mindestmengenregelung (8x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</si>
  <si>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(4x berichtet)
Kein Stellungnahmeverfahren bei Leistungserbringern mit einer übermittelten Gesamtfallzahl &lt; 40 aufgrund der 2024 inkrafttretenden Mindestmengenregelung (8x berichtet)
Keine Stellungnahmeaufforderung empfohlen bei Klärung des zugrundeliegenden Sachverhalts der rechnerischen Auffälligkeit im Vorjahr. Weitere Beobachtung findet statt. (1x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</si>
  <si>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(4x berichtet)
Die Abteilung wurde im Q4 2022 geschlossen, ein Stellungnahmeverfahren ist nicht durchführbar (1x berichtet)
Grenzwertige Abweichung. Keine Stellungnahmeaufforderung empfohlen. (1x berichtet)
Kein Stellungnahmeverfahren bei Leistungserbringern mit einer übermittelten Gesamtfallzahl &lt; 40 aufgrund der 2024 inkrafttretenden Mindestmengenregelung (5x berichtet)
Keine Stellungnahmeaufforderung empfohlen bei Klärung des zugrundeliegenden Sachverhalts der rechnerischen Auffälligkeit im Vorjahr. Weitere Beobachtung findet statt. (1x berichtet)</t>
  </si>
  <si>
    <t>Hacker-Angriff (1x berichtet)
Kein Stellungnahmeverfahren bei Leistungserbringern mit einer übermittelten Gesamtfallzahl &lt; 40 aufgrund der 2024 inkrafttretenden Mindestmengenregelung (1x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</si>
  <si>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(2x berichtet)
Grenzwertige Abweichung. Keine Stellungnahmeaufforderung empfohlen. (2x berichtet)
Hacker-Angriff (1x berichtet)
Kein Stellungnahmeverfahren bei Leistungserbringern mit einem Ergebnis &gt;0,00% und gleichzeitig einer übermittelten Gesamtfallzahl &lt; 40 aufgrund der 2024 inkrafttretenden Mindestmengenregelung (1x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</si>
  <si>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(1x berichtet)
Die Abteilung wurde im Q4 2022 geschlossen, ein Stellungnahmeverfahren ist nicht durchführbar (1x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</si>
  <si>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(1x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</si>
  <si>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(3x berichtet)
Grenzwertige Abweichung. Keine Stellungnahmeaufforderung empfohlen. (1x berichtet)
Kein Stellungnahmeverfahren bei Leistungserbringern mit einer übermittelten Gesamtfallzahl &lt; 40 aufgrund der 2024 inkrafttretenden Mindestmengenregelung (2x berichtet)
Keine Stellungnahmeaufforderung empfohlen bei Klärung der rechnerischen Auffälligkeit im Vorjahr (Dokumentationsprobleme als Ursache der rechnerischen Auffälligkeit) (2x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</si>
  <si>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(2x berichtet)
Besondere klinische Situation (1x berichtet)
Hacker-Angriff (1x berichtet)
Kein Stellungnahmeverfahren bei Leistungserbringern mit einer übermittelten Gesamtfallzahl &lt; 40 aufgrund der 2024 inkrafttretenden Mindestmengenregelung (4x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</si>
  <si>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(4x berichtet)
Kein Stellungnahmeverfahren bei Leistungserbringern mit einer übermittelten Gesamtfallzahl &lt; 40 aufgrund der 2024 inkrafttretenden Mindestmengenregelung (4x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</si>
  <si>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(1x berichtet)
Hacker-Angriff (1x berichtet)
Kein Stellungnahmeverfahren bei Leistungserbringern mit einer übermittelten Gesamtfallzahl &lt; 40 aufgrund der 2024 inkrafttretenden Mindestmengenregelung (2x berichtet)
Keine Stellungnahmeaufforderung empfohlen bei Klärung des zugrundeliegenden Sachverhalts der rechnerischen Auffälligkeit im Vorjahr. Weitere Beobachtung findet statt. (1x berichtet)</t>
  </si>
  <si>
    <t>Aufgrund der Empfehlung der zuständigen Fachkommission wurde wegen statistischer, methodischer oder inhaltlicher Gründe kein Stellungnahmeverfahren durchgeführt. Es erfolgte eine Bewertung mit H99 für den SQB mit entsprechendem Hinweis an den Leistungserbringer. (4x berichtet)
Aufgrund der geringfügigen Abweichung wurde kein STNV eingeleitet. (1x berichtet)
Das Ergebnis weicht nicht signifikant vom Referenzwert ab. (1x berichtet)
Hacker-Angriff (1x berichtet)
Kein Stellungnahmeverfahren bei Leistungserbringern mit einer übermittelten Gesamtfallzahl &lt; 40 aufgrund der 2024 inkrafttretenden Mindestmengenregelung (7x berichtet)
Keine Stellungnahmeaufforderung empfohlen bei Klärung der rechnerischen Auffälligkeit im Vorjahr (Dokumentationsprobleme als Ursache der rechnerischen Auffälligkeit) (1x berichtet)
Keine Stellungnahmeaufforderung empfohlen bei Klärung des zugrundeliegenden Sachverhalts der rechnerischen Auffälligkeit im Vorjahr. Weitere Beobachtung findet statt. (1x berichtet)</t>
  </si>
  <si>
    <t>Qualitätsindikatoren: Freitextkommentare zur Nicht-Einleitung von Stellungnahmeverfahren (AJ 2023) – MC</t>
  </si>
  <si>
    <t>Aufgrund der Empfehlung der zuständigen Fachkommission wurde wegen statistischer, methodischer oder inhaltlicher Gründe kein Stellungnahmeverfahren durchgeführt. Es erfolgte eine Bewertung mit H99 für den SQB mit entsprechendem Hinweis an den Leistungserbringer. (5x berichtet)</t>
  </si>
  <si>
    <t>Qualitätsindikatoren: Freitextkommentare zur Nicht-Einleitung von Stellungnahmeverfahren (AJ 2023) – DEK</t>
  </si>
  <si>
    <t>bei kleineren Fallzahlen bzw. niedriger Signifikanz und erstmaliger Auffälligkeit zunächst Verlaufskontrolle (5x berichtet)</t>
  </si>
  <si>
    <t>bei kleineren Fallzahlen bzw. niedriger Signifikanz und erstmaliger Auffälligkeit zunächst Verlaufskontrolle (1x berichtet)</t>
  </si>
  <si>
    <t>Es wurde den Empfehlungen der Fachkommission gefolgt (2x berichtet)
bei kleineren Fallzahlen bzw. niedriger Signifikanz und erstmaliger Auffälligkeit zunächst Verlaufskontrolle (3x berichtet)</t>
  </si>
  <si>
    <t>bei kleineren Fallzahlen bzw. niedriger Signifikanz und erstmaliger Auffälligkeit zunächst Verlaufskontrolle (4x berichtet)</t>
  </si>
  <si>
    <t>bei kleineren Fallzahlen bzw. niedriger Signifikanz und erstmaliger Auffälligkeit zunächst Verlaufskontrolle (2x berichtet)</t>
  </si>
  <si>
    <t>Qualitätsindikatoren: Freitextkommentare zur Nicht-Einleitung von Stellungnahmeverfahren (AJ 2023) – PM-NEO</t>
  </si>
  <si>
    <t>Aufgrund der Empfehlung der zuständigen Fachkommission wurde wegen statistischer, methodischer oder inhaltlicher Gründe kein Stellungnahmeverfahren durchgeführt. Es erfolgte eine Bewertung mit H99 für den SQB mit entsprechendem Hinweis an den Leistungserbringer. (2x berichtet)
Ausschluss von Kliniken mit einer Gesamtfallzahl (Nenner) &lt;= 20 (9x berichtet)
Bei erstmaliger rechnerischer Auffälligkeit und kleinen Fallzahlen zunächst Verlaufsbeobachtung (2x berichtet)
Fallzahl =1, Verlaufsbeobachtung (1x berichtet)
Grenzwertige Abweichung. Keine Stellungnahmeaufforderung empfohlen. (2x berichtet)
Kein SNV empfohlen bei grenzwertiger Abweichung vom Referenzbereich. Die Entwicklung wird besonders beobachtet. (1x berichtet)
Krankenhaus zum 30.11.222 geschlossen (1x berichtet)
Rechnerisch auffälliges Ergebnis beruht auf einer Einzelfallkonstellation. Kein Stellungnahmeverfahren durchgeführt. (2x berichtet)
geringe Fallzahl, Vorjahr unauffällig (1x berichtet)</t>
  </si>
  <si>
    <t>Abweichung durch Einzelfall. Keine Stellungnahmeaufforderung empfohlen. (4x berichtet)
Aufgrund der  geringen Grundgesamtheit wurde auf ein Stellungnahmeverfahrenverzichtet. (1x berichtet)
Aufgrund der Empfehlung der zuständigen Fachkommission wurde wegen statistischer, methodischer oder inhaltlicher Gründe kein Stellungnahmeverfahren durchgeführt. Es erfolgte eine Bewertung mit H99 für den SQB mit entsprechendem Hinweis an den Leistungserbringer. (8x berichtet)
Aufgrund der geringen Grundgesamtheit wurde auf ein Stellungnahmeverfahrenverzichtet. (1x berichtet)
Aufgrund des Wechsels der Standort-ID im Laufe des Erfassungsjahres 2022 ergibt sich in der Zusammenschau der rechnerischen Ergebnisse der beiden Standort-IDs ein rechnerisch unauffälliges Ergebnis, sodass die Fachkommission kein Stellungnahmeverfahren für notwendig erachtet. (1x berichtet)
Ausschluss von Kliniken mit einer Gesamtfallzahl (Nenner) &lt;= 20 sowie Kliniken mit einer Anzahl auffälliger Vorgänge &lt; 15 (außer bei den Kliniken zur gesonderten Betrachtung) (27x berichtet)
Bei erstmaliger rechnerischer Auffälligkeit und kleinen Fallzahlen zunächst Verlaufsbeobachtung (1x berichtet)
Das Ergebnis weicht  nicht signifikant vom Referenzwert ab. (2x berichtet)
Das Ergebnis weicht nicht signifikant vom Referenzwert ab. (1x berichtet)
Die Fachkommission hat sich entschieden, in diesem Fall kein Stellungnahmeverfahren einzuleiten. (2x berichtet)
Einrichtung ab 2023 geschlossen (2x berichtet)
Ergebnisverbesserung bei Maßnahmen im Vorjahr (2x berichtet)
Ergebnisverbesserung bei Maßnahmen im Vorjahr, weiteren Verlauf abwarten (1x berichtet)
Ergebnisverbesserung bei Maßnahmen im Vorjahr, weiteren Verlauf im Folgejahr beobachten (2x berichtet)
Ergebnisverbesserung zum Vorjahr, kleine Fallzahl (1x berichtet)
Ergebnisverbesserung zum Vorjahr, nahe am Referenzbereich (1x berichtet)
Ergebnisverbesserung zum Vorjahr, nahe am Referenzbereich,  keine weiteren Auffälligkeiten des Leistungserbringers (1x berichtet)
Ergebnisverbesserung zum Vorjahr, nahe am Referenzbereich, keine weiteren Auffälligkeiten des Leistungserbringers (4x berichtet)
Erstmalige Auffälligkeit, keine weiteren Auffälligkeiten des Leistungserbringers (1x berichtet)
Erstmalige Auffälligkeit, nahe am Referenzbereich (1x berichtet)
Erstmalige Auffälligkeit, nahe am Referenzbereich, keine weiteren Auffälligkeiten des Leistungserbringers (1x berichtet)
Erstmalige Auffälligkeit, noch nahe am Referenzbereich, keine weiteren Auffälligkeiten des Leistungserbringers (1x berichtet)
Erstmalige rechnerische Auffälligkeit und kleine Fallzahl (1x berichtet)
Fallzahl =1, Verlaufsbeobachtung (1x berichtet)
Grenzwertige Abweichung. Keine Stellungnahmeaufforderung empfohlen. (3x berichtet)
Rechnerisch auffälliges Ergebnis beruht auf einer Einzelfallkonstellation. Kein Stellungnahmeverfahren durchgeführt. (4x berichtet)</t>
  </si>
  <si>
    <t>Abweichung durch Einzelfall. Keine Stellungnahmeaufforderung empfohlen. (1x berichtet)
Aufgrund der Empfehlung der zuständigen Fachkommission wurde wegen statistischer, methodischer oder inhaltlicher Gründe kein Stellungnahmeverfahren durchgeführt. Es erfolgte eine Bewertung mit H99 für den SQB mit entsprechendem Hinweis an den Leistungserbringer. (8x berichtet)
Aufgrund der geringen Grundgesamtheit wurde auf ein Stellungnahmeverfahrenverzichtet. (1x berichtet)
Das Ergebnis weicht nicht signifikant vom Referenzwert ab. (1x berichtet)
Die Fachkommission hat sich entschieden, in diesem Fall kein Stellungnahmeverfahren einzuleiten. (5x berichtet)
Einrichtung 2022 geschlossen (1x berichtet)
Einrichtung ab 2023 geschlossen (1x berichtet)
Ergebnisverbesserung bei Maßnahmen im Vorjahr ( im Rahmen weiterer Qualitätsindikatoren), weiteren Verlauf abwarten (1x berichtet)
Ergebnisverbesserung bei Maßnahmen im Vorjahr, Verlaufsbeobachtung (1x berichtet)
Ergebnisverbesserung bei Maßnahmen im Vorjahr, weiteren Verlauf im Folgejahr beobachten (2x berichtet)
Ergebnisverbesserung zum Vorjahr, nahe am Referenzbereich (1x berichtet)
Ergebnisverbesserung zum Vorjahr, nahe am Referenzbereich, keine weiteren Auffälligkeiten des Leistungserbringers (3x berichtet)
Erstmalig rechnerisch auffällig, aber weniger als der halbe Vertrauensbereich ist außerhalb des Referenzbereichs (1x berichtet)
Erstmalige Auffälligkeit, kleine Fallzahl (1x berichtet)
Erstmalige Auffälligkeit, nahe am Referenzbereich, keine weiteren Auffälligkeiten des Leistungserbringers (3x berichtet)
Erstmalige rechnerische Auffälligkeit , keine weiteren Auffälligkeiten des Leistungserbringers (1x berichtet)
Grenzwertige Abweichung. Keine Stellungnahmeaufforderung empfohlen. (8x berichtet)
Nur die rechnerischen Auffälligkeiten im STNV, die wiederholt rechnerisch auffällig sind (im Vergleich zum Vorjahr) (23x berichtet)
Rechnerisch auffälliges Ergebnis beruht auf einer Einzelfallkonstellation. Kein Stellungnahmeverfahren durchgeführt. (2x berichtet)
Standort geschlossen aufgrund unterjährigem StandortID-Wechsel. Mögliche Stellungnahmeverfahren werden über die neue StandortID geführt. (1x berichtet)</t>
  </si>
  <si>
    <t>Abweichung durch Einzelfall. Keine Stellungnahmeaufforderung empfohlen. (2x berichtet)
Aufgrund der Empfehlung der zuständigen Fachkommission wurde wegen statistischer, methodischer oder inhaltlicher Gründe kein Stellungnahmeverfahren durchgeführt. Es erfolgte eine Bewertung mit H99 für den SQB mit entsprechendem Hinweis an den Leistungserbringer. (5x berichtet)
Aufgrund der geringen Grundgesamtheit wurde auf ein Stellungnahmeverfahrenverzichtet. (1x berichtet)
Aufgrund des Wechsels der Standort-ID im Laufe des Erfassungsjahres 2022 ergibt sich in der Zusammenschau der rechnerischen Ergebnisse der beiden Standort-IDs ein rechnerisch unauffälliges Ergebnis, sodass die Fachkommission kein Stellungnahmeverfahren für notwendig erachtet. (1x berichtet)
Ausschluss von Kliniken mit einer Anzahl auffälliger Vorgänge &lt;= 5 (16x berichtet)
Bei erstmaliger rechnerischer Auffälligkeit und kleinen Fallzahlen zunächst Verlaufsbeobachtung (3x berichtet)
Die Fachkommission hat sich entschieden, in diesem Fall kein Stellungnahmeverfahren einzuleiten. (7x berichtet)
Einrichtung 2023 geschlossen (1x berichtet)
Einrichtung ab 2023 geschlossen (1x berichtet)
Ergebnisverbesserung bei Maßnahmen im Vorjahr (3x berichtet)
Ergebnisverbesserung bei Maßnahmen im Vorjahr , weiteren Verlauf abwarten (1x berichtet)
Ergebnisverbesserung zum Vorjahr, nahe am Referenzbereich (2x berichtet)
Ergebnisverbesserung zum Vorjahr, nahe am Referenzbereich, keine weiteren Auffälligkeiten des Leistungserbringers (1x berichtet)
Erstmalige Auffälligkeit, keine weiteren Auffälligkeiten des Leistungserbringers (1x berichtet)
Erstmalige Auffälligkeit, nahe am Referenzbereich (3x berichtet)
Erstmalige Auffälligkeit, nahe am Referenzbereich, keine weiteren Auffälligkeiten des Leistungserbringers (3x berichtet)
Erstmalige Auffälligkeit, noch nahe am Referenzbereich, keine weiteren Auffälligkeiten des Leistungserbringers (1x berichtet)
Erstmalige rechnerische Auffälligkeit , keine weiteren Auffälligkeiten des Leistungserbringers (3x berichtet)
Erstmalige rechnerische Auffälligkeit und kleine Fallzahl (1x berichtet)
Grenzwertige Abweichung. Keine Stellungnahmeaufforderung empfohlen. (2x berichtet)
Nahe am Referenzbereich (1x berichtet)
Rechnerisch erstmals auffällig, nahe am Referenzbereich und weniger als der halbe Vertrauensbereich ist außerhalb des Referenzbereichs, zunächst Verlaufsbeobachtung. (1x berichtet)</t>
  </si>
  <si>
    <t>Ausschluss von Kliniken mit einer Anzahl auffälliger Vorgänge &lt;= 5 (5x berichtet)
Die Fachkommission hat sich entschieden, in diesem Fall kein Stellungnahmeverfahren einzuleiten. (4x berichtet)</t>
  </si>
  <si>
    <t>Abweichung durch Einzelfall. Keine Stellungnahmeaufforderung empfohlen. (1x berichtet)
Abweichung durch Einzelfälle. Keine Stellungnahmeaufforderung empfohlen. (1x berichtet)
Aufgrund der Empfehlung der zuständigen Fachkommission wurde wegen statistischer, methodischer oder inhaltlicher Gründe kein Stellungnahmeverfahren durchgeführt. Es erfolgte eine Bewertung mit H99 für den SQB mit entsprechendem Hinweis an den Leistungserbringer. (6x berichtet)
Aufgrund des Wechsels der Standort-ID im Laufe des Erfassungsjahres 2022 ergibt sich in der Zusammenschau der rechnerischen Ergebnisse der beiden Standort-IDs ein rechnerisch unauffälliges Ergebnis, sodass die Fachkommission kein Stellungnahmeverfahren für notwendig erachtet. (1x berichtet)
Ausschluss von Kliniken mit einer Gesamtfallzahl (Nenner) &lt;= 20 sowie Kliniken mit einer Anzahl auffälliger Vorgänge &lt;= 5 (21x berichtet)
Bei erstmaliger rechnerischer Auffälligkeit und kleinen Fallzahlen zunächst Verlaufsbeobachtung (4x berichtet)
Das Ergebnis weicht  nicht signifikant vom Referenzwert ab. (1x berichtet)
Das Ergebnis weicht nicht signifikant vom Referenzwert ab. (1x berichtet)
Der Leistungserbringer wurde auf das rechnerisch auffällige Ergebnis hingewiesen und um Analyse der rechnerischen Auffälligkeit gebeten. (1x berichtet)
Die Fachkommission hat sich entschieden, in diesem Fall kein Stellungnahmeverfahren einzuleiten. (3x berichtet)
Einrichtung 2023 geschlossen (1x berichtet)
Einrichtung ab 2023 geschlossen (2x berichtet)
Einzelfall (1x berichtet)
Ergebnisverbesserung bei Maßnahmen im Vorjahr, Ergebnis nahe am Referenzbereich (1x berichtet)
Ergebnisverbesserung bei Maßnahmen im Vorjahr, keine weiteren Auffälligkeiten des Leistungserbringers (1x berichtet)
Ergebnisverbesserung bei Maßnahmen im Vorjahr, weiteren Verlauf im Folgejahr beobachten (2x berichtet)
Ergebnisverbesserung zum Vorjahr, nahe am Referenzbereich (1x berichtet)
Erstmalige Auffälligkeit, nahe am Referenzbereich (5x berichtet)
Erstmalige Auffälligkeit, nahe am Referenzbereich, keine weiteren Auffälligkeiten des Leistungserbringers (2x berichtet)
Erstmalige rechnerische Auffälligkeit , keine weiteren Auffälligkeiten des Leistungserbringers (1x berichtet)
Erstmalige rechnerische Auffälligkeit , keine weiteren Auffälligkeiten des Leistungserbringers, kleine Fallzahl (1x berichtet)
Fallzahl =1, Verlaufsbeobachtung (1x berichtet)
Grenzwertige Abweichung. Keine Stellungnahmeaufforderung empfohlen. (6x berichtet)
Kein SNV empfohlen bei grenzwertiger Abweichung vom Referenzbereich. Die Entwicklung wird besonders beobachtet. (2x berichtet)
Krankenhaus zum 30.11.2022  geschlossen (1x berichtet)
Rechnerisch auffälliges Ergebnis beruht auf einer Einzelfallkonstellation. Kein Stellungnahmeverfahren durchgeführt. (3x berichtet)
Rechnerisch erstmalig auffällig, weniger als der halbe Vertrauensbereich ist außerhalb des Referenzbereichs, zunächst Verlaufsbeobachtung (1x berichtet)</t>
  </si>
  <si>
    <t>Qualitätsindikatoren: Freitextkommentare zur Nicht-Einleitung von Stellungnahmeverfahren (AJ 2023) – CAP</t>
  </si>
  <si>
    <t>auffällige Ergebnisse</t>
  </si>
  <si>
    <t>Begründung der Bewertung</t>
  </si>
  <si>
    <t>fehlerhafte/unvollzählige Dokumentation wird bestätigt</t>
  </si>
  <si>
    <t>keine (ausreichend erklärenden) Gründe für die rechnerische Auffälligkeit benannt</t>
  </si>
  <si>
    <t>3</t>
  </si>
  <si>
    <t>10</t>
  </si>
  <si>
    <t>0</t>
  </si>
  <si>
    <t>Auffälligkeitskriterien: Bewertung der qualitativ auffälligen Ergebnisse (AJ 2023) – CHE</t>
  </si>
  <si>
    <t>1</t>
  </si>
  <si>
    <t>Auffälligkeitskriterien: Bewertung der qualitativ auffälligen Ergebnisse (AJ 2023) – TX-HTX</t>
  </si>
  <si>
    <t>Auffälligkeitskriterien: Bewertung der qualitativ auffälligen Ergebnisse (AJ 2023) – TX-MKU</t>
  </si>
  <si>
    <t>Auffälligkeitskriterien: Bewertung der qualitativ auffälligen Ergebnisse (AJ 2023) – KCHK-AK-CHIR</t>
  </si>
  <si>
    <t>65</t>
  </si>
  <si>
    <t>Auffälligkeitskriterien: Bewertung der qualitativ auffälligen Ergebnisse (AJ 2023) – KCHK-AK-KATH</t>
  </si>
  <si>
    <t>13</t>
  </si>
  <si>
    <t>2</t>
  </si>
  <si>
    <t>Auffälligkeitskriterien: Bewertung der qualitativ auffälligen Ergebnisse (AJ 2023) – KCHK-D</t>
  </si>
  <si>
    <t>4</t>
  </si>
  <si>
    <t>Auffälligkeitskriterien: Bewertung der qualitativ auffälligen Ergebnisse (AJ 2023) – KCHK-KC</t>
  </si>
  <si>
    <t>15</t>
  </si>
  <si>
    <t>Auffälligkeitskriterien: Bewertung der qualitativ auffälligen Ergebnisse (AJ 2023) – KCHK-MK-CHIR</t>
  </si>
  <si>
    <t>14</t>
  </si>
  <si>
    <t>Auffälligkeitskriterien: Bewertung der qualitativ auffälligen Ergebnisse (AJ 2023) – KCHK-MK-KATH</t>
  </si>
  <si>
    <t>Auffälligkeitskriterien: Bewertung der qualitativ auffälligen Ergebnisse (AJ 2023) – TX-LLS</t>
  </si>
  <si>
    <t>Auffälligkeitskriterien: Bewertung der qualitativ auffälligen Ergebnisse (AJ 2023) – TX-LTX</t>
  </si>
  <si>
    <t>Auffälligkeitskriterien: Bewertung der qualitativ auffälligen Ergebnisse (AJ 2023) – TX-LUTX</t>
  </si>
  <si>
    <t>Auffälligkeitskriterien: Bewertung der qualitativ auffälligen Ergebnisse (AJ 2023) – TX-NLS</t>
  </si>
  <si>
    <t>Auffälligkeitskriterien: Bewertung der qualitativ auffälligen Ergebnisse (AJ 2023) – NET-PNTX-D</t>
  </si>
  <si>
    <t>Sektor</t>
  </si>
  <si>
    <t>Auffällige Ergebnisse</t>
  </si>
  <si>
    <t>gesamt</t>
  </si>
  <si>
    <t>49</t>
  </si>
  <si>
    <t>17 / 49
(34,69 %)</t>
  </si>
  <si>
    <t>nur für KH-Sektor</t>
  </si>
  <si>
    <t>46</t>
  </si>
  <si>
    <t>17 / 46
(36,96 %)</t>
  </si>
  <si>
    <t>1 / 46
(2,17 %)</t>
  </si>
  <si>
    <t>nur für VÄ-Sektor</t>
  </si>
  <si>
    <t>54</t>
  </si>
  <si>
    <t>32 / 54
(59,26 %)</t>
  </si>
  <si>
    <t>2 / 54
(3,70 %)</t>
  </si>
  <si>
    <t>47</t>
  </si>
  <si>
    <t>28 / 47
(59,57 %)</t>
  </si>
  <si>
    <t>2 / 47
(4,26 %)</t>
  </si>
  <si>
    <t>0 / 47
(0,00 %)</t>
  </si>
  <si>
    <t>7</t>
  </si>
  <si>
    <t>4 / 7
(57,14 %)</t>
  </si>
  <si>
    <t>50</t>
  </si>
  <si>
    <t>29 / 50
(58,00 %)</t>
  </si>
  <si>
    <t>39</t>
  </si>
  <si>
    <t>25 / 39
(64,10 %)</t>
  </si>
  <si>
    <t>0 / 39
(0,00 %)</t>
  </si>
  <si>
    <t>11</t>
  </si>
  <si>
    <t>1 / 11
(9,09 %)</t>
  </si>
  <si>
    <t>126</t>
  </si>
  <si>
    <t>29 / 126
(23,02 %)</t>
  </si>
  <si>
    <t>6 / 126
(4,76 %)</t>
  </si>
  <si>
    <t>33</t>
  </si>
  <si>
    <t>11 / 33
(33,33 %)</t>
  </si>
  <si>
    <t>93</t>
  </si>
  <si>
    <t>18 / 93
(19,35 %)</t>
  </si>
  <si>
    <t>5 / 93
(5,38 %)</t>
  </si>
  <si>
    <t>6 / 93
(6,45 %)</t>
  </si>
  <si>
    <t>72</t>
  </si>
  <si>
    <t>31 / 72
(43,06 %)</t>
  </si>
  <si>
    <t>2 / 72
(2,78 %)</t>
  </si>
  <si>
    <t>4 / 72
(5,56 %)</t>
  </si>
  <si>
    <t>44</t>
  </si>
  <si>
    <t>21 / 44
(47,73 %)</t>
  </si>
  <si>
    <t>1 / 44
(2,27 %)</t>
  </si>
  <si>
    <t>28</t>
  </si>
  <si>
    <t>10 / 28
(35,71 %)</t>
  </si>
  <si>
    <t>3 / 28
(10,71 %)</t>
  </si>
  <si>
    <t>0 / 0
(-)</t>
  </si>
  <si>
    <t>Auffälligkeitskriterien: Bewertung der qualitativ auffälligen Ergebnisse (AJ 2023) – PCI</t>
  </si>
  <si>
    <t>16 / 28
(57,14 %)</t>
  </si>
  <si>
    <t>27</t>
  </si>
  <si>
    <t>17 / 27
(62,96 %)</t>
  </si>
  <si>
    <t>2 / 27
(7,41 %)</t>
  </si>
  <si>
    <t>11 / 14
(78,57 %)</t>
  </si>
  <si>
    <t>7 / 14
(50,00 %)</t>
  </si>
  <si>
    <t>6</t>
  </si>
  <si>
    <t>Auffälligkeitskriterien: Bewertung der qualitativ auffälligen Ergebnisse (AJ 2023) – HSMDEF-HSM-IMPL</t>
  </si>
  <si>
    <t>5</t>
  </si>
  <si>
    <t>Auffälligkeitskriterien: Bewertung der qualitativ auffälligen Ergebnisse (AJ 2023) – HSMDEF-HSM-AGGW</t>
  </si>
  <si>
    <t>18</t>
  </si>
  <si>
    <t>Auffälligkeitskriterien: Bewertung der qualitativ auffälligen Ergebnisse (AJ 2023) – HSMDEF-HSM-REV</t>
  </si>
  <si>
    <t>6 / 15
(40,00 %)</t>
  </si>
  <si>
    <t>9</t>
  </si>
  <si>
    <t>Auffälligkeitskriterien: Bewertung der qualitativ auffälligen Ergebnisse (AJ 2023) – HSMDEF-DEFI-IMPL</t>
  </si>
  <si>
    <t>8</t>
  </si>
  <si>
    <t>Auffälligkeitskriterien: Bewertung der qualitativ auffälligen Ergebnisse (AJ 2023) – HSMDEF-DEFI-AGGW</t>
  </si>
  <si>
    <t>13 / 33
(39,39 %)</t>
  </si>
  <si>
    <t>3 / 7
(42,86 %)</t>
  </si>
  <si>
    <t>1 / 7
(14,29 %)</t>
  </si>
  <si>
    <t>Auffälligkeitskriterien: Bewertung der qualitativ auffälligen Ergebnisse (AJ 2023) – HSMDEF-DEFI-REV</t>
  </si>
  <si>
    <t>22</t>
  </si>
  <si>
    <t>10 / 22
(45,45 %)</t>
  </si>
  <si>
    <t>29</t>
  </si>
  <si>
    <t>14 / 29
(48,28 %)</t>
  </si>
  <si>
    <t>1 / 29
(3,45 %)</t>
  </si>
  <si>
    <t>Auffälligkeitskriterien: Bewertung der qualitativ auffälligen Ergebnisse (AJ 2023) – KAROTIS</t>
  </si>
  <si>
    <t>41</t>
  </si>
  <si>
    <t>26 / 41
(63,41 %)</t>
  </si>
  <si>
    <t>53</t>
  </si>
  <si>
    <t>32 / 53
(60,38 %)</t>
  </si>
  <si>
    <t>Auffälligkeitskriterien: Bewertung der qualitativ auffälligen Ergebnisse (AJ 2023) – GYN-OP</t>
  </si>
  <si>
    <t>37</t>
  </si>
  <si>
    <t>11 / 37
(29,73 %)</t>
  </si>
  <si>
    <t>31</t>
  </si>
  <si>
    <t>13 / 31
(41,94 %)</t>
  </si>
  <si>
    <t>2 / 31
(6,45 %)</t>
  </si>
  <si>
    <t>Auffälligkeitskriterien: Bewertung der qualitativ auffälligen Ergebnisse (AJ 2023) – PM-GEBH</t>
  </si>
  <si>
    <t>32</t>
  </si>
  <si>
    <t>12 / 32
(37,50 %)</t>
  </si>
  <si>
    <t>23</t>
  </si>
  <si>
    <t>13 / 23
(56,52 %)</t>
  </si>
  <si>
    <t>5 / 18
(27,78 %)</t>
  </si>
  <si>
    <t>26</t>
  </si>
  <si>
    <t>1 / 26
(3,85 %)</t>
  </si>
  <si>
    <t>Auffälligkeitskriterien: Bewertung der qualitativ auffälligen Ergebnisse (AJ 2023) – HGV-OSFRAK</t>
  </si>
  <si>
    <t>12 / 29
(41,38 %)</t>
  </si>
  <si>
    <t>17 / 28
(60,71 %)</t>
  </si>
  <si>
    <t>1 / 13
(7,69 %)</t>
  </si>
  <si>
    <t>14 / 37
(37,84 %)</t>
  </si>
  <si>
    <t>34</t>
  </si>
  <si>
    <t>12 / 34
(35,29 %)</t>
  </si>
  <si>
    <t>1 / 34
(2,94 %)</t>
  </si>
  <si>
    <t>3 / 13
(23,08 %)</t>
  </si>
  <si>
    <t>2 / 13
(15,38 %)</t>
  </si>
  <si>
    <t>69</t>
  </si>
  <si>
    <t>31 / 69
(44,93 %)</t>
  </si>
  <si>
    <t>3 / 69
(4,35 %)</t>
  </si>
  <si>
    <t>16</t>
  </si>
  <si>
    <t>11 / 16
(68,75 %)</t>
  </si>
  <si>
    <t>Auffälligkeitskriterien: Bewertung der qualitativ auffälligen Ergebnisse (AJ 2023) – HGV-HEP</t>
  </si>
  <si>
    <t>2 / 6
(33,33 %)</t>
  </si>
  <si>
    <t>5 / 11
(45,45 %)</t>
  </si>
  <si>
    <t>7 / 28
(25,00 %)</t>
  </si>
  <si>
    <t>11 / 34
(32,35 %)</t>
  </si>
  <si>
    <t>5 / 16
(31,25 %)</t>
  </si>
  <si>
    <t>1 / 16
(6,25 %)</t>
  </si>
  <si>
    <t>Auffälligkeitskriterien: Bewertung der qualitativ auffälligen Ergebnisse (AJ 2023) – KEP</t>
  </si>
  <si>
    <t>17</t>
  </si>
  <si>
    <t>16 / 17
(94,12 %)</t>
  </si>
  <si>
    <t>13 / 18
(72,22 %)</t>
  </si>
  <si>
    <t>10 / 11
(90,91 %)</t>
  </si>
  <si>
    <t>Auffälligkeitskriterien: Bewertung der qualitativ auffälligen Ergebnisse (AJ 2023) – MC</t>
  </si>
  <si>
    <t>66</t>
  </si>
  <si>
    <t>50 / 66
(75,76 %)</t>
  </si>
  <si>
    <t>3 / 66
(4,55 %)</t>
  </si>
  <si>
    <t>10 / 23
(43,48 %)</t>
  </si>
  <si>
    <t>3 / 23
(13,04 %)</t>
  </si>
  <si>
    <t>12 / 33
(36,36 %)</t>
  </si>
  <si>
    <t>2 / 33
(6,06 %)</t>
  </si>
  <si>
    <t>9 / 22
(40,91 %)</t>
  </si>
  <si>
    <t>21</t>
  </si>
  <si>
    <t>9 / 21
(42,86 %)</t>
  </si>
  <si>
    <t>Auffälligkeitskriterien: Bewertung der qualitativ auffälligen Ergebnisse (AJ 2023) – DEK</t>
  </si>
  <si>
    <t>30</t>
  </si>
  <si>
    <t>3 / 30
(10,00 %)</t>
  </si>
  <si>
    <t>9 / 41
(21,95 %)</t>
  </si>
  <si>
    <t>3 / 41
(7,32 %)</t>
  </si>
  <si>
    <t>Auffälligkeitskriterien: Bewertung der qualitativ auffälligen Ergebnisse (AJ 2023) – PM-NEO</t>
  </si>
  <si>
    <t>2 / 16
(12,50 %)</t>
  </si>
  <si>
    <t>36</t>
  </si>
  <si>
    <t>Auffälligkeitskriterien: Bewertung der qualitativ auffälligen Ergebnisse (AJ 2023) – CAP</t>
  </si>
  <si>
    <t>Bewertung</t>
  </si>
  <si>
    <t>Fehlende Beachtung der DeQS-RL-Anonymisierungsvorgaben (1x berichtet)</t>
  </si>
  <si>
    <t>Auffälligkeitskriterien: Freitextkommentare zur Bewertung der qualitativ auffälligen Ergebnisse (AJ 2023) – CHE</t>
  </si>
  <si>
    <t>Keine Stellungnahme eingereicht (1x berichtet)</t>
  </si>
  <si>
    <t>Der Stellungnahme ist zu entnehmen, dass die Abweichung vom Referenzbereich auf Dokumentationsdefizite zurückzuführen ist. Der Leistungserbringer wird aufgefordert, verstärkt auf die korrekte Dokumentation zu achten (1x berichtet)</t>
  </si>
  <si>
    <t>Es wurde fälschlicherweise ein Soll für Nebenbetriebsstättennummer übermittelt. QS Datensätze und Soll wurden über HBSNR übermittelt.. (1x berichtet)
Für Patienten mit schriflticher Bestätigung der Krankenkasse über Bestehen der Versicherung und ohne Krankenkassenkarte liegt keine eGKV Nummer vor. Diese Patienten können nicht dokumentiert werden. (1x berichtet)
Softwareprobleme haben eine falsche Dokumentation verursacht (4x berichtet)</t>
  </si>
  <si>
    <t>Fehlerhafte Sollstatistik aufgrund nachträglicher Fallstornierungen bzw. Umwandlung in ambulante Fälle. (1x berichtet)</t>
  </si>
  <si>
    <t>Softwareprobleme haben eine falsche Dokumentation verursacht (4x berichtet)</t>
  </si>
  <si>
    <t>Auffälligkeitskriterien: Freitextkommentare zur Bewertung der qualitativ auffälligen Ergebnisse (AJ 2023) – PCI</t>
  </si>
  <si>
    <t>Der Stellungnahme ist zu entnehmen, dass die Abweichung vom Referenzbereich auf Dokumentationsdefizite zurückzuführen ist. Der Leistungserbringer wird aufgefordert, verstärkt auf die korrekte Dokumentation zu achten. (1x berichtet)</t>
  </si>
  <si>
    <t>Keine ausreichenden Gründe genannt (1x berichtet)</t>
  </si>
  <si>
    <t>Keine Stellungnahme vorgelegt (1x berichtet)</t>
  </si>
  <si>
    <t>Trotz wiederholter Aufforderung und Erinnerungsschreiben zum Stellungnahmeverfahren ist für diesen Qualitätsinidkator, diese Kennzahl bzw. dieses Auffälligkeitskriterium keine Stellungnahme eingegangen. (1x berichtet)</t>
  </si>
  <si>
    <t>Auffälligkeitskriterien: Freitextkommentare zur Bewertung der qualitativ auffälligen Ergebnisse (AJ 2023) – HSMDEF-HSM-IMPL</t>
  </si>
  <si>
    <t>Auffälligkeitskriterien: Freitextkommentare zur Bewertung der qualitativ auffälligen Ergebnisse (AJ 2023) – HSMDEF-HSM-REV</t>
  </si>
  <si>
    <t>Auffälligkeitskriterien: Freitextkommentare zur Bewertung der qualitativ auffälligen Ergebnisse (AJ 2023) – HSMDEF-DEFI-IMPL</t>
  </si>
  <si>
    <t>Auffälligkeitskriterien: Freitextkommentare zur Bewertung der qualitativ auffälligen Ergebnisse (AJ 2023) – HSMDEF-DEFI-REV</t>
  </si>
  <si>
    <t>Der Stellungnahme ist zu entnehmen, dass die Abweichung vom Referenzbereich auf einen Dokumentationsfehler zurückzuführen ist. Die Fachkommission bittet, verstärkt auf die korrekte Dokumentation zu achten. (1x berichtet)
Gemäß der Stellungnahme handelt es sich in zwei Fällen um einen Dokumentationsfehler. (1x berichtet)</t>
  </si>
  <si>
    <t>Einleitung Maßnahmenstufe 1 (1x berichtet)</t>
  </si>
  <si>
    <t>Der Stellungnahme ist zu entnehmen, dass die Unterdokumentation auf einen Softwarefehler zurückzuführen ist. Ein  Teil der Antwortdatei wurde durch einen Formatwechsel nicht im System berücksichtigt. Der Fehler wurde entsprechend behoben. (1x berichtet)</t>
  </si>
  <si>
    <t>Auffälligkeitskriterien: Freitextkommentare zur Bewertung der qualitativ auffälligen Ergebnisse (AJ 2023) – KAROTIS</t>
  </si>
  <si>
    <t>Der Stellungnahme ist zu entnehmen, dass die Abweichung vom Referenzbereich auf einen Dokumentationsfehler zurückzuführen ist. Die Fachkommission bittet, verstärkt auf eine korrekte Dokumentation zu achten, da somit Anfragen zum Stellungnahmeverfahren vermieden werden können. (1x berichtet)</t>
  </si>
  <si>
    <t>Die beschriebene Histologie lässt sich über die Schlüssel 1-11 der QS-Software abbilden, z.B. 05=Endometriose oder 07=Entzündung. Hier ist der aus Ihrer medizinischen Sicht führende Befund ausschlaggebend. Somit besteht hier ein Dokumentationsfehler. (1x berichtet)
Es wurde der Schlüssel "19 = Adnexe: Veränderungen an den Adnexen, die in den Schlüsselwerten 01 - 11 nicht erfasst sind" angegeben, obwohl die genannte Histologie über einen der Schlüssel 01-11 abgebildet werden könnte. (1x berichtet)</t>
  </si>
  <si>
    <t>Die Dokumentation ist nicht konsequent korrekt erfolgt bzgl. Entlassungsdiagnose und entsprechender intraoperativer Komplikation. (1x berichtet)
Die Dokumentation, dass eine intraoperative Komplikation vorlag, ist korrekt erfolgt, die Zuordnung der angegebenen spezifischen Komplikation entsprechend der Entlassungs-Diagnose ist jedoch nicht korrekt. (1x berichtet)
Eine Koagulationsnekrose ist als Folge eines intraoperativ entstandenen Schadens anzusehen, auch wenn sie erst postoperativ klinisch auffällig wird. (1x berichtet)
Laut Anfrage beim IQTIG erscheint im 1. Fall "die Kodierung einer Dickdarmverletzung hier eher nicht korrekt". Im 2. Fall ist keine Adhäsiolyse codiert, sodass auch hier eine fehlerhafte Dokumentation vorzuliegen scheint. (1x berichtet)
Nach Prüfung der gelieferten Daten in der Mandantenfähigen Datenbank handelt es sich in allen vier Fällen um Fehlkodierungen: in drei Fällen wurde trotz Eingabe von Komplikationsdiagnosen das Feld "intraoperative Komplikationen" mit "nein" befüllt, im vierten Fall wurde statt der kodierten und abbildbaren Komplikation (Feld 16-17.9) "andere intraoperative Komplikationen" angegeben. (1x berichtet)</t>
  </si>
  <si>
    <t>Auffälligkeitskriterien: Freitextkommentare zur Bewertung der qualitativ auffälligen Ergebnisse (AJ 2023) – GYN-OP</t>
  </si>
  <si>
    <t>Dokumentationsfehler, die E-E-Zeit lag bei 4 Minuten. (1x berichtet)</t>
  </si>
  <si>
    <t>Der Stellungnahmen war unter anderem zu entnehmen, dass im Geburtendokumentationssystem View Point bei fehlendem Base Excess auch kein pH-Wert eingeben werden kann. Die Fachkommission bestätigt dies, weist jedoch darauf hin, dass die Dokumentation im QS-System trotzdem möglich ist und zu erfolgen hat. Zudem hatte der Leistungserbringer angegeben, dass für die klinische Relevanz im Rahmen der Geburtshilfe der arterielle Nabelschnur-pH ausreicht und die Messung nicht bei fehlendem Base Excess wiederholt wird. Dies wird seitens der Fachkommission kritisch gesehen. Der Leistungserbringer wird aufgefordert, Maßnahmen einzuleiten, um eine Verbesserung der Dokumentation zu erreichen und diesbezüglich Schulungen der Mitarbeiter zu veranlassen. Ebenso wird der Leistungserbringer aufgefordert, den pathologischen Befund der Plazenta zu prüfen. Ggf. Besteht das Problem auch durch eine Personenabhängigkeit. (1x berichtet)
Gemäß der Stellungnahme handelt es sich um einen Dokumentationsfehler. Das Problem wurde seitens der Klinik erkannt. (1x berichtet)</t>
  </si>
  <si>
    <t>Der Stellungnahme war erneut zu entnehmen, dass die fehlenden Werte nicht in den QS-Bogen übertragen wurden, obwohl diese in der Patientenakte dokumentiert waren. Die Fachkommission fordert den Leistungserbringer nochmals auf, verstärkt auf die korrekte Dokumentation zu achten und entsprechende Maßnahmen einzuleiten. Sollte im Folgejahr keine Ergebnisverbesserung erkennbar sein, weist die Fachkommission vorsorglich darauf hin, dass dann der Abschluss einer Zielvereinbarung angeraten ist. (1x berichtet)
Hinweise auf Struktur- und Prozessmängel (1x berichtet)</t>
  </si>
  <si>
    <t>Auffälligkeitskriterien: Freitextkommentare zur Bewertung der qualitativ auffälligen Ergebnisse (AJ 2023) – PM-GEBH</t>
  </si>
  <si>
    <t>Da die QS-Daten stimmig und "lediglich" die Kodierung betroffen ist, kann von hiervon unbeeinflussten Indikatorergebnissen ausgegangen werden. (1x berichtet)</t>
  </si>
  <si>
    <t>Auffälligkeitskriterien: Freitextkommentare zur Bewertung der qualitativ auffälligen Ergebnisse (AJ 2023) – HGV-OSFRAK</t>
  </si>
  <si>
    <t>Korrekturbedarf ohne QI-Relevanz, Empfehlung zur korrekten Abbildung notwendig (1x berichtet)</t>
  </si>
  <si>
    <t>Der Stellungnahme ist zu entnehmen, dass bei sechs Hüftendoprothesenimplantationen automatisch durch das KISS generiert doppelte Prozedurbögen angelegt wurden. Das Problem wurde entsprechend behoben. (1x berichtet)
Der Stellungnahme ist zu entnehmen, dass die Abweichung vom Referenzbereich auf Dokumentationsdefizite zurückzuführen ist. Der Leistungserbringer wird aufgefordert, verstärkt auf eine korrekte Dokumentation zu achten. (1x berichtet)
Der Stellungnahme war zu entnehmen, dass ein Anwenderfehler vorlag. So wurde der Prozedurbogen in drei Fällen doppelt übermittelt, obwohl nur jeweils eine OP stattgefunden hat. (1x berichtet)</t>
  </si>
  <si>
    <t>Es ist nicht verfahrenskonform einen Wechsel der Komponenten in der primären Situation als Wechsel zu bezeichnen. (1x berichtet)</t>
  </si>
  <si>
    <t>PP wurden fälschlicherweise in der Sollstatistik als GKV berücksichtigt =&gt; QS-Daten also valide (1x berichtet)</t>
  </si>
  <si>
    <t>Softwareprobleme haben eine falsche Dokumentation verursacht.  Der Krankenhausbetrieb wird -aufgrund der Umwandlung in ein regionales Gesundheitszentrum- zum 30.09.2023 eingestellt. (1x berichtet)</t>
  </si>
  <si>
    <t>Einleitung Maßnahmenstufe 1 (1x berichtet)
Fallzusammenführung (1x berichtet)</t>
  </si>
  <si>
    <t>Kodierfehler (1x berichtet)</t>
  </si>
  <si>
    <t>Auffälligkeitskriterien: Freitextkommentare zur Bewertung der qualitativ auffälligen Ergebnisse (AJ 2023) – HGV-HEP</t>
  </si>
  <si>
    <t>Dokumentationsfehler in einem Fall (1x berichtet)</t>
  </si>
  <si>
    <t>Fehlende Beachtung der DeQS-RL-Anonymisierungsvorgaben (1x berichtet)
Trotz wiederholter Aufforderung und Erinnerungsschreiben zum Stellungnahmeverfahren ist für diesen Qualitätsinidkator, diese Kennzahl bzw. dieses Auffälligkeitskriterium keine Stellungnahme eingegangen. (1x berichtet)</t>
  </si>
  <si>
    <t>Ein Softwarewechsel hat die Auffälligkeit bedingt. (1x berichtet)</t>
  </si>
  <si>
    <t>Auffälligkeitskriterien: Freitextkommentare zur Bewertung der qualitativ auffälligen Ergebnisse (AJ 2023) – KEP</t>
  </si>
  <si>
    <t>Die Fachkommission bittet, verstärkt auf eine korrekte Dokumentation zu achten und diesbezüglich Schulungen der Mitarbeiter zu veranlassen. (1x berichtet)</t>
  </si>
  <si>
    <t>Der Stellungnahme ist zu entnehmen, dass die Abweichung vom Referenzbereich auf Dokumentationsdefizite zurückzuführen ist. Die Fachkommission bittet, verstärkt auf die korrekte Dokumentation der spezifischen ICD-O-3-Kodes zu achten und entsprechende Mitarbeiterschulungen zur korrekten Dokumentation zu veranlassen. (3x berichtet)</t>
  </si>
  <si>
    <t>Auffälligkeitskriterien: Freitextkommentare zur Bewertung der qualitativ auffälligen Ergebnisse (AJ 2023) – MC</t>
  </si>
  <si>
    <t>Fehlerhafte Dokumentation bestätigt, Schulungmaßnahemen eingeleitet (1x berichtet)
Fehlerhafte Dokumentation bestätigt, Schulungmaßnahmen eingeleitet (3x berichtet)</t>
  </si>
  <si>
    <t>Keine Stellungnahme vorgelegt (2x berichtet)</t>
  </si>
  <si>
    <t>fehlerhafte Dokumentation in der Risikostatistik durch KIS-Probleme (1x berichtet)</t>
  </si>
  <si>
    <t>Durch einen Wechsel in der Zuständigkeit wurden die Datensätze durch die Klinik nicht versendet. (1x berichtet)
Es ist von Seiten der Klinik nicht nachvollziehbar, warum die Risikostatistik nicht erstellt und übermittelt wurde. (1x berichtet)
KIS-Wechsel mit der Kappung sämtlicher Leitungen, Zugängen und Sicherungen dadurch Stornierungen, erneute Importe ins System und auch ein Filterdurchlauf nicht mehr möglich, laut Leistungserbringer (1x berichtet)</t>
  </si>
  <si>
    <t>Die Meldung über vier fehlende Bögen wurde bei der Übermittlung der Sollstatistik nicht beachtet. (1x berichtet)</t>
  </si>
  <si>
    <t>Wechsel des KIS-Systems. Zeitweise gab es durch die Umstellung bedingte Funktionsstörungen an den Schnittstellen (1x berichtet)</t>
  </si>
  <si>
    <t>Es ist von Seiten der Klinik nicht mehr nachvollziehbar, warum die Risikostatistik nicht erstellt und übermittelt wurde. (1x berichtet)
Interner Wechsel der Zuständigkeit hat dazu geführt, dass die Daten nicht versendet wurden. (1x berichtet)</t>
  </si>
  <si>
    <t>Die Klinik stellt den Krankenhausbetrieb zum 30.09.2022 ein. (1x berichtet)</t>
  </si>
  <si>
    <t>Auffälligkeitskriterien: Freitextkommentare zur Bewertung der qualitativ auffälligen Ergebnisse (AJ 2023) – DEK</t>
  </si>
  <si>
    <t>Unter Bezugnahme auf den Hinweis in Ihrer Stellungnahme, dass die Abweichung vom Referenzbereich auf eine Fehldokumentation zurückzuführen ist, bittet die Fachkommission verstärkt auf eine korrekte Dokumentation zu achten. (1x berichtet)</t>
  </si>
  <si>
    <t>Keine auswertbare Stellungnahme (unzureichende Beachtung der Datenschutzvorgaben) (1x berichtet)</t>
  </si>
  <si>
    <t>Hinweis an die Klinik: Die FK setzt diesen QI für das kommende Stellungnahmeverfahren auf Wiedervorlage. Nach bereits stattgefundenen Kollegialem Dialog im vergangenen Stellungnahmeverfahren hält sich die FK vor, bei wiederkehrender Auffälligkeit eine Zielvereinbarung mit dem Leistungserbringer zu schließen. (1x berichtet)</t>
  </si>
  <si>
    <t>Die Klinik ist für die Organisation eines adäquaten ROP-Screening auch unter Corona-Bedingungen verantwortlich. Die anderen vorgebrachten Argumente (IUGR, NEC) erklären nicht den hohen Prozentsatz an inadäquat gescreenten Kindern. (1x berichtet)
Hinweise auf Prozess- und/oder Strukturmängel (1x berichtet)
Hinweise auf Prozessmängel (1x berichtet)</t>
  </si>
  <si>
    <t>Es gab einen systemseitigen Übertragungsfehler bei der Schnittstellen zur Software. Dieser ist behoben und es wurden Maßnahmen ergriffen, damit die Übertragung zukünftig funktioniert. (1x berichtet)</t>
  </si>
  <si>
    <t>Auffälligkeitskriterien: Freitextkommentare zur Bewertung der qualitativ auffälligen Ergebnisse (AJ 2023) – PM-NEO</t>
  </si>
  <si>
    <t>Die Meldung über vier fehlende Bögen wurde bei der Übermittlung der Sollstatistik nicht beachtet. (1x berichtet)
Hinsichtlich des Auffälligkeitskriteriums zur Unterdokumentation wurde die Bewertung qualitativ auffällig mit Kommentar (A99) vorgenommen, da das Bewertungsschema bei Auffälligkeitskriterien die Kategorie Struktur- oder Prozessmängel nicht vorsieht. Das Krankenhaus hatte angegeben, dass vor allem die am Wochenende erschienenen Patienten nicht oder nur teilweise dokumentiert wurden. Dies ist aus Sicht der Fachkommission inakzeptabel. In Zusammenhang mit den anderen auffälligen Indikatoren empfiehlt die Fachkommission, mit dem Krankenhaus eine Zielvereinbarung abzuschließen. Dazu setzen wir uns gesondert mit Ihnen in Verbindung. (1x berichtet)</t>
  </si>
  <si>
    <t>Fehlangelegte QS-Bögen wurden nicht storniert. (1x berichtet)
Software hat einen Fehler bei der Erstellung der Sollstatistik verursacht. (1x berichtet)
Softwareprobleme haben die Auffälligkeit verursacht und wurden bereits behoben (1x berichtet)</t>
  </si>
  <si>
    <t>Auffälligkeitskriterien: Freitextkommentare zur Bewertung der qualitativ auffälligen Ergebnisse (AJ 2023) – CAP</t>
  </si>
  <si>
    <t>Hinweise auf Struktur- und Prozessmängel (im Kommentar erläutert)</t>
  </si>
  <si>
    <t>58</t>
  </si>
  <si>
    <t>4 / 58
(6,90 %)</t>
  </si>
  <si>
    <t>61</t>
  </si>
  <si>
    <t>4 / 61
(6,56 %)</t>
  </si>
  <si>
    <t>59</t>
  </si>
  <si>
    <t>2 / 59
(3,39 %)</t>
  </si>
  <si>
    <t>4 / 59
(6,78 %)</t>
  </si>
  <si>
    <t>5 / 66
(7,58 %)</t>
  </si>
  <si>
    <t>2 / 66
(3,03 %)</t>
  </si>
  <si>
    <t>Qualitätsindikatoren: Bewertung der qualitativ auffälligen Ergebnisse (AJ 2023) – CHE</t>
  </si>
  <si>
    <t>Qualitätsindikatoren: Bewertung der qualitativ auffälligen Ergebnisse (AJ 2023) – TX-HTX</t>
  </si>
  <si>
    <t>Qualitätsindikatoren: Bewertung der qualitativ auffälligen Ergebnisse (AJ 2023) – TX-MKU</t>
  </si>
  <si>
    <t>Qualitätsindikatoren: Bewertung der qualitativ auffälligen Ergebnisse (AJ 2023) – KCHK-AK-CHIR</t>
  </si>
  <si>
    <t>Qualitätsindikatoren: Bewertung der qualitativ auffälligen Ergebnisse (AJ 2023) – KCHK-AK-KATH</t>
  </si>
  <si>
    <t>Qualitätsindikatoren: Bewertung der qualitativ auffälligen Ergebnisse (AJ 2023) – KCHK-KC</t>
  </si>
  <si>
    <t>Qualitätsindikatoren: Bewertung der qualitativ auffälligen Ergebnisse (AJ 2023) – KCHK-KC-KOMB</t>
  </si>
  <si>
    <t>Qualitätsindikatoren: Bewertung der qualitativ auffälligen Ergebnisse (AJ 2023) – KCHK-MK-CHIR</t>
  </si>
  <si>
    <t>6 / 26
(23,08 %)</t>
  </si>
  <si>
    <t>3 / 26
(11,54 %)</t>
  </si>
  <si>
    <t>2 / 17
(11,76 %)</t>
  </si>
  <si>
    <t>12 / 28
(42,86 %)</t>
  </si>
  <si>
    <t>4 / 28
(14,29 %)</t>
  </si>
  <si>
    <t>13 / 28
(46,43 %)</t>
  </si>
  <si>
    <t>20</t>
  </si>
  <si>
    <t>5 / 20
(25,00 %)</t>
  </si>
  <si>
    <t>Qualitätsindikatoren: Bewertung der qualitativ auffälligen Ergebnisse (AJ 2023) – KCHK-MK-KATH</t>
  </si>
  <si>
    <t>Qualitätsindikatoren: Bewertung der qualitativ auffälligen Ergebnisse (AJ 2023) – TX-LLS</t>
  </si>
  <si>
    <t>Qualitätsindikatoren: Bewertung der qualitativ auffälligen Ergebnisse (AJ 2023) – TX-LTX</t>
  </si>
  <si>
    <t>Qualitätsindikatoren: Bewertung der qualitativ auffälligen Ergebnisse (AJ 2023) – TX-LUTX</t>
  </si>
  <si>
    <t>Qualitätsindikatoren: Bewertung der qualitativ auffälligen Ergebnisse (AJ 2023) – TX-NLS</t>
  </si>
  <si>
    <t>Qualitätsindikatoren: Bewertung der qualitativ auffälligen Ergebnisse (AJ 2023) – NET-NTX</t>
  </si>
  <si>
    <t>Qualitätsindikatoren: Bewertung der qualitativ auffälligen Ergebnisse (AJ 2023) – NET-PNTX</t>
  </si>
  <si>
    <t>7 / 53
(13,21 %)</t>
  </si>
  <si>
    <t>5 / 33
(15,15 %)</t>
  </si>
  <si>
    <t>2 / 20
(10,00 %)</t>
  </si>
  <si>
    <t>4 / 20
(20,00 %)</t>
  </si>
  <si>
    <t>55</t>
  </si>
  <si>
    <t>9 / 55
(16,36 %)</t>
  </si>
  <si>
    <t>7 / 55
(12,73 %)</t>
  </si>
  <si>
    <t>19</t>
  </si>
  <si>
    <t>2 / 19
(10,53 %)</t>
  </si>
  <si>
    <t>35</t>
  </si>
  <si>
    <t>16 / 35
(45,71 %)</t>
  </si>
  <si>
    <t>3 / 34
(8,82 %)</t>
  </si>
  <si>
    <t>27 / 58
(46,55 %)</t>
  </si>
  <si>
    <t>6 / 58
(10,34 %)</t>
  </si>
  <si>
    <t>51</t>
  </si>
  <si>
    <t>25 / 51
(49,02 %)</t>
  </si>
  <si>
    <t>5 / 51
(9,80 %)</t>
  </si>
  <si>
    <t>8 / 35
(22,86 %)</t>
  </si>
  <si>
    <t>3 / 35
(8,57 %)</t>
  </si>
  <si>
    <t>8 / 34
(23,53 %)</t>
  </si>
  <si>
    <t>48</t>
  </si>
  <si>
    <t>28 / 48
(58,33 %)</t>
  </si>
  <si>
    <t>125</t>
  </si>
  <si>
    <t>5 / 125
(4,00 %)</t>
  </si>
  <si>
    <t>3 / 125
(2,40 %)</t>
  </si>
  <si>
    <t>119</t>
  </si>
  <si>
    <t>5 / 119
(4,20 %)</t>
  </si>
  <si>
    <t>3 / 119
(2,52 %)</t>
  </si>
  <si>
    <t>0 / 119
(0,00 %)</t>
  </si>
  <si>
    <t>60</t>
  </si>
  <si>
    <t>10 / 60
(16,67 %)</t>
  </si>
  <si>
    <t>21 / 59
(35,59 %)</t>
  </si>
  <si>
    <t>10 / 59
(16,95 %)</t>
  </si>
  <si>
    <t>1 / 59
(1,69 %)</t>
  </si>
  <si>
    <t>4 / 34
(11,76 %)</t>
  </si>
  <si>
    <t>2 / 34
(5,88 %)</t>
  </si>
  <si>
    <t>5 / 49
(10,20 %)</t>
  </si>
  <si>
    <t>3 / 49
(6,12 %)</t>
  </si>
  <si>
    <t>43</t>
  </si>
  <si>
    <t>17 / 43
(39,53 %)</t>
  </si>
  <si>
    <t>5 / 43
(11,63 %)</t>
  </si>
  <si>
    <t>3 / 43
(6,98 %)</t>
  </si>
  <si>
    <t>62</t>
  </si>
  <si>
    <t>4 / 62
(6,45 %)</t>
  </si>
  <si>
    <t>2 / 50
(4,00 %)</t>
  </si>
  <si>
    <t>4 / 50
(8,00 %)</t>
  </si>
  <si>
    <t>2 / 15
(13,33 %)</t>
  </si>
  <si>
    <t>1 / 49
(2,04 %)</t>
  </si>
  <si>
    <t>2 / 37
(5,41 %)</t>
  </si>
  <si>
    <t>2 / 29
(6,90 %)</t>
  </si>
  <si>
    <t>Qualitätsindikatoren: Bewertung der qualitativ auffälligen Ergebnisse (AJ 2023) – PCI</t>
  </si>
  <si>
    <t>456</t>
  </si>
  <si>
    <t>26 / 456
(5,70 %)</t>
  </si>
  <si>
    <t>27 / 456
(5,92 %)</t>
  </si>
  <si>
    <t>9 / 456
(1,97 %)</t>
  </si>
  <si>
    <t>437</t>
  </si>
  <si>
    <t>26 / 437
(5,95 %)</t>
  </si>
  <si>
    <t>27 / 437
(6,18 %)</t>
  </si>
  <si>
    <t>9 / 437
(2,06 %)</t>
  </si>
  <si>
    <t>Qualitätsindikatoren: Bewertung der qualitativ auffälligen Ergebnisse (AJ 2023) – WI-HI-A</t>
  </si>
  <si>
    <t>116</t>
  </si>
  <si>
    <t>12 / 116
(10,34 %)</t>
  </si>
  <si>
    <t>11 / 116
(9,48 %)</t>
  </si>
  <si>
    <t>7 / 116
(6,03 %)</t>
  </si>
  <si>
    <t>9 / 49
(18,37 %)</t>
  </si>
  <si>
    <t>6 / 49
(12,24 %)</t>
  </si>
  <si>
    <t>67</t>
  </si>
  <si>
    <t>3 / 67
(4,48 %)</t>
  </si>
  <si>
    <t>10 / 67
(14,93 %)</t>
  </si>
  <si>
    <t>1 / 67
(1,49 %)</t>
  </si>
  <si>
    <t>Qualitätsindikatoren: Bewertung der qualitativ auffälligen Ergebnisse (AJ 2023) – WI-HI-S</t>
  </si>
  <si>
    <t>11 / 35
(31,43 %)</t>
  </si>
  <si>
    <t>82</t>
  </si>
  <si>
    <t>31 / 82
(37,80 %)</t>
  </si>
  <si>
    <t>4 / 82
(4,88 %)</t>
  </si>
  <si>
    <t>73</t>
  </si>
  <si>
    <t>3 / 73
(4,11 %)</t>
  </si>
  <si>
    <t>7 / 73
(9,59 %)</t>
  </si>
  <si>
    <t>112</t>
  </si>
  <si>
    <t>11 / 112
(9,82 %)</t>
  </si>
  <si>
    <t>2 / 112
(1,79 %)</t>
  </si>
  <si>
    <t>156</t>
  </si>
  <si>
    <t>29 / 156
(18,59 %)</t>
  </si>
  <si>
    <t>5 / 156
(3,21 %)</t>
  </si>
  <si>
    <t>70</t>
  </si>
  <si>
    <t>13 / 70
(18,57 %)</t>
  </si>
  <si>
    <t>5 / 70
(7,14 %)</t>
  </si>
  <si>
    <t>Qualitätsindikatoren: Bewertung der qualitativ auffälligen Ergebnisse (AJ 2023) – HSMDEF-HSM-IMPL</t>
  </si>
  <si>
    <t>84</t>
  </si>
  <si>
    <t>9 / 84
(10,71 %)</t>
  </si>
  <si>
    <t>3 / 84
(3,57 %)</t>
  </si>
  <si>
    <t>Qualitätsindikatoren: Bewertung der qualitativ auffälligen Ergebnisse (AJ 2023) – HSMDEF-HSM-AGGW</t>
  </si>
  <si>
    <t>3 / 37
(8,11 %)</t>
  </si>
  <si>
    <t>3 / 32
(9,38 %)</t>
  </si>
  <si>
    <t>Qualitätsindikatoren: Bewertung der qualitativ auffälligen Ergebnisse (AJ 2023) – HSMDEF-HSM-REV</t>
  </si>
  <si>
    <t>4 / 26
(15,38 %)</t>
  </si>
  <si>
    <t>64</t>
  </si>
  <si>
    <t>13 / 64
(20,31 %)</t>
  </si>
  <si>
    <t>1 / 64
(1,56 %)</t>
  </si>
  <si>
    <t>2 / 32
(6,25 %)</t>
  </si>
  <si>
    <t>88</t>
  </si>
  <si>
    <t>1 / 88
(1,14 %)</t>
  </si>
  <si>
    <t>2 / 88
(2,27 %)</t>
  </si>
  <si>
    <t>74</t>
  </si>
  <si>
    <t>2 / 74
(2,70 %)</t>
  </si>
  <si>
    <t>42</t>
  </si>
  <si>
    <t>Qualitätsindikatoren: Bewertung der qualitativ auffälligen Ergebnisse (AJ 2023) – HSMDEF-DEFI-IMPL</t>
  </si>
  <si>
    <t>Qualitätsindikatoren: Bewertung der qualitativ auffälligen Ergebnisse (AJ 2023) – HSMDEF-DEFI-AGGW</t>
  </si>
  <si>
    <t>3 / 48
(6,25 %)</t>
  </si>
  <si>
    <t>25</t>
  </si>
  <si>
    <t>1 / 25
(4,00 %)</t>
  </si>
  <si>
    <t>Qualitätsindikatoren: Bewertung der qualitativ auffälligen Ergebnisse (AJ 2023) – HSMDEF-DEFI-REV</t>
  </si>
  <si>
    <t>4 / 41
(9,76 %)</t>
  </si>
  <si>
    <t>38</t>
  </si>
  <si>
    <t>5 / 38
(13,16 %)</t>
  </si>
  <si>
    <t>Qualitätsindikatoren: Bewertung der qualitativ auffälligen Ergebnisse (AJ 2023) – KAROTIS</t>
  </si>
  <si>
    <t>1 / 30
(3,33 %)</t>
  </si>
  <si>
    <t>4 / 53
(7,55 %)</t>
  </si>
  <si>
    <t>209</t>
  </si>
  <si>
    <t>6 / 209
(2,87 %)</t>
  </si>
  <si>
    <t>10 / 209
(4,78 %)</t>
  </si>
  <si>
    <t>1 / 209
(0,48 %)</t>
  </si>
  <si>
    <t>56</t>
  </si>
  <si>
    <t>7 / 56
(12,50 %)</t>
  </si>
  <si>
    <t>5 / 56
(8,93 %)</t>
  </si>
  <si>
    <t>80</t>
  </si>
  <si>
    <t>8 / 80
(10,00 %)</t>
  </si>
  <si>
    <t>120</t>
  </si>
  <si>
    <t>3 / 120
(2,50 %)</t>
  </si>
  <si>
    <t>1 / 120
(0,83 %)</t>
  </si>
  <si>
    <t>Qualitätsindikatoren: Bewertung der qualitativ auffälligen Ergebnisse (AJ 2023) – GYN-OP</t>
  </si>
  <si>
    <t>3 / 53
(5,66 %)</t>
  </si>
  <si>
    <t>26 / 72
(36,11 %)</t>
  </si>
  <si>
    <t>10 / 72
(13,89 %)</t>
  </si>
  <si>
    <t>7 / 31
(22,58 %)</t>
  </si>
  <si>
    <t>3 / 14
(21,43 %)</t>
  </si>
  <si>
    <t>Qualitätsindikatoren: Bewertung der qualitativ auffälligen Ergebnisse (AJ 2023) – PM-GEBH</t>
  </si>
  <si>
    <t>203</t>
  </si>
  <si>
    <t>39 / 203
(19,21 %)</t>
  </si>
  <si>
    <t>6 / 203
(2,96 %)</t>
  </si>
  <si>
    <t>5 / 50
(10,00 %)</t>
  </si>
  <si>
    <t>3 / 54
(5,56 %)</t>
  </si>
  <si>
    <t>3 / 55
(5,45 %)</t>
  </si>
  <si>
    <t>Qualitätsindikatoren: Bewertung der qualitativ auffälligen Ergebnisse (AJ 2023) – HGV-OSFRAK</t>
  </si>
  <si>
    <t>5 / 62
(8,06 %)</t>
  </si>
  <si>
    <t>217</t>
  </si>
  <si>
    <t>6 / 217
(2,76 %)</t>
  </si>
  <si>
    <t>174</t>
  </si>
  <si>
    <t>7 / 174
(4,02 %)</t>
  </si>
  <si>
    <t>3 / 174
(1,72 %)</t>
  </si>
  <si>
    <t>2 / 65
(3,08 %)</t>
  </si>
  <si>
    <t>6 / 65
(9,23 %)</t>
  </si>
  <si>
    <t>6 / 60
(10,00 %)</t>
  </si>
  <si>
    <t>71</t>
  </si>
  <si>
    <t>3 / 71
(4,23 %)</t>
  </si>
  <si>
    <t>103</t>
  </si>
  <si>
    <t>2 / 103
(1,94 %)</t>
  </si>
  <si>
    <t>4 / 103
(3,88 %)</t>
  </si>
  <si>
    <t>83</t>
  </si>
  <si>
    <t>8 / 83
(9,64 %)</t>
  </si>
  <si>
    <t>6 / 83
(7,23 %)</t>
  </si>
  <si>
    <t>4 / 83
(4,82 %)</t>
  </si>
  <si>
    <t>160</t>
  </si>
  <si>
    <t>13 / 160
(8,12 %)</t>
  </si>
  <si>
    <t>7 / 160
(4,38 %)</t>
  </si>
  <si>
    <t>57</t>
  </si>
  <si>
    <t>7 / 57
(12,28 %)</t>
  </si>
  <si>
    <t>Qualitätsindikatoren: Bewertung der qualitativ auffälligen Ergebnisse (AJ 2023) – HGV-HEP</t>
  </si>
  <si>
    <t>45</t>
  </si>
  <si>
    <t>4 / 45
(8,89 %)</t>
  </si>
  <si>
    <t>5 / 45
(11,11 %)</t>
  </si>
  <si>
    <t>75</t>
  </si>
  <si>
    <t>3 / 75
(4,00 %)</t>
  </si>
  <si>
    <t>165</t>
  </si>
  <si>
    <t>3 / 165
(1,82 %)</t>
  </si>
  <si>
    <t>5 / 165
(3,03 %)</t>
  </si>
  <si>
    <t>1 / 165
(0,61 %)</t>
  </si>
  <si>
    <t>1 / 54
(1,85 %)</t>
  </si>
  <si>
    <t>79</t>
  </si>
  <si>
    <t>1 / 79
(1,27 %)</t>
  </si>
  <si>
    <t>4 / 56
(7,14 %)</t>
  </si>
  <si>
    <t>101</t>
  </si>
  <si>
    <t>8 / 101
(7,92 %)</t>
  </si>
  <si>
    <t>2 / 101
(1,98 %)</t>
  </si>
  <si>
    <t>2 / 53
(3,77 %)</t>
  </si>
  <si>
    <t>2 / 46
(4,35 %)</t>
  </si>
  <si>
    <t>Qualitätsindikatoren: Bewertung der qualitativ auffälligen Ergebnisse (AJ 2023) – KEP</t>
  </si>
  <si>
    <t>7 / 71
(9,86 %)</t>
  </si>
  <si>
    <t>4 / 46
(8,70 %)</t>
  </si>
  <si>
    <t>3 / 50
(6,00 %)</t>
  </si>
  <si>
    <t>40</t>
  </si>
  <si>
    <t>6 / 40
(15,00 %)</t>
  </si>
  <si>
    <t>4 / 40
(10,00 %)</t>
  </si>
  <si>
    <t>3 / 64
(4,69 %)</t>
  </si>
  <si>
    <t>2 / 64
(3,12 %)</t>
  </si>
  <si>
    <t>96</t>
  </si>
  <si>
    <t>13 / 96
(13,54 %)</t>
  </si>
  <si>
    <t>2 / 96
(2,08 %)</t>
  </si>
  <si>
    <t>10 / 48
(20,83 %)</t>
  </si>
  <si>
    <t>6 / 48
(12,50 %)</t>
  </si>
  <si>
    <t>13 / 44
(29,55 %)</t>
  </si>
  <si>
    <t>3 / 51
(5,88 %)</t>
  </si>
  <si>
    <t>Qualitätsindikatoren: Bewertung der qualitativ auffälligen Ergebnisse (AJ 2023) – MC</t>
  </si>
  <si>
    <t>92</t>
  </si>
  <si>
    <t>39 / 92
(42,39 %)</t>
  </si>
  <si>
    <t>10 / 92
(10,87 %)</t>
  </si>
  <si>
    <t>6 / 92
(6,52 %)</t>
  </si>
  <si>
    <t>457</t>
  </si>
  <si>
    <t>81 / 457
(17,72 %)</t>
  </si>
  <si>
    <t>39 / 457
(8,53 %)</t>
  </si>
  <si>
    <t>22 / 457
(4,81 %)</t>
  </si>
  <si>
    <t>Qualitätsindikatoren: Bewertung der qualitativ auffälligen Ergebnisse (AJ 2023) – DEK</t>
  </si>
  <si>
    <t>111</t>
  </si>
  <si>
    <t>4 / 111
(3,60 %)</t>
  </si>
  <si>
    <t>2 / 111
(1,80 %)</t>
  </si>
  <si>
    <t>4 / 27
(14,81 %)</t>
  </si>
  <si>
    <t>1 / 17
(5,88 %)</t>
  </si>
  <si>
    <t>7 / 21
(33,33 %)</t>
  </si>
  <si>
    <t>1 / 21
(4,76 %)</t>
  </si>
  <si>
    <t>Qualitätsindikatoren: Bewertung der qualitativ auffälligen Ergebnisse (AJ 2023) – PM-NEO</t>
  </si>
  <si>
    <t>4 / 51
(7,84 %)</t>
  </si>
  <si>
    <t>276</t>
  </si>
  <si>
    <t>50 / 276
(18,12 %)</t>
  </si>
  <si>
    <t>5 / 276
(1,81 %)</t>
  </si>
  <si>
    <t>4 / 276
(1,45 %)</t>
  </si>
  <si>
    <t>260</t>
  </si>
  <si>
    <t>31 / 260
(11,92 %)</t>
  </si>
  <si>
    <t>12 / 260
(4,62 %)</t>
  </si>
  <si>
    <t>285</t>
  </si>
  <si>
    <t>98 / 285
(34,39 %)</t>
  </si>
  <si>
    <t>10 / 285
(3,51 %)</t>
  </si>
  <si>
    <t>6 / 80
(7,50 %)</t>
  </si>
  <si>
    <t>264</t>
  </si>
  <si>
    <t>64 / 264
(24,24 %)</t>
  </si>
  <si>
    <t>11 / 264
(4,17 %)</t>
  </si>
  <si>
    <t>2 / 264
(0,76 %)</t>
  </si>
  <si>
    <t>Qualitätsindikatoren: Bewertung der qualitativ auffälligen Ergebnisse (AJ 2023) – CAP</t>
  </si>
  <si>
    <t>Qualitätsindikator</t>
  </si>
  <si>
    <t>Die Fachkommission sieht Hinweise auf Struktur- und Prozessmängel. (1x berichtet)
Die Fachkommission sieht hier Hinweise auf Struktur- und Prozessmängel, da der Critical view of safety nicht standardmäßig erfolgt. (1x berichtet)
Die Fachkommission sieht letztendlich 2 Gallenwegsverletzungen und diskutiert diese Fälle ausführlich. Sie würdigt den schwierigen Situs sowie die selbstkritische Einschätzung im 2. Fall, bewertet die Fälle gleichwohl jedoch kritisch, da die Verletzungen nicht intraoperativ bemerkt und erst im Verlauf  versorgt wurden. Sie wertet aus diesem Grund wie angegeben und bittet um Beachtung. (1x berichtet)
gehäuft Zystikusstumpfinsuffizienz (1x berichtet)</t>
  </si>
  <si>
    <t>Fall 1560122 In der Zusammenschau ist die Cholezystektomie mindestens 2 Tage zu spät erfolgt. Der weitere, letztlich letale Verlauf hätte durch eine zeitgerecht durchgeführte OP möglicherweise verhindert werden können. (1x berichtet)
Keine Stellungnahme vorgelegt (1x berichtet)
Keine auswertbare Stellungnahme (unzureichende Beachtung der Datenschutzvorgaben) (1x berichtet)</t>
  </si>
  <si>
    <t>Aufgrund der vorliegenden Stellungnahme ergaben sich Hinweise auf die Notwendigkeit von Struktur- und Prozessverbesserungen. (1x berichtet)
In einem Fall liegen Hinweise auf prä-, intra- und postoperative Qualitätsdefizite vor. (1x berichtet)</t>
  </si>
  <si>
    <t>Die Fachkommission  sieht insgesamt eine Grundgesamtheit von insgesamt 4 Cholezystektomien im Jahr und diskutiert ohne Kenntnis der Einrichtung das Spektrum des Hauses. Vorgelegt wurden Unterlagen zu 3 Einzelfällen mit ausgesprochen schweren Verläufen und Multimorbidität, bei denen die Cholezystektomie jeweils aus Komplikationen anderer Grunderkrankungen heraus erfolgten.  Die Fachkommission begründet ihre qualitativ auffällige Bewertung mit dem nach ihrem Dafürhalten verspäteten Zeitpunkt der chirurgischen Interventionen und weist darauf hin, dass die Fokussanierung gemäß Leitlinie deutlich früher hätte erfolgen müssen. Sie empfiehlt, die zeitlichen Verläufe der Fälle intern erneut zu hinterfragen, bittet um Beachtung und wird das Ergebnis im Folgefahr besonders beobachten. (1x berichtet)</t>
  </si>
  <si>
    <t>Die Fachkommission sieht keine (ausreichend erklärenden) Gründe für die rechnerische Auffälligkeit benannt und wertet wie angegeben. (1x berichtet)
Keine auswertbare Stellungnahme (unzureichende Beachtung der Datenschutzvorgaben) (1x berichtet)</t>
  </si>
  <si>
    <t>Die Fachkommission bewertet die Stellungnahme als qualitativ auffällig. Es bestehen auffällig viele Dünndarmläsionen sowie Kodierprobleme. (1x berichtet)</t>
  </si>
  <si>
    <t>Die Gründe für das geschilderte Vorgehen erschließen sich den unabhängigen Betrachtern nicht. Die Indikation für eine Laparotomie, im Rahmen derer die Cholezystektomie durchgeführt wurde, wird in der Stellungnahme nicht benannt. Die Grundgesamtheit von zwei im Jahr 2021 cholezystektomierten Patienten wirft Fragen auf. (1x berichtet)
Ein Fall dürfte hier nicht in die Auffälligkeit fallen, da keine Aussage dazu getroffen werden kann. (1x berichtet)</t>
  </si>
  <si>
    <t>Auf Grundlage der eingeforderten Unterlagen konnten in dem Einzelfall Prozessmängel hinsichtlich des Kompliaktionsmanagements identifiziert werden. Weiterhin wird bei insgesamt geringer Fallzahl eine ausreichende Routine angezweifelt. (1x berichtet)
Die Fachkommission sieht Hinweise auf Prozessmängel bei einem Todesfall bei einer durch den Trokar verursachten Aortenverletzung. (1x berichtet)
Hinweise auf Struktur- und Prozessmängel (1x berichtet)
Kollegiales Gespräch zur Aufarbeitung der Todesfälle, alle Fälle nachvollziehbar. (1x berichtet)
Maßnahmenstufe 1 (1x berichtet)</t>
  </si>
  <si>
    <t>Qualitätsindikatoren: Freitextkommentare zur Bewertung der qualitativ auffälligen Ergebnisse (AJ 2023) - CHE</t>
  </si>
  <si>
    <t>Aus Sicht der Fachkommission ist weiterhin unklar, wie das rechnerisch auffällige Ergebnis zustande kommt. Ein Kollegialgespräch zur Klärung ist im November 2023 vorgesehen. (1x berichtet)
Die Fachkommission sieht Hinweise auf Struktur- und Prozessmängel bei der Indikationsstellung. Die Indikationsstellung liegt im Verantwortungsbereich des Leistungserbringers und muss auch bei auswärts gestellter Indikation von Seiten des Leistungserbringers geprüft und gleichermaßen entsprechend in die QS-Dokumentation eingegeben werden. (1x berichtet)
Die Indikation sollte nach Leitlinie gestellt werden, Vorhofflimmern reicht als Indikationsstellung nicht aus. (1x berichtet)
Die aufgeführten Indikationen sind zum größeren Teil keine leitliniengerechten Indikationen zur Koronarangiographie ohne bildgebende Ischämiediagnostik. (1x berichtet)
Hinweis auf Struktur- und Prozessmängel. Maßnahmenstufe 1 (1x berichtet)
Keine leitliniengerechte Indikationsstellung zur Koronarangiographie (1x berichtet)
Mangelnde Dokumentation führt zu schlechter Datenlage. Interne Prozesse zur Dokumentation müssen besser funktionieren. (1x berichtet)</t>
  </si>
  <si>
    <t>Auch unter Berücksichtigung von 59 Fällen, die aufgrund anschließender PCI stationär untersucht wurden, wäre das Ergebnis rechnerisch auffällig mit etwa 43 % ohne pathologischem Befund. Das deutet aus Sicht der Fachkommission auf eine zu weite Indikationsstellung hin. Die Erklärung ist zu allgemein gehalten und kann die Besonderheiten der Patientenströme nicht plausibel erklären. (1x berichtet)
Aus Sicht der Fachkommission ist weiterhin unklar, wie das rechnerisch auffällige Ergebnis zustande kommt. Ein Kollegialgespräch zur Klärung ist im November 2023 vorgesehen. (1x berichtet)
Der Stellungnahme war zu entnehmen, dass personelle Probleme bezüglich der Dokumentation der QS-Daten bestanden. Die personelle Vakanz wurde beseitigt, sodass die korrekte Dokumentation der QS-Daten zukünftig wieder sichergestellt wird. (1x berichtet)
Diagnostische Verfahren werden nicht leitlinienkonform umgesetzt. (1x berichtet)
Die sehr umfangreiche Fehldokumentation erscheint der Fachkommission als Prozessmangel. (1x berichtet)
Keine leitliniengerechte Indikationsstellung zur Koronarangiographie (1x berichtet)
Mangelnde Dokumentation führt zu schlechter Datenlage. Interne Prozesse zur Dokumentation müssen besser funktionieren. (1x berichtet)
Präzisere Indikationsstellung erforderlich (1x berichtet)
Umfangreiche Fehldokumentation (1x berichtet)</t>
  </si>
  <si>
    <t>Aus Sicht der Fachkommission wurden keine (ausreichend erklärenden) Gründe für die rechnerische Auffälligkeit benannt. Bei dem Leistungserbringer ist eine deutliche Abweichung des Ergebnisses vom Bundes- und Landesergebnis erkennbar, die nicht durch die Ausführungen in der Stellungnahme begründbar ist. Der Leistungserbringer hat wie im Vorjahr als Gründe für die Abweichung vom Referenzwert ein besonderes Patientenklientel (Adipositas, eingeschränkte Mobilität, klinische Symptomatik und multiple Risikofaktoren) und die Belastung durch die Long-Covid-Folgen genannt. Die Fachkommission merkt in diesem Zusammenhang an, dass dies auch auf andere Kliniken zutrifft und daher keine Begründung darstellt. Sollte im Folgejahr keine Ergebnisverbesserung erkennbar sein, wird vorsorglich darauf hingewiesen, dass dann der Abschluss einer Zielvereinbarung angeraten ist. (1x berichtet)
Keine Stellungnahme eingereicht (1x berichtet)</t>
  </si>
  <si>
    <t>Angesichts der im Vergleich zum Vorjahr niedrigeren Rate ist eine Verbesserung der intrahospitalen Abläufe notwendig. (1x berichtet)
Aufgrund der vorliegenden Stellungnahme wird der Wert außerhalb des Referenzbereiches als berechtigter Hinweis auf die Notwendigkeit von Prozessverbesserungen gesehen. (2x berichtet)
Der Stellungnahme war zu entnehmen, dass die Abweichung vom Referenzbereich zum Teil auf Dokumentationsdefizite zurückzuführen ist. So handelte es sich bei einem Teil der Fälle um Fälle ohne ST-Hebungsinfarkt, die jedoch als STEMI dokumentiert wurden. Der Leistungserbringer wird aufgefordert, verstärkt auf eine korrekte Dokumentation zu achten, da somit Anfragen zum Stellungnahmeverfahren vermieden werden können und die Zahl der reliablen Ergebnisse bei deren Veröffentlichung zunimmt. (1x berichtet)
Der strukturelle Mangel ist abzustellen. Die Fachkommission schaut sich den QI im nächsten Jahr erneut an. (1x berichtet)
Die FK bewertet den Fall als qualitativ auffällig und sieht sich die Entwicklung im nächsten Jahr an. (1x berichtet)
Die Fachkommission konstatiert für das Auswertungsjahr 2023 (entspricht Erfassungsjahr 2022) noch bestehende Hinweise auf Struktur- und Prozessmängel. Die Maßnahmenstufe 1 aus dem Auswertungsjahr 2022 (Erfassungsjahr 2021), die bis in das Jahr 2023 hineinreichte, wurde jedoch vom Leistungserbringer konsequent umgesetzt und gegenüber der Fachkommission nachgewiesen sowie die positiven Effekte anhand der Auswertungsergebnisse zum I. Quartal 2023 untermauert. Die Fachkommission sieht die getroffenen Maßnahmen des Leistungserbringers als geeignet an, das Indikatorergebnis weiter zu verbessern. (1x berichtet)
Die Fachkommission sieht Hinweise auf strukturelle Mängel und zum Teil fehlende Kapazitäten bei der Infarktversorgung (insb. am Wochenende). (1x berichtet)
Die Fachkommission stellt Strukturmängel in der Organisation der Versorgung von STEMI-Patient*innen, vor allem bei Aufnahme über die Zentralen Notaufnahme, fest. Die Klinik hat bereits Maßnahmen eingeleitet, u. a. zur direkten Verbringung von Infarktpatient*innen unter Umgehung der Notaufnahme direkt in das Herzkatheterlabor. (1x berichtet)
Die Fachkommission übermittelte einen Kommentar zur Bewertung. Sie beobachtet bei erstmaliger Auffälligkeit die Entwicklung im Folgejahr. (1x berichtet)
Eine korrekte Dokumentation ist die Voraussetzung, dass Prozesse optimiert werden können. (1x berichtet)
Fehlende Routine bei geringer Fallzahl (1x berichtet)
Für 2022 wurden Struktur- und Prozessprobleme festestellt.  Nachvollziehbar formuliert die  Klinik Einleitung von Prozessänderungen, die aus kritischen Analysen resultieren. Hinweise auf positive Entwicklungen sind deutlich erkennbar. (1x berichtet)
Von Seiten der Klinik wurden bereits Struktur- und Prozessprobleme erkannt (Unklarheiten bei der Dokumentation, prozedurale Probleme, nicht immer klar festgelegte Verantwortlichkeiten, Abweichung von ansonsten klar geregelten Abläufen in Einzelfällen). Aus Sicht der Fachkommission ist das Problembewusstsein und das proaktive Vorgehen zur Verbesserung der Ergebnisse positiv hervorzuheben. (1x berichtet)
verzögerte Akutversorgung (1x berichtet)
verzögerte Information des HKL-Team, Transportprobleme (1x berichtet)</t>
  </si>
  <si>
    <t>Keine Stellungnahme eingereicht (1x berichtet)
Keine Stellungnahme vorgelegt (1x berichtet)</t>
  </si>
  <si>
    <t>Dem Ergebnis liegt eine unzureichende Dokumentation zugrunde. (1x berichtet)
Mangelnde Dokumentation führt zu schlechter Datenlage. Interne Prozesse zur Dokumentation müssen besser funktionieren. (1x berichtet)
Verbringungsleistung. Prozessmängel sind zu bestätigen. Vom Leistungserbringer wurden bereits Maßnahmen eingeleitet, die die Fachkommission als geeignet ansieht, das Indikatorergebnis zu verbessern. (1x berichtet)</t>
  </si>
  <si>
    <t>Abläufe bei Personalwechsel (1x berichtet)
Anlage und Abläufe (1x berichtet)
Auch wenn ein besonderes Patientenkollektiv mit komplexen Prozeduren vorliegt, erachtet die Fachkommission den Anteil an Vorgängen mit erhöhter Strahlendosis als zu hoch und sieht Hinweise auf Struktur- und Prozessmängel. Der Einsatz einer älteren/suboptimalen Herzkatheteranlage (bis zum geplanten Neubau) kann die Auffälligkeit nicht ausreichend begründen. Maßnahmen wurden von Seiten der Klinik bereits eingeleitet. (1x berichtet)
Aufgrund der deutlich erhöhten Anzahl an Fällen mit erhöhtem Dosis-Flächen-Produkt und der Verschlechterung im Vergleich zum Vorjahr, sieht die Fachkommission Hinweise auf Struktur- und Prozessmängel (u. a. veraltete Röntgenanlage). (1x berichtet)
Aufgrund der vorliegenden Stellungnahme wird der Wert außerhalb des Referenzbereiches als berechtigter Hinweis auf die Notwendigkeit von Prozessverbesserungen gesehen. (1x berichtet)
Aus Sicht der Fachkommmission Hinweis auf strukturelle Mängel (Alter der Herzkatheteranlage). (1x berichtet)
DFP erhöht (1x berichtet)
Die Begründung in der Stellungnahme (ältere Katheteranlage) erscheint der Fachkommission nicht ausreichend stichhaltig. Die Fachkommission sieht Hinweise auf strukturelle Defizite und empfiehlt dringend die Geräteeinstellungen mit der Herstellerfirma zu überprüfen und zu optimieren. (1x berichtet)
Die Fachkommission sieht eine im Vergleich zum Vorjahr fast verdoppelte Rate (23,84% im Vorjahr, jetzt 39,19%) an Überschreitungen des seitens des Indikators durchaus sehr großzügig gewählten Zielwerts und hinterfragt die Gründe dafür. Die Tatsache, dass die Einrichtung angibt, noch in diesem Jahr eine neue Anlage anzuschaffen, ist sicherlich sehr zu begrüßen. Darüber hinaus entbindet dieser Umstand nicht von zusätzlich zu ergreifenden Maßnahmen. Die Fachkommission muss aktuell von einem Struktur- oder Prozessproblem ausgehen und empfiehlt die kritische Auseinandersetzung beispielsweise mit den Bildgebungen einzelner Fälle mit besonders hoher Strahlenbelastung unter Zuhilfenahme der Einschätzung eines Strahlenphysikers. (1x berichtet)
Die Stellungnahme erklärt nicht die erhöhten Dosiswerte, die Auffälligkeit der Überschreitung des Flächendosisproduktes wird als unproblematisch eingeordnet. (1x berichtet)
Die Strukturmängel und Prozessschwierigkeiten sind vom Leistungserbringer erkannt, an Abhilfe wird gearbeitet. (1x berichtet)
Einerseits werden komplexe Untersuchungen vorgenommen, die in der Dokumentation nicht abbildbar sind und in der Berechnung des Qualitätsindikators nicht einbezogen werden. Andererseits gibt es Hinweise auf Prozessmängel. Der Leistungserbringer hat diese Mängel bereits erkannt und Maßnahmen eingeleitet, die die Fachkommission als geeignet ansieht, das Indikatorergebnis zu verbessern. (1x berichtet)
Ergänzender Hinweis der Fachkommission: Aus Sicht der Fachkommission Hinweise auf strukturelle (Alter der Herzkatheteranlage) bzw. prozedurale (s. personenbezogene Auswertung) Mängel. (1x berichtet)
Es werden weiterhin überaltete Angiographieanlagen, die zu einer zu hohen Strahlendosis führen, benutzt. Diese sollten dringend ersetzt werden. Bis dahin ist ein Abschalten von veralteten Anlagen zu überlegen. Die Reduktion der Patientenzahlen könnte über eine Reduktion der Indikationen zur Koronarangiographie bewerkstelligt werden, wenn eine strikt leitliniengerechte soweit wie möglich über bildgebende Ischämiediagnostik vermittelte Indikationsstellung erfolgt. (1x berichtet)
Insgesamt zu hohe DFPs bei isolierten Koronarangiographien (1x berichtet)
Maßnahmen im Vorjahr, folgende Ergebnisse sind abzuwarten (1x berichtet)
Positiv hervorzuheben ist aus Sicht der Fachkommission das Problembewusstsein der Klinik. Es wurden bereits Maßnahmen ergriffen und es erfolgte bereits eine Reduktion der Durchleuchtungszeiten. Zum aktuellen Zeitpunkt (für das Erfassungsjahr 2022) ist jedoch noch von Struktur- und Prozessmängeln auszugehen. (1x berichtet)
Unverändert eine zu hohe Strahlenbelastung durch veraltete Anlage. Dies ist inakzeptabel. (1x berichtet)
Weitere Dosisreduktionen möglich durch geringere Bilddichte, Verzicht auf Lävokardiographien, Einblenden (1x berichtet)
Weiterhin auffällig, Schulungen sind Anfang 2023 erfolgt, Abwarten der Ergebnisse der Maßnahmen (1x berichtet)
Weiterhin auffällig, aber Maßnahmen im Vorjahr, nun Abwarten der Ergebnisse für 2023 (1x berichtet)
Weiterhin deutlich erhöhte Dosis-Flächen-Produkte (1x berichtet)
Zweites Jahr in Folge auffällig, hohe Strahlenexposition kann nicht durch die Lernkurve allein erklärt werden. fehlende Beachtung der DeQS-RL-Anonymisierungsvorgaben (1x berichtet)
hohe DFP (1x berichtet)
hohe Dosisflächenprodukte bei Koronarangiographien und bei der PCI (1x berichtet)
veraltete Anlage, teils routinemäßig Zusatzuntersuchungen und Ausbildungssituationen (1x berichtet)
zu hohe Strahlendosis bei der koronaren Diagnostik und Intervention (1x berichtet)</t>
  </si>
  <si>
    <t>Anlage und Abläufe (1x berichtet)
Auch wenn ein besonderes Patientenkollektiv mit komplexen Prozeduren vorliegt, erachtet die Fachkommission den Anteil an Vorgängen mit erhöhter Strahlendosis als zu hoch und sieht Hinweise auf Struktur- und Prozessmängel. Der Einsatz einer älteren/suboptimalen Herzkatheteranlage (bis zum geplanten Neubau) kann die Auffälligkeit nicht ausreichend begründen. Maßnahmen wurden von Seiten der Klinik bereits eingeleitet. (1x berichtet)
Die Begründung in der Stellungnahme (ältere Katheteranlage) erscheint der Fachkommission nicht ausreichend stichhaltig. Die Fachkommission sieht Hinweise auf strukturelle Defizite und empfiehlt dringend die Geräteeinstellungen mit der Herstellerfirma zu überprüfen und zu optimieren. (1x berichtet)
Die Fachkommission übermittelte einen Kommentar zur Bewertung. Sie beobachtet die Entwicklung im Folgejahr. (1x berichtet)
Dosisüberschreitungen sind zu hoch und trotz hochkomplexer Interventionen nicht vertretbar. (1x berichtet)
Positiv hervorzuheben ist aus Sicht der Fachkommission das Problembewusstsein der Klinik. Es wurden bereits Maßnahmen ergriffen und es erfolgte bereits eine Reduktion der Durchleuchtungszeiten. Zum aktuellen Zeitpunkt (für das Erfassungsjahr 2022) ist jedoch noch von Struktur- und Prozessmängeln auszugehen. (1x berichtet)
Weiterhin rechnerisch auffällig, Maßnahmen vom Vorjahr erfüllt, nun Abwarten der Ergebnisse für 2023 (1x berichtet)
zu hohe Strahlendosen bei koronaren Interventionen (1x berichtet)</t>
  </si>
  <si>
    <t>Die Bemühungen, das erhöhte Flächendosisprodukt zu verringern, sind erkennbar, aber noch nicht ausreichend umgesetzt. Partiell ist bei einem erhöhten Anteil technisch anspruchsvoller Untersuchungen die Durchleuchtungszeit verlängert, das erhöhte Körpergewicht wird bei der Berechnung des Indikators berücksichtigt. (1x berichtet)</t>
  </si>
  <si>
    <t>??? Ergänzender Hinweis der Fachkommission: Aus Sicht der Fachkommmission Hinweis auf strukturelle Mängel (Alter der Herzkatheteranlage). (1x berichtet)
Abläufe bei Personalwechsel (1x berichtet)
Anlage und Abläufe (1x berichtet)
Auch wenn ein besonderes Patientenkollektiv mit komplexen Prozeduren vorliegt, erachtet die Fachkommission den Anteil an Vorgängen mit erhöhter Strahlendosis als zu hoch und sieht Hinweise auf Struktur- und Prozessmängel. Der Einsatz einer älteren/suboptimalen Herzkatheteranlage (bis zum geplanten Neubau) kann die Auffälligkeit nicht ausreichend begründen. Maßnahmen wurden von Seiten der Klinik bereits eingeleitet. (1x berichtet)
Aufgrund der deutlich erhöhten Anzahl an Fällen mit erhöhtem Dosis-Flächen-Produkt, sieht die Fachkommission in Verbindung mit den weiteren auffälligen Qualitätsindikatoren Hinweise auf Struktur- und Prozessmängel (u. a. veraltete Röntgenanlage). (1x berichtet)
Aufgrund der vorliegenden Stellungnahme wird der Wert außerhalb des Referenzbereiches als berechtigter Hinweis auf die Notwendigkeit von Prozessverbesserungen gesehen. (2x berichtet)
Aus Sicht der Fachkommission unter Berücksichtung der Risikoadjustierung des Ergebnisses Hinweise auf strukturelle bzw. prozedurale Mängel. (1x berichtet)
Ausbildung junger Operateurinnen und Operateure, veraltete Anlage (1x berichtet)
Die Begründung in der Stellungnahme (ältere Katheteranlage) erscheint der Fachkommission nicht ausreichend stichhaltig. Die Fachkommission sieht Hinweise auf strukturelle Defizite und empfiehlt dringend die Geräteeinstellungen mit der Herstellerfirma zu überprüfen und zu optimieren. (1x berichtet)
Die FK bewertet den Fall als qualitativ auffällig und sieht sich die Entwicklung im nächsten Jahr an. (1x berichtet)
Die Fachkommission in der vorgelegten Argumentation keine ausreichende Begründung für ein Ergebnis in dieser Größenordnung. Darüber hinaus kennen die Mitglieder der Kommission das Problem des Einarbeitungsbedarfs neuer Kollegen sicherlich auch aus ihrem eigenen Alltag. Allerdings darf dieser nach ihrem Dafürhalten nicht dazu führen, dass das Ergebnis der Indikatoren des Dosis-Flächen-Produkts in dieser Größenordnung überschritten wird. Sie verweist auf den Kommentar zum Indikator 56005, sieht keine, das Ergebnis ausreichend begründende Argumentation und bewertet wie angegeben. (1x berichtet)
Die Fachkommission übermittelte einen Kommentar zur Bewertung. Sie beobachtet die Entwicklung im Folgejahr. (2x berichtet)
Die Stellungnahme erklärt nicht die erhöhten Dosiswerte, die Auffälligkeit der Überschreitung des Flächendosisproduktes wird als unproblematisch eingeordnet. (1x berichtet)
Die Überschreitungen des DFP sind zu hoch und nicht durch die in der Stellungnahme angegebenen Erklärungen gerechtfertigt. (1x berichtet)
Dosisüberschreitungen sind zu hoch und trotz hochkomplexer Interventionen nicht vertretbar. (1x berichtet)
Einerseits werden komplexe Eingriffe vorgenommen, die in der Dokumentation nicht abbildbar sind und in der Berechnung des Indikators nicht berücksichtigt werden.  Andererseits gibt es Hinweise auf Prozessmängel, die eine Maßnahmenstufe 1 begründen. (1x berichtet)
Leistungserbringer hat die Prozess- und Strukturmängel erkannt, Abhilfe angelaufen (1x berichtet)
Positiv hervorzuheben ist aus Sicht der Fachkommission das Problembewusstsein der Klinik. Es wurden bereits Maßnahmen ergriffen und es erfolgte bereits eine Reduktion der Durchleuchtungszeiten. Zum aktuellen Zeitpunkt (für das Erfassungsjahr 2022) ist jedoch noch von Struktur und Prozessmängeln auszugehen. (1x berichtet)
Unverändert eine zu hohe Strahlenbelastung durch veraltete Anlage. Dies ist inakzeptabel. (1x berichtet)
Weiterhin deutlich erhöhte Dosis-Flächen-Produkte (1x berichtet)
Weiterhin rechnerisch auffällig, Maßnahmen im Vorjahr, Auswirkungen auf folgende Ergebnisse abwarten (1x berichtet)
hohe Dosisflächenprodukte bei Koronarangiographien und bei PCI (1x berichtet)
veraltete Anlage, Lernkurve junger angestellter Personen (1x berichtet)
zu hohe DFP und KM Mengen, SOP mit Revisionsbedarf (1x berichtet)
zu hohe DFPs (1x berichtet)
zu hohe DFPs, Optimierung der Strahlensparsamkeit erforderlich (1x berichtet)</t>
  </si>
  <si>
    <t>Aus Sicht der Fachkommission wurden keine (ausreichend erklärenden) Gründe für die rechnerische Auffälligkeit benannt. Bei dem Leistungserbringer ist eine deutliche Abweichung des Ergebnisses vom Bundes- und Landesergebnis erkennbar, die nicht durch die Ausführungen in der Stellungnahme begründbar ist. Der Leistungserbringer hat als Gründe für die Abweichung vom Referenzwert ein besonderes Patientenklientel (hoher BMI) und die Einarbeitung neuer Kollegen genannt. Die Fachkommission merkt in diesem Zusammenhang an, dass dies auch auf andere Kliniken zutrifft und daher keine Begründung darstellt. Zudem hat sich das Ergebnis des Leistungserbringers in diesem Indikator im Verlauf deutlich verschlechtert. Der Leistungserbringer wird aufgefordert, entsprechende Maßnahmen einzuleiten, um eine Verbesserung des Qualitätszieles zu erreichen. (1x berichtet)</t>
  </si>
  <si>
    <t>Eine Dokumentation des DFP muss sichergestellt sein (1x berichtet)
Mangelnde Dokumentation führt zu schlechter Datenlage. Interne Prozesse zur Dokumentation müssen besser funktionieren. (1x berichtet)
keine Angabe Dosis-Flächen-Produkt (1x berichtet)
Übermittlungsproblem mit Kooperationshaus (2x berichtet)</t>
  </si>
  <si>
    <t>Auch wenn ein besonderes Patientenkollektiv mit komplexen Prozeduren vorliegt, erachtet die Fachkommission den Anteil an Vorgängen mit erhöhtem Kontrastmittelverbrauch als zu hoch und sieht Hinweise auf Struktur- und Prozessmängel. Der Einsatz einer älteren/suboptimalen Herzkatheteranlage (bis zum geplanten Neubau) kann die Auffälligkeit nicht ausreichend begründen. Maßnahmen wurden von Seiten der Klinik bereits eingeleitet. (1x berichtet)
Aufgrund der vorliegenden Stellungnahme wird der Wert außerhalb des Referenzbereiches als berechtigter Hinweis auf die Notwendigkeit von Prozessverbesserungen gesehen. (2x berichtet)
Aufgrund des deutlich erhöhten Kontrastmittelverbrauchs, sieht die Fachkommission in Verbindung mit den weiteren auffälligen Qualitätsindikatoren Hinweise auf Struktur- und Prozessmängel (u. a. nicht optimal eingestellte Kontrastmittel-Injektionspumpe). (1x berichtet)
Aus Sicht der Fachkommission Hinweise auf strukturelle (Alter der Herzkatheteranlage) bzw. prozedurale (s. personenbezogene Auswertung) Mängel. (1x berichtet)
Bei insgesamt sehr überschaubarer Gesamtanzahl an isolierten Koronarangiographien sieht die Fachkommission Hinweise auf Struktur- und Prozessmängel. Insbesondere bei den nicht komplexen Fälle ist der durchschnittliche Kontrastmittel-Verbrauch aus Sicht der Fachkommission zu hoch. (1x berichtet)
Die Fachkommission sieht einen erhöhten Kontrastmittelverbrauch nicht alleine begründet durch die Ausbildung von Kolleg*innen. Die erhöhte Kontrastmittelmenge macht Struktur- und Prozessmängel erkennbar und sollte durch Schulungen vorab ausreichend reduziert werden können. (1x berichtet)
Die Fachkommission übermittelte einen Kommentar zur Bewertung. Sie beobachtet bei erstmaliger Auffälligkeit die Entwicklung im Folgejahr. (1x berichtet)
Die Zahl der diagnostischen Herzkatheteruntersuchungen mit relativ hoher Kontrastmittelmenge ist seit Jahren anhaltend hoch, weswegen die Fachkommission Hinweise auf Struktur- und Prozessmängel sieht, wenngleich eine Verbesserungstendenz gesehen wird. (1x berichtet)
Dokumentationsfehler, junge Kollegen in Ausbildung (1x berichtet)
Einarbeitung junger Mitarbeitenden, komplexe Fälle (1x berichtet)
Eine korrekte Zuordnung des QS Bogens (diagnostische Koronarangiographie - PCI) ist notwendig, der Betreiber führt in der Stellungnahme auf, dass frustrane PTCA's den KM Verbrauch der isolierten Koronarangiographie erhöht haben. (1x berichtet)
Es handelt sich einerseits um Dokumentationsfehler (Eintrag KM bei isolierter Koronarangiographie obwohl PCI gemacht) und andererseits um technische Probleme, an denen gearbeitet werden muss um trotz Umstieg des Zugangsweges und schwieriger Anatomie mit 150 ml KM auszukommen. (1x berichtet)
Insgesamt zu hohe Kontrastmittelgaben (1x berichtet)
KM Gaben hoch und zum Teil fehldokumentiert (1x berichtet)
Kein intraprozedurales Monitoring der verbrauchten KM-Menge (2x berichtet)
Keine Anfertigung von Lävokardiographien, falls nicht erforderlich, Vorbefunde zum Bypassstatus einholen, zu hohe KM-Gaben (1x berichtet)
Revision der übersandten SOP. Konzept zur Einsparung von Kontrastmittel und Einhalten der DFP-Obergrenzen gemäß der Dosisreferenzwerte des Bundesamtes für den Strahlenschutz (1x berichtet)
Zu hoher KM-Verbrauch bei Untersuchungen (1x berichtet)
bei Standardeingriffen zu hohe KM-Gabe (1x berichtet)
zu hohe KM-Gaben, Einarbeitung neuer Mitarbeiterinnen und Mitarbeiter (1x berichtet)</t>
  </si>
  <si>
    <t>Fehlende Beachtung der DeQS-RL-Anonymisierungsvorgaben (1x berichtet)
Keine Stellungnahme vorgelegt (1x berichtet)</t>
  </si>
  <si>
    <t>Der Stellungnahme war eine höher werdende Komplexität der Eingriffe zu entnehmen. Die Fachkommission bestätigt, dass komplexere Eingriffe zugenommen haben. Diese haben jedoch alle Kliniken zu verzeichnen. Die Ergebnisse des Leistungserbringers weichen jedoch deutlich von den Bundes- und Landesergebnissen ab, die nicht durch die Ausführungen in der Stellungnahme begründbar sind. Zudem hat sich das Ergebnis des Leistungserbringers in diesem Indikator im Verlauf deutlich verschlechtert. Der Leistungserbringer wird aufgefordert, entsprechende Maßnahmen einzuleiten, um eine Verbesserung des Qualitätszieles zu erreichen. (1x berichtet)</t>
  </si>
  <si>
    <t>Auch wenn ein besonderes Patientenkollektiv mit komplexen Prozeduren vorliegt, erachtet die Fachkommission den Anteil an Vorgängen mit erhöhtem Kontrastmittelverbrauch als zu hoch und sieht Hinweise auf Struktur- und Prozessmängel. Der Einsatz einer älteren/suboptimalen Herzkatheteranlage (bis zum geplanten Neubau) kann die Auffälligkeit nicht ausreichend begründen. Maßnahmen wurden von Seiten der Klinik bereits eingeleitet. (1x berichtet)
Aufgrund der vorliegenden Stellungnahme wird der Wert außerhalb des Referenzbereiches als berechtigter Hinweis auf die Notwendigkeit von Prozessverbesserungen gesehen. (2x berichtet)
Bei der Einarbeitung neuer Interventionalisten müssen unnötig hohe Kontrastmittelgaben vermieden werden. (1x berichtet)
Die Fachkommission sieht einen erhöhten Kontrastmittelverbrauch bei einer Koronarintervention durch die Ausbildung von Kolleg*innen nicht ausreichend begründet. Die erhöhte Kontrastmittelmenge macht Struktur- und Prozessmängel erkennbar und sollte dringend reduziert werden. (1x berichtet)
Junge Kollegen mit Lernkurve, KM Verbrauch reduzieren (1x berichtet)
Kein intraprozedurales Monitoring der verbrauchten KM-Menge (1x berichtet)
zu hohe DFP und KM Mengen (1x berichtet)</t>
  </si>
  <si>
    <t>Keine auswertbare Stellungnahme (unzureichende Beachtung der Datenschutzvorgaben) (1x berichtet)
teilweise Fehlerhafte Dokumentation, Auffälligkeit wird bestätigt. (1x berichtet)</t>
  </si>
  <si>
    <t>Der Stellungnahme war eine höher werdende Komplexität der Eingriffe zu entnehmen. Die Fachkommission bestätigt, dass komplexere Eingriffe zugenommen haben. Diese haben jedoch alle Kliniken zu verzeichnen. Die Ergebnisse des Leistungserbringers weichen jedoch deutlich von den Bundes- und Landesergebnissen ab, die nicht durch die Ausführungen in der Stellungnahme begründbar sind. Da der Leistungserbringer bereits im Vorjahr hinsichtlich der Kontrastmittelmenge qualitativ auffällig wurde, weist die Fachkommission vorsorglich darauf hin, dass im Folgejahr der Abschluss einer Zielvereinbarung angeraten ist, sofern keine Ergebnisverbesserung erkennbar ist. (1x berichtet)
Die Fachkommission empfiehlt der Klinik eine Einzelfallanalyse und wertet wie angegeben. (1x berichtet)</t>
  </si>
  <si>
    <t>Auch wenn ein besonderes Patientenkollektiv mit komplexen Prozeduren vorliegt, erachtet die Fachkommission den Anteil an Vorgängen mit erhöhtem Kontrastmittelverbrauch als zu hoch und sieht Hinweise auf Struktur- und Prozessmängel. Der Einsatz einer älteren/suboptimalen Herzkatheteranlage (bis zum geplanten Neubau) kann die Auffälligkeit nicht ausreichend begründen. Maßnahmen wurden von Seiten der Klinik bereits eingeleitet. (1x berichtet)
Aufgrund der vorliegenden Stellungnahme wird der Wert außerhalb des Referenzbereiches als berechtigter Hinweis auf die Notwendigkeit von Prozessverbesserungen gesehen. (3x berichtet)
Aufgrund des deutlich erhöhten Kontrastmittelverbrauchs, sieht die Fachkommission in Verbindung mit den weiteren auffälligen Qualitätsindikatoren Hinweise auf Struktur- und Prozessmängel (u. a. nicht optimal eingestellte Kontrastmittel-Injektionspumpe). (1x berichtet)
Aus Sicht der Fachkommission Hinweise auf strukturelle (Alter der Herzkatheteranlage) bzw. prozedurale (s. personenbezogene Auswertung) Mängel. (1x berichtet)
Die Begründung ist knapp. Die Komplexität der Eingriffe wurde nicht dargestellt. Schulungen zur Reduktion des KM-Verbrauches wurden nicht nachgewiesen. (1x berichtet)
Die Fachkommission übermittelte einen ausführlichen Kommentar zur Bewertung. Sie beobachtet bei erstmaliger Auffälligkeit die Entwicklung im Folgejahr. (1x berichtet)
Die KM Dosis ist zu reduzieren. Angesichts der relativ geringen Gesamtzahl stellt sich die Frage, ob eine Expertise für CTO und sehr komplexe Prozeduren vorhanden ist. Es ist zu erwägen diese eher an ein großes Zentrum abzugeben, da diese Prozeduren ohnehin mehr KM benötigen und der Verbrauch in weniger erfahrenen Zentren möglicherweise exazerbieren könnte. (1x berichtet)
Ergebnis im Vergleich zum Vorjahr deutlich verschlechert. Hinweis auf prozedurale bzw. strukturelle Mängel. (1x berichtet)
Ergänzender Hinweis der Fachkommission: Aus Sicht der Fachkommmission Hinweis auf strukturelle Mängel (Alter der Herzkatheteranlage). (1x berichtet)
In Diagnostik und Intervention zu hohe KM-Gaben (1x berichtet)
Kein intraprozedurales Monitoring der verbrauchten KM-Menge (1x berichtet)
Zusammenhang mit alter medizinisch-technischer Anlage nicht auszuschließen. (aus altem Jahr Flächendosis) (1x berichtet)
insgesamt zu hohe Kontrastmittelgaben (1x berichtet)
zu hoher KM-Verbrauch, Lernkurve der Operateure mit geringer PCI-Erfahrung (1x berichtet)
Überschreitungen der Kontrastmittelmenge sind nicht plausibel erklärt. (1x berichtet)</t>
  </si>
  <si>
    <t>Der Stellungnahme war eine höher werdende Komplexität der Eingriffe zu entnehmen. Die Fachkommission bestätigt, dass komplexere Eingriffe zugenommen haben. Diese haben jedoch alle Kliniken zu verzeichnen. Die Ergebnisse des Leistungserbringers weichen jedoch deutlich von den Bundes- und Landesergebnissen ab, die nicht durch die Ausführungen in der Stellungnahme begründbar sind. Da der Leistungserbringer bereits im Vorjahr hinsichtlich der Kontrastmittelmenge qualitativ auffällig wurde, weist die Fachkommission vorsorglich darauf hin, dass im Folgejahr der Abschluss einer Zielvereinbarung angeraten ist, sofern keine Ergebnisverbesserung erkennbar ist. (1x berichtet)
Der Stellungnahme war eine höher werdende Komplexität der Eingriffe zu entnehmen. Die Fachkommission bestätigt, dass komplexere Eingriffe zugenommen haben. Diese haben jedoch alle Kliniken zu verzeichnen. Die Ergebnisse des Leistungserbringers weichen jedoch deutlich von den Bundes- und Landesergebnissen ab, die nicht durch die Ausführungen in der Stellungnahme begründbar sind. Der Stellungnahme war zudem zu entnehmen, dass es sich bei den Fällen fast ausschließlich um medizinische Notfalleingriffe handelte. Nach Auffassung der Fachkommission stellt dies keine Begründung für die erhöhte Gabe der Kontrastmittelmenge dar, da auch bei diesen Patienten die Kontrastmitteldosierung so gering wie möglich gehalten werden sollte, um das Risiko einer kontrastmittelassoziierten Nephropathie zu minimieren. Zudem hat die Fachkommission festgestellt, dass einige Fälle auf Dokumentationsfehler zurückzuführen waren. So wurden Fälle mit Rekanalisation mit kontralateraler Koronardarstellung angegeben. Da der Leistungserbringer bereits im Vorjahr hinsichtlich der Kontrastmittelmenge qualitativ auffällig wurde, weist die Fachkommission vorsorglich darauf hin, dass im Folgejahr der Abschluss einer Zielvereinbarung angeraten ist, sofern keine Ergebnisverbesserung erkennbar ist. (1x berichtet)
Der Stellungnahme war eine höher werdende Komplexität der Eingriffe zu entnehmen. Die Fachkommission bestätigt, dass komplexere Eingriffe zugenommen haben. Diese haben jedoch alle Kliniken zu verzeichnen. Die Ergebnisse des Leistungserbringers weichen jedoch deutlich von den Bundes- und Landesergebnissen ab, die nicht durch die Ausführungen in der Stellungnahme begründbar sind. Zudem hat sich das Ergebnis des Leistungserbringers in diesem Indikator im Verlauf deutlich verschlechtert. Der Leistungserbringer wird aufgefordert, entsprechende Maßnahmen einzuleiten, um eine Verbesserung des Qualitätszieles zu erreichen. (1x berichtet)</t>
  </si>
  <si>
    <t>Die Fachkommission diskutiert die Argumentation der vorliegenden Stellungnahme sehr ausführlich und im Grunde kritisch. Sie hinterfragt bei eindeutiger Studienlage den doch recht hohen Femoralisanteil und überlegt, ob möglicherweise ein Problem im Handling des Verschlusssystems vorliegen könnte. Letztendlich sieht sie keine plausible Argumentation für das vom Qualitätsziel abweichende Ergebnis, muss von einem Prozessproblem ausgehen und empfiehlt eine erneute interne Betrachtung. (1x berichtet)
Mangelde Routine beim A. radialis-Zugang (1x berichtet)
fehlende Prozessorganisation (1x berichtet)
zuviele durchaus relevante Blutungen, Verbesserungspotential offensichtlich (Kompression, Überwachung, kleinere Bestecke-7F bei Notfall) (1x berichtet)</t>
  </si>
  <si>
    <t>Fehlende Routine bei geringer Fallzahl (2x berichtet)</t>
  </si>
  <si>
    <t>Auffällig hohe Rate an misslungenen Interventionen. Fehlende Beachtung der DeQS-RL-Anonymisierungsvorgaben (1x berichtet)
Zu großzügige Indikationsstellung zur PCI bei CTO (1x berichtet)</t>
  </si>
  <si>
    <t>Auffällig ist die kleine Fallzahl (8 Interventionen, davon wurde bei 5 Fällen das Interventionsziel verfehlt.) (1x berichtet)
Keine Stellungnahme eingereicht (1x berichtet)</t>
  </si>
  <si>
    <t>Durch Einzelfälle bedingt. Dokumentationsfehler. (1x berichtet)</t>
  </si>
  <si>
    <t>Die Fachkommission übermittelte einen ausführlichen Kommentar zur Bewertung. Sie beobachtet die Entwicklung im Folgejahr. (1x berichtet)</t>
  </si>
  <si>
    <t>Die Fachkommission sieht in der hohen Komplikationsrate periinterventionell einen eindeutigen  Prozessmangel. (1x berichtet)
Die Fachkommission übermittelte einen ausführlichen Kommentar zur Bewertung. Sie beobachtet bei erstmaliger Auffälligkeit die Entwicklung im Folgejahr. (1x berichtet)</t>
  </si>
  <si>
    <t>Bei den Auffälligkeiten ist unklar, ob es auf Grund der Fallschwere oder von Komplikationen zu MACCE gekommen ist. Die Fälle sind unzureichend aufgearbeitet worden. (1x berichtet)</t>
  </si>
  <si>
    <t>Die Fachkommission sieht anhand der ihr vorliegenden Unterlagen viele schwerstkranke Patienten. Sie hinterfragt gleichwohl die Summe der Komplikationen bei recht geringer Grundgesamtheit behandelter STEMI insgesamt. Sie diskutiert darüber hinaus die Verlegung zur IABP und fehlende interne Kapazitäten kritisch und hinterfragt ohne Kenntnis der Struktur Ihrer Einrichtung ein möglicherweise bestehendes personelles Problem. Nach sehr ausführlicher Diskussion, bei im Vergleich zum Vorjahr (2/16) deutlicher Verschlechterung des Ergebnisses und letztendlich wertet sie wie angegeben, bittet um erneute interne Revision und um Beachtung. (1x berichtet)
Die Fachkommission übermittelte einen ausführlichen Kommentar zur Bewertung. Sie beobachtet bei erstmaliger Auffälligkeit die Entwicklung im Folgejahr. (1x berichtet)</t>
  </si>
  <si>
    <t>Qualitätsindikatoren: Freitextkommentare zur Bewertung der qualitativ auffälligen Ergebnisse (AJ 2023) - PCI</t>
  </si>
  <si>
    <t>Aufgrund der vorliegenden Stellungnahme ergaben sich Hinweise auf die Notwendigkeit von Struktur- und Prozessverbesserungen. (6x berichtet)
Der Krankenhaushygieniker*in/Hygienefachkraft wird von einem BZH Hygienebeauftragten ersetzt. Zudem liegen keine Leitlinien vor und eine Compliance Überprüfung ist nicht etabliert. (1x berichtet)
Die Fachkommission möchte auf die Wichtigkeit der Durchführung der Compliance-Überprüfung hinweisen. Ist eine präoperative Haarentfernung indiziert, dann sollte diese durch geeignete Methoden durchgeführt werden. Interne Leitlinien zu den Themen Antibiotikatherapie und MRSA müssen implementiert werden. (1x berichtet)
Die Fachkommission möchte auf die Wichtigkeit der Durchführung der Compliance-Überprüfung, die richtige Verwendung der Desinfektionsmittel und die korrekte Durchführung der präoperativen Haarentfernung hinweisen. (1x berichtet)
Die Leilinien sind noch in Bearbeitung und die Fachkommission möchte auf die Wichtigkeit der Durchführung der Compliance-Überprüfung hinweisen. (1x berichtet)
Eine zukünftige Dokumentation der Teilnahme an Schulungen und einer Prozentmessung der Mitarbeiter und Mitarbeiterinnen, die diese Schulung absolviert haben, sind umzusetzen. (1x berichtet)
Es bestehen Hinweise auf Struktur- und Prozessmängel. Der Leistungserbringer hat bereits Maßnahmen ergriffen, die der Fachkommission geeignet erscheinen, das Qualitätsindikatorergebnis zu verbessern. (1x berichtet)
Es fehlen relevante schriftliche Arbeitsanweisungen, interne Standards sowie Teilnahmen an Schulungen. (1x berichtet)
Es fehlten relevante schriftliche Arbeitsanweisungen, interne Standards sowie Teilnahmen an Schulungen. (1x berichtet)
Es liegen keine Leitlinien vor, die ins Qualitätsmanagement eingepflegt werden. Zudem müssen bei der Sterilgutaufbereitung, durch die eigenen MFAs, validierte Aufbereitungsverfahren eingehalten werden. (1x berichtet)
Es liegen keine Standards vor, die ins Qualitätsmanagement eingepflegt werden. (1x berichtet)
Fehlende interne Leitlinien sowie Arbeitsanweisungen und fehlende Teilnahmen an Informationsveranstaltungen. (1x berichtet)
Fehlende interne Leitlinien, Standards und Teilnahmen an Informationsveranstaltungen durch Ihre Betriebsstätte. (1x berichtet)
Fehlende interne Leitlinien, Standards und Teilnahmen an Informationsveranstaltungen. (1x berichtet)
Fehlende interne Leitlinien, Teilnahmen an Informationsveranstaltungen. (1x berichtet)
Fehlende schriftliche Leitlinien sowie Standards, Externer Dienstleister für die Sterilgutaufbereitung ohne Vertrag sowie fehlende Risikoeinstufung des OP-Materials. (1x berichtet)
Fehlende schriftliche Leitlinien und Standards. (1x berichtet)
Hinweise auf Struktur- und Prozessmängel im Bereich der Anforderungen zur Hygiene (Haarentfernung, Haut- und Händedesinfektion und zur leitliniengerechten Vergabe von Antibiotika) (1x berichtet)
Mit allen LE wurde bei einem rechnerisch auffälligen Ergebnis ein Stellungnahmeverfahren durchgeführt. Die dabei aufgetretenen administrativen Probleme mit dem Verfahren wurden aufgearbeitet, inhaltliche Verständnisschwierigkeiten wurden versucht zu klären. Die FK hat ggf. Empfehlungen zur Umsetzung der gesetzlichen Hygienevorgaben gegeben. Die Fachkommission wertet das Ergebnis als qualitativ auffällig, da gesetzliche Hygienevorgaben nicht eingehalten wurden. (1x berichtet)
Nachweis einer internen Leitlinie zur perioperativen Antibiotikaprophylaxe und Antibiotika-Initialtherapie, Entwicklung einer Arbeitsanweisung zur präoperativen Antiseptik des OP-Feldes erforderlich (1x berichtet)
Prozessmangel bei der Dokumentation und Nachweispflicht (1x berichtet)</t>
  </si>
  <si>
    <t>Da von Seiten der Praxis im Rahmen des Stellungnahmeverfahrens keine Begründung zur rechnerischen Auffälligkeit abgeben wurde, bewertet die Fachkommission die Praxis als qualitativ auffällig. (6x berichtet)
Der Leistungserbringer hatte angegeben, dass die Dokumentation durch einen ausgeschiedenen Mitarbeiter erfolgte und leider keine Aussage mehr gemacht werden kann, in wie weit die Angaben fehlerhaft sind. Der Leistungserbringer teilte jedoch mit, dass er nach allen Standards der Qualitätssicherung arbeitet und regelmäßig Fortbildungen durchführt. Die Fachkommission hat hier daher die Bewertung qualitativ auffällig aufgrund keiner (ausreichend erklärenden) Begründung vorgenommen. (1x berichtet)
Fehlende Beachtung der DeQS-RL-Anonymisierungsvorgaben (1x berichtet)
Fehlende Beachtung der DeQS-RL-Anonymisierungvorgaben (1x berichtet)
Keine (ausreichend erklärenden) Gründe für die rechnerische Auffälligkeit bekannt (1x berichtet)
Keine Stellungnahme vorgelegt (5x berichtet)
Teilbereiche wurden nicht adäquat beantwortet. (1x berichtet)</t>
  </si>
  <si>
    <t>Der Leistungserbringer hat nicht am Stellungnahmeverfahren teilgenommen. (2x berichtet)
Der Leistungserbringer wurde auf die gesetzliche Verpflichtung gemäß DeQS-Richtlinie vom 19. Juli 2018 (zuletzt geändert am 15. Dezember 2022, veröffentlicht im Bundesanzeiger ([Anz AT 10.03.2023 B3], in Kraft getreten am 1. Januar 2023) i. V. m. § 135a SGB V, hingewiesen. (4x berichtet)
Die Fachkommission wertet bei Nichtabgabe einer Stellungnahme wie angegeben. Der Leistungserbringer wurde auf die gesetzliche Verpflichtung gemäß DeQS-Richtlinie vom 19. Juli 2018 (zuletzt geändert am 15. Dezember 2022, veröffentlicht im Bundesanzeiger ([Anz AT 10.03.2023 B3], in Kraft getreten am 1. Januar 2023) i. V. m. § 135a SGB V, ausdrücklich hingewiesen. (1x berichtet)
Mit allen LE wurde bei einem rechnerisch auffälligen Ergebnis ein Stellungnahmeverfahren durchgeführt. Die dabei aufgetretenen administrativen Probleme mit dem Verfahren wurden aufgearbeitet, inhaltliche Verständnisschwierigkeiten wurden versucht zu klären. Die FK hat ggf. Empfehlungen zur Umsetzung der gesetzlichen Hygienevorgaben gegeben. Die Fachkommission wertet das Ergebnis als qualitativ auffällig, da gesetzliche Hygienevorgaben nicht eingehalten wurden. (2x berichtet)</t>
  </si>
  <si>
    <t>Qualitätsindikatoren: Freitextkommentare zur Bewertung der qualitativ auffälligen Ergebnisse (AJ 2023) - WI-HI-A</t>
  </si>
  <si>
    <t>Angegebene Maßnahmen sind nicht ausreichend zur vollständigen Erreichung des erforderlichen Qualitätsstandards. Weitere Maßnahmen erforderlich. (1x berichtet)
Aufgrund der vorliegenden Stellungnahme ergaben sich Hinweise auf die Notwendigkeit von Struktur- und Prozessverbesserungen. (1x berichtet)
Eine konsequente Benutzung von elektrischen Haarschneidemaschinen (Clipper) mit einem patientenbezogenen Einmal-Scherkopf ist noch nicht etabliert. (1x berichtet)
Es fehlen relevante Arbeitsanweisungen, interne Standards sowie Teilnahmen an Schulungen. Umstellung auf ein E-Learning-System, sodass ein Berufsgruppenbezogener Nachweis von Fortbildungen nicht möglich war. Mangel an Personal in der Hygieneabteilung. (1x berichtet)
Es fehlten überarbeitete interne Leitlinien, Inhalte im Hygieneplan, Informationsveranstaltungen und Controlling der Teilnehmerraten in den Berufsgruppen. Mängel wurden erkannt und werden bis 2024 mittels Maßnahmenplan beseitigt. (1x berichtet)
Es liegen keine Leitlinien bezüglich der perioperativen Antibiotikaprophylaxe, Entwicklung und Aktualisierung einer internen zur Antibiotika-Initialtherapie, vor. Eine Compliance Überprüfung ist nicht etabliert. (1x berichtet)
Fehlende Verfahrensanweisungen und Dokumentation der durchgeführten Schulungen. (1x berichtet)
Fehlende interne Leitlinie und fehlende Teilnahme an Informationsveranstaltungen. (1x berichtet)
Hinweis auf Struktur- und Prozessmängel (1x berichtet)
Leitlinien befinden sich derzeit noch in Bearbeitung oder werden noch erneuert und lagen zum Erfassungsjahr 2022 nicht vor. (3x berichtet)</t>
  </si>
  <si>
    <t>Da von Seiten der Praxis im Rahmen des Stellungnahmeverfahrens keine Begründung zur rechnerischen Auffälligkeit abgeben wurde, bewertet die Fachkommission die Praxis als qualitativ auffällig. (2x berichtet)
Keine (ausreichend erklärenden) Gründe für die rechnerische Auffälligkeit benannt (1x berichtet)
Keine Stellungnahme vorgelegt (2x berichtet)
Trotz wiederholter Aufforderung und Erinnerungsschreiben zum Stellungnahmeverfahren ist für diesen Qualitätsinidkator, diese Kennzahl bzw. dieses Auffälligkeitskriterium keine Stellungnahme eingegangen. (1x berichtet)</t>
  </si>
  <si>
    <t>Bezüglich der Ausführungen des Leistungserbringers merkt die Fachkommission an, dass der einmalige jährliche Besuch des Krankenhaushygienikers nach Auffassung der Fachkommission nicht ausreicht. Zudem gibt die Fachkommission den Hinweis, dass die gesetzlich geforderte Berufung und Freistellung von hygienebeauftragten Ärzten zur Qualitätssteigerung beitragen. Die gegebenen Begründungen zur Auffälligkeit sind daher nicht hinreichend. Die Situation ist zu verbessern. Die Fachkommission weist vorsorglich darauf hin, dass im Folgejahr der Abschluss einer Zielvereinbarung angeraten ist, sofern keine Ergebnisverbesserung erkennbar ist. Hinsichtlich der geeigneten Haarentfernung vor operativem Eingriff verweist die Fachkommission auf die KRINKO-Empfehlung Prävention postoperativer Wundin-fektionen, die seit 2018 besteht. (1x berichtet)
Der Leistungserbringer hatte angegeben, dass erst seit 2023 ein eigener Hygieniker beschäftigt wird. Vorher wurde die Einrichtung durch Externe im Rahmen von Kooperationsverträgen betreut. Daher sind in der Vergangenheit viele Handlungsanweisungen nicht verschriftlicht worden, wenngleich es klinikspezifische Leitlinien gab, die auch regelhaft umgesetzt werden. Der Leistungserbringer hat verschiedene Maßnahmen eingeleitet, die seitens der Fachkommission als zielführend gewertet werden, um eine Verbesserung der Qualitätsziele zu erreichen. Die Fachkommission wird im kommenden Jahr prüfen, ob dies zum Erfolg geführt hat. (1x berichtet)
Der Stellungnahme war zu entnehmen, dass die gesetzlichen Anforderungen nur rudimentär erfüllt wurden. Die Fachkommission weist hier auf § 23 Infektionsschutzgesetz hin und fordert den Leistungserbringer auf, entsprechende Maßnahmen zur Erfüllung der Qualitätsziele einzuleiten. Die Fachkommission weist vorsorglich darauf hin, dass im Folgejahr der Abschluss einer Zielvereinbarung angeraten ist, sofern keine Ergebnisverbesserung erkennbar ist. (1x berichtet)
Eine Compliance Überprüfung, wie auch eine nummerische Dokumentation der Teilnehmerrate an Schulungen ist nicht etabliert. (2x berichtet)
Es liegt keine Patienteninformation zur Hygiene bei MRSA-Besiedlung/Infektion vor und eine Compliance Überprüfung ist nicht etabliert. (1x berichtet)
Leitlinien und Standards sind nicht in das Qualitätsmanagement eingepflegt. (1x berichtet)</t>
  </si>
  <si>
    <t>Qualitätsindikatoren: Freitextkommentare zur Bewertung der qualitativ auffälligen Ergebnisse (AJ 2023) - WI-HI-S</t>
  </si>
  <si>
    <t>Ein großer Teil der Abweichungen ist auf fehlerhafte Dokumentation, technische Probleme durch eine Softwareumstellung und personelle Veränderungen zurückzuführen. (1x berichtet)
Es wurden erhebliche Dokumentationsfehler festgestellt. (1x berichtet)
Verbringungsleistung. Anhand des Einzelfalles wurde ein qualitatives Defizit festgestellt. (1x berichtet)</t>
  </si>
  <si>
    <t>Bei einer so geringen Fallzahl kann eine ausreichende Behandlungsqualität nicht gewährleistet werden. (1x berichtet)
Hinweis auf Struktur bzw. Prozessmängel (1x berichtet)
Hinweise auf Struktur-und Prozessmängel (1x berichtet)
Hinweise auf Sturktur-und Prozessmängel (1x berichtet)
Hohe Rate an Auffälligkeiten im gesamten Schrittmacherprozess, eine Optimierung der intraprozeduralen Abläufe erscheint sinnvoll. (1x berichtet)
Implantationszeiten 30 bzw. 60 min über dem Referenzwert, LE hat keine Konsequenzen/Maßnahmen gezogen/eingeleitet. (1x berichtet)
Operateure in Ausbildung bedürfen einer engmaschigen Kontrolle und es bedarf ggf. der Übernahme des Eingriffs durch den ausbildenden Operateur (1x berichtet)
Struktur- und Prozessmängel werden bestätigt. Maßnahmenstufe 1. (1x berichtet)
Strukturmängel werden bestätigt. Es wurden vom Leistungserbringer bereits Maßnahmen ergriffen, die der Fachkommission als geeignet erscheinen, das Indikatorergebnis zu verbessern. (1x berichtet)
Verbesserungsmaßnahmen in Umsetzung (1x berichtet)
lange Eingriffsdauer, im Vorjahr unauffällig (1x berichtet)</t>
  </si>
  <si>
    <t>Beachtung eines optimalen Strahlenschutzes (1x berichtet)
Bei einer so geringen Fallzahl kann eine ausreichende Behandlungsqualität nicht gewährleistet werden. (1x berichtet)
Bei wiederholter Auffälligkeit sieht die Fachkommission Hinweise auf Struktur- und Prozessmängel in der Anwendung der Durchleuchtungsgeräte. Die Strahlendosis ist in einem relevanten Anteil der durchgeführten Eingriffe erhöht. Verbesserungsmaßnahmen sind im Sinne der Patienten- und Mitarbeitersicherheit dringend erforderlich. (1x berichtet)
Bis Dezember 2022 bestanden Mängel hinsichtlich der technischen Anlage zur Durchleuchtung. Das Problem wurde von Seiten der Klinik erkannt und behoben. Schrittmachereingriffe werden seither nur noch im neuen Herzkatheterlabor durchgeführt. (1x berichtet)
Der Stellungnahme war unter anderem zu entnehmen, dass in Einzelfällen die Umstellung der Pulsung/Bildrate der Durchleuchtung von der traumatologischen Einstellung auf die kardiologische Einstellung versehentlich erst im Laufe der OP erfolgte. Der Leistungserbringer wird aufgefordert, entsprechende Maßnahmen einzuleiten, um eine Verbesserung des Qualitätszieles zu erreichen. (1x berichtet)
Die Dosisüberschreitungen konnten mit der Stellungnahme nicht nachvollziehbar gerechtfertigt werden. (1x berichtet)
Die FK bewertet den Fall als qualitativ auffällig und sieht sich die Entwicklung im nächsten Jahr an. (1x berichtet)
Die FK erwartet, dass der alte C-Bogen ausgetauscht wird. (1x berichtet)
Die Fachkommission sieht Hinweise auf Struktur- und Prozessmängel in der klinikinternen Dokumentation des Dosis-Flächen-Produkts. Es werden technische Probleme sowie ein systematisches Problem bei der Dokumentation erkennbar. Eine nachträgliche Analyse der Fälle durch die Klinik scheint erschwert und teilweise nicht mehr nachvollziehbar. (1x berichtet)
Die Fachkommission sieht bei wiederholter Auffälligkeit Hinweise auf Struktur- und Prozessmängel beim Dosis-Flächen-Produkt. Im Sinne der Patienten- und auch Mitarbeitersicherheit wird empfohlen, die Geräteeinweisung mit dem Gerätehersteller vornehmen zu lassen und ggf. Modifikationen in den Einstellungen (Bildrate pro Sekunde, Bildqualität Einblenden etc.) vorzunehmen. (1x berichtet)
Die Fachkommission übermittelte einen ausführlichen Kommentar zur Bewertung. Sie beobachtet bei erstmaliger Auffälligkeit die Entwicklung im Folgejahr. (1x berichtet)
Die Stellungnahme bietet nachvollziehbar Struktur- und Prozessmängel als Begründung der Auffälligkeit an, die vom Implantationszentrum zwischenzeitlich erkannt und nach deren Aussage auch behoben wurden. (1x berichtet)
Ein Zusammenhang zwischen der hohen Strahlenbelastung und einer älteren technischen Anlage ist nicht auszuschließen. (1x berichtet)
Eine Verbesserung ist vonnöten, da die Auffälligkeit 50% beträgt. (1x berichtet)
Fehlende Routine bei geringer Fallzahl (1x berichtet)
Hinweise auf Struktur- und Prozessmängel (3x berichtet)
Hinweise auf Struktur- und Prozessmängel aufgrund eines erhöhten Dosis-Flächen-Produkts. Im Sinne der Patienten- und auch Mitarbeitersicherheit wird empfohlen, die Geräteeinweisung mit dem Gerätehersteller vornehmen zu lassen und ggf. Modifikationen in den Einstellungen (Bildrate pro Sekunde, Bildqualität Einblenden etc.) vorzunehmen. (1x berichtet)
Hohe Strahlendosen bei HSM-Implantation (1x berichtet)
Kein intraprozedurales Monitoring des kumulativen DFPs (1x berichtet)
Lernkurve von Nachwuchsoperateuren, Anschaffung eines neuen C-Bogens, optimale Arbeitsbedingungen (Platz: OP vs. HKL) schaffen, sterile Röntgenschutztücher bereits eingeführt (1x berichtet)
Nach eigenem Bekunden sind weiterhin durch die veraltete Technik die schlechten Ergebnisse begründet. (1x berichtet)
Relevante technische Probleme sind verantwortlich für ein erhöhtes Dosis-Flächen-Produkt. Die Fachkommission empfiehlt nachdrücklich, alle technischen und untersucherabhängigen Möglichkeiten zur Strahlendosisreduktion auszuschöpfen. (1x berichtet)
Struktur- und Prozessmängel (alter C-Bogen ohne geeignete Einstellungsmöglichkeiten, wird nun nicht mehr verwendet, neuer C-Bogen wurde angeschafft). (1x berichtet)
Struktur- und Prozessmängel werden bestätigt. Keine Maßnahmestufe 1, da der Leistungserbringer seit 2023 keine Herzschrittmacherimplantationen mehr durchführt. (1x berichtet)
Wiederholte (Vorjahr) Auffälligkeit bei geringem Implantationsvolumen (1x berichtet)
inadäquat hohe Strahlenexposition (2x berichtet)
technische Ausstattung bei kleiner Fallzahl (1x berichtet)
zu hohe DFP (1x berichtet)</t>
  </si>
  <si>
    <t>Ein großer Teil der Abweichungen ist auf fehlerhafte Dokumentation, technische Probleme durch eine Softwareumstellung und personelle Veränderungen zurückzuführen. (1x berichtet)
Hinweis auf Struktur bzw. Prozessmängel (1x berichtet)
Intraoperativ auffällige Messwerte, die sich stets tags darauf normalisieren, weisen auf ein systematisches Problem hin. (1x berichtet)</t>
  </si>
  <si>
    <t>Der Leistungserbringer wurde in insgesamt 5 Indikatoren zur Sondendislokation oder -dysfunktion und Nicht sondenbedingten Komplikationen (inklusive Wundinfektionen) rechnerisch auffällig. In Anbetracht der hohen Anzahl an rechnerisch auffälligen Indikatoren und der in der Stellungnahme zum Teil aufgeführten Personal- und Materialprobleme wurde der Leistungserbringer in den fünf Indikatoren in der Gesamtbetrachtung als qualitativ auffällig gewertet. Die vom Leistungserbringer eingeleiteten Maßnahmen werden seitens der Fachkommission als zielführend gewertet, um eine Verbesserung der Qualitätsziele zu erreichen. (1x berichtet)
Die FK bewertet den Fall als qualitativ auffällig und sieht sich die Entwicklung im nächsten Jahr an. (1x berichtet)
Die FK empfiehlt, zunächst die Vena cephalica als Zugangsvene zu nutzen. (1x berichtet)
Die FK gibt den Hinweis, zunächst die Vena cephalica als Zugangsweg zu nehmen. (1x berichtet)
Ein großer Teil der Abweichungen ist auf fehlerhafte Dokumentation, technische Probleme durch eine Softwareumstellung und personelle Veränderungen zurückzuführen. (1x berichtet)
Es handelt sich zwar um zwei unabhängige Komplikationen, das Haus ist aber in diesem Qualitätsindikator bei niedrigem Implantationsvolumen auch im Jahr 2021 auffällig gewesen. Da die Maßnahmen aus dem SD 2021 sich allerdings erst in 2023 auswirken, müssten formal die Ergebnisse des Erfassungsjahr 2023 abgewartet werden, bevor weitere Maßnahmen erwogen werden. Somit sollten die in 2021 vereinbarten Maßnahmen für 2022 fortgeschrieben werden. (1x berichtet)
Fehlende Routine bei geringer Fallzahl (1x berichtet)
Hinweise auf Struktur- und Prozessmängel (1x berichtet)
Hinweise auf Struktur- und Prozessmängel können nicht sicher ausgeschlossen werden. (1x berichtet)
Häufige, zum Teil schwerwiegende postoperative Komplikationen (1x berichtet)
gravierende Komplikationen bei insgesamt überschaubarem Implantationsvolumen. (1x berichtet)</t>
  </si>
  <si>
    <t>Die Fachkommission übermittelte einen Kommentar zur Bewertung. Sie beobachtet bei erstmaliger Auffälligkeit die Entwicklung im Folgejahr. (1x berichtet)
Rechnerisch auffällig wie im Vorjahr, jedoch beruht dieses Jahr die Auffälligkeit auf einem einzigen Fall. (1x berichtet)</t>
  </si>
  <si>
    <t>Bei einer so geringen Fallzahl kann eine ausreichende Behandlungsqualität nicht gewährleistet werden. (1x berichtet)
Der Leistungserbringer wurde in insgesamt 5 Indikatoren zur Sondendislokation oder -dysfunktion und Nicht sondenbedingten Komplikationen (inklusive Wundinfektionen) rechnerisch auffällig. In Anbetracht der hohen Anzahl an rechnerisch auffälligen Indikatoren und der in der Stellungnahme zum Teil aufgeführten Personal- und Materialprobleme wurde der Leistungserbringer in den fünf Indikatoren in der Gesamtbetrachtung als qualitativ auffällig gewertet. Die vom Leistungserbringer eingeleiteten Maßnahmen werden seitens der Fachkommission als zielführend gewertet, um eine Verbesserung der Qualitätsziele zu erreichen. (1x berichtet)
Die FK gibt den Hinweis, die Einarbeitung zu optimieren. (1x berichtet)
Die Fachkommission sieht Hinweise auf Struktur- und Prozessmängel bei der Sondenfixierung und erachtet eine Frühmobilisation für wünschenswert. (1x berichtet)
Die im Verfahrensjahr 2021 adressierte hohe Rate an Sondendislokation setzt sich auch im Verfahrensjahr 2022 fort, interessenterweise bei deutlich reduziertem Leistungsvolumen (n =70 in 2021 auf n = 40 in 2022). Allerdings können die für das Verfahrensjahr 2021 vereinbarten Maßnahmen in 2022 noch nicht gegriffen haben, da ihre Umsetzung erst Anfang 2023 erfolgt ist (Teilnehmerliste). Daher kann der Erfolg der Maßnahmen erst im Verfahrensjahr 2023 bewertet werden. (1x berichtet)
Dislokation bei Elektrode eines Fabrikates, Dialog mit Firma der Elektrode und Herzzentrum erfolgt, Schulungen durchgeführt (1x berichtet)
Ein großer Teil der Abweichungen ist auf fehlerhafte Dokumentation, technische Probleme durch eine Softwareumstellung und personelle Veränderungen zurückzuführen. (1x berichtet)
Einarbeitung junger Kollegen (1x berichtet)
Fortbestehende Probleme bei der Sondenplatzierung, wobei bereits im Vorjahr Maßnahmen der Stufe 1 ergriffen wurden. Da deren Erfolg erst in 2023 bewertet werden kann, in diesem Jahr Abschluss des Verfahrens. (1x berichtet)
Hinweise auf Struktur- und Prozessmängel (1x berichtet)
Hinweise auf Struktur- und Prozessmängel können nicht sicher ausgeschlossen werden. Hinweis auf mangelnde Routine bei kleinen Fallzahlen. (3x berichtet)
Häufung sowohl der sonden- als auch der nicht-sondenbezogenen Komplikationen (1x berichtet)
Häufung von Sondendislokationen (1x berichtet)
Kleines Implantationsvolumen mit deutlicher Auffälligkeit auch im Vorjahr, so dass insgesamt ein Einzelfallgeschehen bei geringem Implantationsvolumen eher nicht wahrscheinlich ist. (1x berichtet)
Maßnahme im Vorjahr-Komplikationsvermeidung (1x berichtet)
Maßnahmenstufe 1 (1x berichtet)
Rechnerisch auffällig bei kleinen Fallzahlen. Klinik hat Proktor zur Unterstützung hinzugezogen, im Vergleich zum Vorjahr tendenzielle Besserung. (1x berichtet)
Regelungsbedarf Zuständigkeiten-Schulungsbedarf Implantierende (1x berichtet)
Umgang mit Dislokationen (1x berichtet)
Ungenügende Sachkunde (5x berichtet)
Wiederholte Auffälligkeit (siehe Vorjahr) durch Sondendislokationen (1x berichtet)
unbekannte Prozessstruktur, Qualifikationen unbekannt (1x berichtet)
Überzufällig häufige Vorhofsondendislokationen (1x berichtet)</t>
  </si>
  <si>
    <t>Die Fachkommission sieht keine (ausreichend erklärenden) Gründe für die rechnerische Auffälligkeit. (1x berichtet)</t>
  </si>
  <si>
    <t>Eingeleitete Maßnahmen greifen, dennoch bleibt das Ergebnis noch qualitativ auffällig. (1x berichtet)</t>
  </si>
  <si>
    <t>letztlich ist unklar, wie die Komplikation Perikarderguss diagnostiziert und behandelt wurde (1x berichtet)</t>
  </si>
  <si>
    <t>Die Fachkommission übermittelte einen Kommentar zur Bewertung. Sie beobachtet bei erstmaliger Auffälligkeit die Entwicklung im Folgejahr. (1x berichtet)</t>
  </si>
  <si>
    <t>Bei einer so geringen Fallzahl kann eine ausreichende Behandlungsqualität nicht gewährleistet werden. (1x berichtet)
Bei insgesamt kleinem Implantationsvolumen Häufung von Problemen (1x berichtet)
Die Fachkommission übermittelte einen ausführlichen Kommentar zur Bewertung. Sie beobachtet bei erstmaliger Auffälligkeit die Entwicklung im Folgejahr. (1x berichtet)
Die Häufigkeit von Folgeeingriffen im Vergleich zum Gesamtimplantationsvolumen weist auf Prozessprobleme hin. Die Fachkommission sieht anhand der Stellungnahme Hinweise darauf, dass Standardabläufe bei der Erstimplantation ggf. zu wenig strukturiert sind. (1x berichtet)
Es bestand im Erfassungsjahr 2021 ein Qualitätsproblem bei der Implantation von Herzschrittmachern, eine Maßnahme wurde bereits umgesetzt und kann sich erst zu 2023 auswirken. (1x berichtet)
Fehlende Routine bei geringer Fallzahl (1x berichtet)
Geringe Fallzahl, hohe Komplikationen, Operation bei Aortenklappenendokarditis durchgeführt. (1x berichtet)
Hinweise auf Struktur und Prozessmängel (1x berichtet)
Hinweise auf Struktur- und Prozessmängel können nicht sicher ausgeschlossen werden. (1x berichtet)
Hinweise auf Struktur- und Prozessmängel können nicht sicher ausgeschlossen werden. Bereits im VJ Bewertung der Fälle im QI 2194 mit qualitativ auffällig. (1x berichtet)
Implantationstechnik Vorhofelektrode (1x berichtet)
Ungenügende Sachkunde (1x berichtet)
zu hohe Rate an Sondendislokationen (1x berichtet)</t>
  </si>
  <si>
    <t>Der Leistungserbringer wurde in dem Follow-up-Indikator HSM-IMPL_2194 rechnerisch auffällig. Die betrachteten Fälle wurden bereits im vergangenen Jahr unter dem Indikator HSM-IMPL_52311 durch die Fachkommission bewertet. Nach Auffassung der Fachkommission war der Anteil der Sondendislokationen bei dem Leistungserbringer im Vergleich zum Bundes- und Landesergebnis zu hoch und wurde durch die Stellungnahme nicht ausreichend begründet. Da der Follow-up-Indikator die Folgeeingriffe aufgrund prozedurassoziierter Probleme innerhalb eines Jahres nach Erstimplantation betrachtet, werden hier die Fälle des Leistungserbringers mit den Sondenproblemen aus 2021 nochmals ausgewiesen. Der Leistungserbringer hat daher die Stellungnahmen des vergangenen Jahres eingereicht, da sich keine neuen Sachverhalte zu diesen Behandlungsfällen ergeben haben. Die Fachkommission hat somit die gleiche Bewertung wie im Vorjahr vorgenommen. (1x berichtet)
Die Fachkommission sieht keine (ausreichend erklärenden) Gründe für die rechnerische Auffälligkeit. (1x berichtet)
Keine Stellungnahme vorgelegt (1x berichtet)</t>
  </si>
  <si>
    <t>Die FK findet die Infektionslage auffällig, daher wird dies sich im nächsten Jahr erneut angesehen. (1x berichtet)
Die Häufung von Infektionen wird auch vom Leistungserbringer nicht als Einzelfallgeschehen interpretiert, sondern er bietet strukturelle Mängel (Raumluftanlage, Operateur?) als Erklärung an. Da der Austausch der Raumlüftung erfolgt ist und auch Standards zur Hygieneverbesserung erarbeitet wurden, sollte dieses Problem behoben sein. (1x berichtet)
Hinweise auf Struktur-und Prozessmängel (1x berichtet)
Hohe Komplikationen bei geringer Fallzahl, Operation bei Aortenklappenendokarditis durchgeführt. (1x berichtet)
Räumlichkeit (OP-Saal, HK-Labor) und Personal hat gewechselt, dadurch Auffälligkeit erklärbar bzw. nachvollziehbar (1x berichtet)</t>
  </si>
  <si>
    <t>Aus der Epikrise sind wenig Informationen abzuleiten, so dass schwer zu erkennen ist, ob es sich tatsächlich um einen Einzelfall bei niedrigem Implantationsvolumen handelt oder doch um ein strukturelles Problem des Zentrums. Daher wird in diesem Fall eine ausführlichere Epikrise (wo erfolgt die Implantation, wer implantiert, wie erfolgt die Antibiotikaprophylaxe, wie lange dauerte die OP, gab es ein postoperatives Hämatom, ...) notwendig. (1x berichtet)</t>
  </si>
  <si>
    <t>Qualitätsindikatoren: Freitextkommentare zur Bewertung der qualitativ auffälligen Ergebnisse (AJ 2023) - HSMDEF-HSM-IMPL</t>
  </si>
  <si>
    <t>Der Stellungnahme war zu entnehmen, dass die Messungen der Reizschwellen und Signalamplituden bei den betroffenen Fällen im Vorfeld vor dem Eingriff gemessen wurden, jedoch nicht intraoperativ. Die Fachkommission weist hier auf die Notwendigkeit der intraoperativen Messung hin. (1x berichtet)
Die Fachkommission erkennt im Vergleich zum Vorjahr keine positive Entwicklung und sieht weiterhin Hinweise- auf Struktur- und Prozessmängel. (1x berichtet)
Die SM Sonden wurden während des Aggregatwechsels entgegen des OP-Standards nicht separat ausgemessen. (1x berichtet)
Ein großer Teil der Abweichungen ist auf fehlerhafte Dokumentation, technische Probleme durch eine Softwareumstellung und personelle Veränderungen zurückzuführen. (1x berichtet)
Fehlende Regelungen zur Durchführung der erforderlichen Messungen (3x berichtet)
keine intraoperative Messung von Sonden, die intraoperativ nicht berührt wurden erfolgt. Einrichtung zu zukünftigen intraoperativen Messungen aufgefordert. (1x berichtet)
keine konsequente Durchführung von intraoperativen Messungen (1x berichtet)</t>
  </si>
  <si>
    <t>Die Fachkommission sieht keine (ausreichend erklärenden) Gründe für die rechnerische Auffälligkeit. (1x berichtet)
Keine Stellungnahme vorgelegt (1x berichtet)</t>
  </si>
  <si>
    <t>Messungen wurden durchgeführt, aber nicht im QS-Bogen dokumentiert. Fehlerhafte Dokumentation wird bestätigt. (1x berichtet)</t>
  </si>
  <si>
    <t>Qualitätsindikatoren: Freitextkommentare zur Bewertung der qualitativ auffälligen Ergebnisse (AJ 2023) - HSMDEF-HSM-AGGW</t>
  </si>
  <si>
    <t>Der Leistungserbringer wurde in insgesamt 5 Indikatoren zur Sondendislokation oder -dysfunktion und Nicht sondenbedingten Komplikationen (inklusive Wundinfektionen) rechnerisch auffällig. In Anbetracht der hohen Anzahl an rechnerisch auffälligen Indikatoren und der in der Stellungnahme zum Teil aufgeführten Personal- und Materialprobleme wurde der Leistungserbringer in den fünf Indikatoren in der Gesamtbetrachtung als qualitativ auffällig gewertet. Die vom Leistungserbringer eingeleiteten Maßnahmen werden seitens der Fachkommission als zielführend gewertet, um eine Verbesserung der Qualitätsziele zu erreichen. (1x berichtet)
Die dargestellte Vorgehensweise bei Revisions-OPs entspricht aus Sicht der Fachkommission nicht dem leitlinienkonformen Vorgehen bei einer Tascheninfektion. (1x berichtet)</t>
  </si>
  <si>
    <t>Auch wenn es sich um einen Einzelfall handelte, konnte der Vorgang anhand der Angaben in der Stellungnahme von der Fachkommission nicht ausreichend nachvollzogen werden. (1x berichtet)
Die Vorgänge konnten anhand der Angaben in der Stellungnahme und ohne Beschreibung des Verlaufs von der Fachkommission nicht ausreichend nachvollzogen werden. (1x berichtet)</t>
  </si>
  <si>
    <t>Qualitätsindikatoren: Freitextkommentare zur Bewertung der qualitativ auffälligen Ergebnisse (AJ 2023) - HSMDEF-HSM-REV</t>
  </si>
  <si>
    <t>Einarbeitung darf nicht zu Lasten des Patienten gehen (Stichwort verlängerte OP-Zeiten). (1x berichtet)
Hohe Rate an Auffälligkeiten im gesamten Schrittmacherprozess, eine Optimierung der intraprozeduralen Abläufe erscheint sinnvoll. (1x berichtet)</t>
  </si>
  <si>
    <t>Die Dosisüberschreitungen wurden von der Klinik in ihrer Stellungnahme als qualitative Auffälligkeit erkannt und bestätigt. Geeignete Maßnahmen zur Qualitätsverbesserung wurden bereits durchgeführt. (1x berichtet)
Die FK bewertet den Fall als qualitativ auffällig und sieht sich die Entwicklung im nächsten Jahr an. (1x berichtet)
Hinweis auf einen qualitativen Mangel in dem einen Fall. (1x berichtet)
Hohe Rate an Auffälligkeiten im gesamten Schrittmacherprozess, eine Optimierung der intraprozeduralen Abläufe erscheint sinnvoll. (1x berichtet)
Kein intraprozedurales Monitoring des kumulativen DFPs (1x berichtet)
Relevante technische Probleme sind verantwortlich für ein erhöhtes Dosis-Flächen-Produkt. Die Fachkommission empfiehlt nachdrücklich, alle technischen und untersucherabhängigen Möglichkeiten zur Strahlendosisreduktion auszuschöpfen. (1x berichtet)
Unter Berücksichtigung der geringen Gesamtfallzahl und der ebenfalls bestehenden Auffälligkeit hinsichtlich des Dosis-Flächen-Produkts in der Schrittmacherversorgung sieht die Fachkommission übergreifend Hinweise auf Struktur- und Prozessmängel in der Anwendung der Durchleuchtungsgeräte. Verbesserungsmaßnahmen sind im Sinne der Patienten- und Mitarbeitersicherheit erforderlich. (1x berichtet)
Weiterhin rechnerisch auffällig, Maßnahme aus dem Vorjahr, Besserung des Ergebnisses im Vergleich zum Jahr 2021. (1x berichtet)
Weiterhin rechnerisch auffällig, jedoch Abwarten der Ergebnisse der Maßnahmen des Vorjahres (1x berichtet)
Wiederholt (Vorjahr ebenfalls auffällig) hohe Strahlendosen bei ICD-/CRT-D-Implantation (1x berichtet)
Zu hohe Bildfrequenz verursacht evtl. zu hohes Dosis-Flächen-Produkt. Die Durchleuchtungszeit wurde in der Stellungnahme nicht angegeben und konnte daher bei der Bewertung nicht berücksichtigt werden. (1x berichtet)
in 2022 Problem erkannt und Maßnahmen eingeleitet (1x berichtet)
technische Ausstattung bei kleiner Fallzahl (1x berichtet)</t>
  </si>
  <si>
    <t>Ein großer Teil der Abweichungen ist auf fehlerhafte Dokumentation, technische Probleme durch eine Softwareumstellung und personelle Veränderungen zurückzuführen. (1x berichtet)
Überzufällig häufiges Unterschreiten der empfohlenen Messwertgrenzen (1x berichtet)</t>
  </si>
  <si>
    <t>Die Fachkommission übermittelte einen Kommentar zur Bewertung. Sie beobachtet bei erstmaliger Auffälligkeit die Entwicklung im Folgejahr. (2x berichtet)</t>
  </si>
  <si>
    <t>Der Leistungserbringer wurde in insgesamt 5 Indikatoren zur Sondendislokation oder -dysfunktion und Nicht sondenbedingten Komplikationen (inklusive Wundinfektionen) rechnerisch auffällig. In Anbetracht der hohen Anzahl an rechnerisch auffälligen Indikatoren und der in der Stellungnahme zum Teil aufgeführten Personal- und Materialprobleme wurde der Leistungserbringer in den fünf Indikatoren in der Gesamtbetrachtung als qualitativ auffällig gewertet. Die vom Leistungserbringer eingeleiteten Maßnahmen werden seitens der Fachkommission als zielführend gewertet, um eine Verbesserung der Qualitätsziele zu erreichen. (1x berichtet)
Häufung der Sondendislokationen. In der Stellungnahme wurde bereits eine nachvollziehbare Vorgehensweise angesprochen, die das Problem der Sondendislokationen reduzieren wird. (1x berichtet)</t>
  </si>
  <si>
    <t>Ein großer Teil der Abweichungen ist auf fehlerhafte Dokumentation, technische Probleme durch eine Softwareumstellung und personelle Veränderungen zurückzuführen. (1x berichtet)
Maßnahmenstufe 1 (1x berichtet)</t>
  </si>
  <si>
    <t>Bei einer so geringen Fallzahl kann eine ausreichende Behandlungsqualität nicht gewährleistet werden. (1x berichtet)
Hinweise auf Struktur-und Prozessmängel (1x berichtet)</t>
  </si>
  <si>
    <t>Qualitätsindikatoren: Freitextkommentare zur Bewertung der qualitativ auffälligen Ergebnisse (AJ 2023) - HSMDEF-DEFI-IMPL</t>
  </si>
  <si>
    <t>Das medizinische Vorgehen ist fachlich nicht plausibel. Nach den gemeinsamen Empfehlungen der deutschen Gesellschaft für Kardiologie und der deutschen Gesellschaft für Thorax- und Gefäßchirurgie (DGTHG) sollten diese hochkomplexen Revisionsoperationen nur in High-Volume-Zentren und mit Herzchirurgie im Standby operiert werden. (1x berichtet)
Ein großer Teil der Abweichungen ist auf fehlerhafte Dokumentation, technische Probleme durch eine Softwareumstellung und personelle Veränderungen zurückzuführen. (1x berichtet)</t>
  </si>
  <si>
    <t>Qualitätsindikatoren: Freitextkommentare zur Bewertung der qualitativ auffälligen Ergebnisse (AJ 2023) - HSMDEF-DEFI-AGGW</t>
  </si>
  <si>
    <t>Der Leistungserbringer wurde in insgesamt 5 Indikatoren zur Sondendislokation oder -dysfunktion und Nicht sondenbedingten Komplikationen (inklusive Wundinfektionen) rechnerisch auffällig. In Anbetracht der hohen Anzahl an rechnerisch auffälligen Indikatoren und der in der Stellungnahme zum Teil aufgeführten Personal- und Materialprobleme wurde der Leistungserbringer in den fünf Indikatoren in der Gesamtbetrachtung als qualitativ auffällig gewertet. Die vom Leistungserbringer eingeleiteten Maßnahmen werden seitens der Fachkommission als zielführend gewertet, um eine Verbesserung der Qualitätsziele zu erreichen. (1x berichtet)
Es handelt sich um hochkomplexe Revisionsoperationen, die nach den gemeinsamen Empfehlungen der deutschen Gesellschaft für Kardiologie und der deutschen Gesellschaft für Thorax- und Gefäßchirurgie (DGTHG) nur in High-Volume-Zentren und mit Herzchirurgie im Standby operiert werden sollten (1x berichtet)
Maßnahmenstufe 1 (1x berichtet)</t>
  </si>
  <si>
    <t>Die Kausalkette der zum Tod führenden Erkrankungen in dem Einzelfall ist schwierig einzuschätzen. Es finden sich Hinweise auf ein qualitatives Defizit in der sekundären Wundbehandlung im Zusammenhang mit der Explantation des CRT-D bei Sepsis mit Staphylococcus aureus und Immunsuppression. (1x berichtet)</t>
  </si>
  <si>
    <t>Qualitätsindikatoren: Freitextkommentare zur Bewertung der qualitativ auffälligen Ergebnisse (AJ 2023) - HSMDEF-DEFI-REV</t>
  </si>
  <si>
    <t>Anhand der Stellungahme ist der Stenosegrad und die Indikation nicht nachvollziehbar. (1x berichtet)
Die Fachkommission sieht in der Komplikation des ersten Falls keinen ursächlichen Zusammenhang mit dem Eingriff an der Karotis, diskutiert gleichwohl den 2. Fall sehr  intensiv und insbesondere das Prozedere der Karotisintervention kritisch. Sie sieht hämodynamische Auswirkungen der langen Phase der Karotisklemmung ohne Neuromonitoring, Hirnprotektion durch Hypothermie und ohne Shunt-Anlage. Sie erkennt operationstechnische Fehler am Konzept des Eingriffs, die durch das Outcome bestätigt werden. Die Fachkommission erachtet es darüber hinaus nicht als ausreichend, den Fall ausschließlich wie angegeben im "Herzteam" zu besprechen und empfiehlt, die Indikation zum Simultaneingriff bei aortokoronarer Bypassoperation zukünftig intensiv zu prüfen. Sie wird das Ergebnis im Folgejahr besonders beobachten. (1x berichtet)</t>
  </si>
  <si>
    <t>2 Todesfälle bei elektiven Eingriffen und einer kleinen Fallzahl. (1x berichtet)
Auf Grundlage der Stellungnahme gibt es Hinweise auf Mängel in der Struktur- und Prozessqualität. (1x berichtet)
Aufgrund der vorliegenden Stellungnahme wird der Wert außerhalb des Referenzbereiches als berechtigter Hinweis auf die Notwendigkeit von Prozessverbesserungen gesehen (Verbesserungsbedarf Indikationsstellung zur operativen Revision in Bezug zur Neurologie). (1x berichtet)
Aufgrund der vorliegenden Stellungnahme wird der Wert außerhalb des Referenzbereiches als berechtigter Hinweis auf die Notwendigkeit von Prozessverbesserungen gesehen (Verbesserungsbedarf bei der i.o. bzw. p.o. Kontrolle nach der Rekonstruktion (angiographisch oder Duplexsono)). (1x berichtet)
Aufgrund der vorliegenden Stellungnahme wird der Wert außerhalb des Referenzbereiches als berechtigter Hinweis auf die Notwendigkeit von Prozessverbesserungen gesehen. (1x berichtet)
Einleitung Maßnahmenstufe 1 (1x berichtet)
Struktur- und Prozessmängel sind zu bestätigen. Die bereits durchgeführten Maßnahmen im Sinne einer Umstrukturierung innerhalb der Krankenhausstandorte werden als geeignet angesehen, das Qualitätsindikatorergebnis zu verbessern. (1x berichtet)</t>
  </si>
  <si>
    <t>Die Fachkommission erkennt mangelnde Routine aufgrund niedriger Gesamtfallzahlen, die eine adäquate Versorgung nicht vollständig zulässt, etwa bei der Durchführung morphologischer Kontrollverfahren. (1x berichtet)
Die geringe Fallzahl lässt einen ausreichenden Qualitätsstandard für diesen Eingriff anzweifeln. (1x berichtet)</t>
  </si>
  <si>
    <t>Die Fachkommission erkennt in dem einen Fall Hinweise auf Struktur- und Prozessmängel bei der leitliniengerechten Behandlung von geringgradigen asymptomatischen Rezidivstenosen nach Stenting. (1x berichtet)</t>
  </si>
  <si>
    <t>Fehlende Beachtung der DeQS-RL-Anonymisierungsvorgaben (1x berichtet)
Keine auswertbare Stellungnahme (unzureichende Beachtung der Datenschutzvorgaben) (1x berichtet)</t>
  </si>
  <si>
    <t>Die Fachkommission übermittelte einen Kommentar zur Bewertung. Sie beobachtet bei erstmaliger Auffälligkeit die Entwicklung im Folgejahr. (2x berichtet)
Es ist überwiegend fehlerhaft dokumentiert worden. (1x berichtet)
Kein stringentes Gerinnungsmanagement erkennbar. (1x berichtet)
Zwar liegt hier ein Einzelfall vor, aber einer von insgesamt nur fünf Behandlungsfällen. Fallzahlen sind zu gering, dadurch zu geringe Erfahrung und keine Routine zur Durchführung komplexer Fälle. Ein periprozedurales Management ist bei zu geringer Fallzahl nicht gewährleistet. (1x berichtet)</t>
  </si>
  <si>
    <t>Die geringe Fallzahl lässt einen ausreichenden Qualitätsstandard für diesen Eingriff anzweifeln. (2x berichtet)</t>
  </si>
  <si>
    <t>Qualitätsindikatoren: Freitextkommentare zur Bewertung der qualitativ auffälligen Ergebnisse (AJ 2023) - KAROTIS</t>
  </si>
  <si>
    <t>Bei Indikation zur operativen Abklärung von pathologischen Befunden muss zwingend eine histologische Sicherung erfolgen. (1x berichtet)</t>
  </si>
  <si>
    <t>Histologie nicht mehr nachweisbar, Klinik hat Fehler erkannt und bereits Maßnahmen ergriffen (1x berichtet)</t>
  </si>
  <si>
    <t>Die Fachkommission diskutiert die Fälle sehr ausführlich. Sie hinterfragt die Indikationsstellungen aller vorliegenden Eingriffe äußerst kritisch, sieht ausschließlich auf dem Patientenwunsch basierende Operationen ohne für sie nachvollziehbar erkennbare Indikation und hinterfragt in diesem Zusammenhang, ob eine adäquate Beratung der Patientinnen mit Aufklärung zu den Folgen eines solchen Eingriffs statt fand.  Aufgrund nicht nachvollziehbar dargestellter Indikationsstellungen, einer Rate von 33% im Ergebnis dieses Indikators wertet die Fachkommission wie angegeben. Sie wird das Ergebnis des Folgejahres besonders beobachten und bittet die Einrichtung um Beachtung. (1x berichtet)
Die Fachkommission sieht Hinweise auf Struktur- und Prozessmängel. Es besteht vermehrt eine hohe Diskrepanz zwischen der präoperativen Verdachtsdiagnose und der postoperativen Histologie. (1x berichtet)
Es werden keine Maßnahmen zur Verbesserung der präoperativen Diagnostik benannt. (1x berichtet)
Insgesamt kleine Grundgesamtheit. Leider geht aus den vorliegenden Unterlagen das jeweilige Alter der Patientinnen nicht hervor. Grundsätzlich problematisch erscheint der Hinweis im beiliegenden Anschreiben, dass es sich nicht um eine Spezialklinik handelt. Einerseits darf das für die einzelne Patientin keine Rolle spielen, wenn ein Eingriff vorgenommen wird. Andererseits handelt es sich bei einer Adnexentfernung (Malignomverdacht ausgenommen) nicht um eine Spezialanforderung, sondern um operative Versorgungsgynäkologie. (1x berichtet)
Keine Erläuterung, warum die Ovarien als suspekt eingestuft wurden (1x berichtet)</t>
  </si>
  <si>
    <t>Nach Auffassung der Fachkommission wäre bei dem beschriebenen Fall eine Blutstillung und Zystenenukleation ausreichend gewesen. (1x berichtet)</t>
  </si>
  <si>
    <t>Die Fachkommission diskutiert die vorliegenden Unterlagen sehr intensiv und kritisch. Nach ihrer fachlichen Einschätzung erfolgte im ersten Fall die Extirpation der linken Adnexe folgerichtig. Sie diskutiert gleichwohl die komplette Entfernung des Ovars rechts, nachdem dieses von der Bauchdecke luxiert und das Dermoid bereits präpariert sowie insbesondere enukleiert war.  Im 2. beschriebenen Fall diskutiert die Fachkommission die Indikationsstellung des über die Adhäsiolyse hinausführenden Eingriffs sehr intensiv und kann der Argumentation der Stellungnahme letztendlich nicht folgen. Sie bewertet aus diesem Grund wie angegeben, empfiehlt eine interne Sensibilisierung für insbesondere für junge Frauen folgenreiche Eingriffe und wird das Ergebnis des Folgejahres besonders beobachten. (1x berichtet)
Hinweise auf Prozessmängel (3x berichtet)
Kollegiales Gespräch (1x berichtet)
V. a. Endometriumkarzinom ohne präoperative Absicherung der Diagnose (1x berichtet)</t>
  </si>
  <si>
    <t>Der Wunsch der Patientin ist keine ausreichende Begründung für eine Ovarektomie. (1x berichtet)</t>
  </si>
  <si>
    <t>Aufgrund der Stellungnahmen ist nicht ersichtlich, ob genügend Aufmerksamkeit auf den Erhalt der Ovarien gelegt wurde, insbesondere durch präoperative Diagnostik und Aufklärung. (1x berichtet)
Hinweise auf Prozessmängel (1x berichtet)
Kollegiales Gespräch (1x berichtet)
Operation ohne Anwesenheit eines Gynäkologen durchgeführt (1x berichtet)
Unzureichende und nicht individuelle Indikationsstellung (1x berichtet)
Zu häufige, beidseitige Adnexektomie bei pathologisch unauffälligem Befund. (1x berichtet)
unzureichende präoperative Diagnostik und unzureichende intraoperative Differentialdiagnostik (1x berichtet)</t>
  </si>
  <si>
    <t>In der Mehrzahl der Fälle erfolgte die OP auf Wunsch der Patientin. Die Gründe für das Eingehen auf den Patientinnenwunsch wurden nicht ausreichend erläutert. Der Wunsch an sich wird nicht als ausreichende OP-Begründung angesehen. (1x berichtet)</t>
  </si>
  <si>
    <t>Sehr viele abweichende Fälle. Davon ist nicht jede Begründung nachvollziehbar (z. B. Saktosalpinx oder Paratubarzyste als Indikation für eine komplette Adnexentfernung). Die Indikationsstellung in der Perimenopause muss strenger gestellt werden. (1x berichtet)</t>
  </si>
  <si>
    <t>Bei der durchgeführten Sonographie wurde die Ovarialzyste nicht erkannt. Nach Ansicht der FK wäre im Verlauf folgendes Vorgehen wünschenswert gewesen: Detorquierung, dann OP beenden. Man ist nie sicher, ob die Abschnürung komplett war oder doch reversibel. Es sollte abgewartet werden, ob sich das Ovar regeneriert, bevor es in einer weiteren OP komplett entfernt wird. Dies gilt insbesondere bei jüngeren Patientinnen. Das Alter wurde in der STN nicht genannt. (1x berichtet)
Die Fachkommission sieht Hinweise auf Struktur- und Prozessmängel. Es besteht vermehrt eine hohe Diskrepanz zwischen der präoperativen Verdachtsdiagnose und der postoperativen Histologie. (1x berichtet)
Fälle nicht ausreichend erklärt, in 3 von 4  Fällen hätte das Ovar nach Meinung der Fachkommission erhalten werden müssen. (1x berichtet)
Hinweise auf Prozessmängel (1x berichtet)
In zu vielen Fällen zu unscharfe prä- und intraoperative Indikationsstellung. (1x berichtet)
Insgesamt hohe absolute Zahl von Ereignissen. Daher Maßnahmen zur stärkeren Bewusstmachung der Thematik indiziert. (1x berichtet)
Kollegiales Gespräch (1x berichtet)
Mangel der Struktur- und Prozessqualität (1x berichtet)</t>
  </si>
  <si>
    <t>Ein Organerhalt bei Dermoid ist nahezu immer möglich. Frage der Qualifikation und Motivation des Operateurs. Ein vollständiger Organverbrauch kann nicht makroskopisch und intraoperativ gestellt werden. (1x berichtet)
Trotz der hohen Expertise Ihres Zentrums sehen wir jedoch auch für die gutartigen Befunde die Notwendigkeit von qualitativ hochwertigen Prozessen. (1x berichtet)</t>
  </si>
  <si>
    <t>Das Krankenhaus wurde erneut in dem Indikator rechnerisch auffällig. Die Tendenz der Ergebnisse bei diesem Indikator wird seitens der Fachkommission kritisch gesehen. Ebenso sind die genannten Gründe für die Fachkommission nicht ausreichend für die verlängerte Dauer der assistierten Blasenentleerung mittels transurethralen Dauerkatheters. Diese sollte so gering wie möglich gehalten werden, um Harnwegsinfektionen zu vermeiden und die frühzeitige Mobilisation der Patient*Innen zu gewährleisten. Ggf. ist in einigen Fällen auch der Verzicht des transurethralen Dauerkatheters nach einer Operation am Ovar oder der Tuba uterina möglich. (1x berichtet)
Deutlich zu hohe Anzahl von Dauerkathetern, im Vergleich zum Vorjahr exorbitanter Anstieg der Dauerkatheter. Ziel dieses Indikators ist die komplette Vermeidung von postoperativen Dauerkathetern. (1x berichtet)
Generell kritischere Indikationsstellung zur verlängerten Verweildauer von Kathetern. Abläufe der Dokumentation optimieren. (1x berichtet)</t>
  </si>
  <si>
    <t>Qualitätsindikatoren: Freitextkommentare zur Bewertung der qualitativ auffälligen Ergebnisse (AJ 2023) - GYN-OP</t>
  </si>
  <si>
    <t>Die Fachkommission diskutiert den zeitlichen Ablauf, erkennt durchaus eine Dynamik und geht davon aus, dass eine Lungenreifebehandlung hätte erfolgen können und müssen. Darüber hinaus wird die Indikation zur Tokolyse diskutiert. Die Fachkommission empfiehlt eine interne Fallbesprechung. (1x berichtet)
Kein adäquates Vorgehen bei Zuweisung von Risikoschwangerschaften. (1x berichtet)
Kein adäquates Vorgehen bei drohender Frühgeburt. (1x berichtet)</t>
  </si>
  <si>
    <t>Das Ergebnis zur risikoadjustierten Rate an Kaiserschnittgeburten ist unter ergänzender Berücksichtigung der Ergebnisse der Robson-Klassen aus Sicht der Fachkommission als qualitativ auffällig einzustufen. Die Indikationsstellung zur Kaiserschnittgeburt sollte kritisch geprüft werden. (3x berichtet)
Der Stellungnahme ist zu entnehmen, dass die Sectiorate 2022 deutlich vom Bundesergebnis abweicht, insbesondere bei der primären Sectio. Hierbei ist besonders ein hoher Anteil an primären Re-Sectiones festzustellen. Der Leistungserbringer hat verschiedene Maßnahmen eingeleitet, die seitens der Fachkommission als zielführend gewertet werden, um eine Verbesserung des Qualitätsziels zu erreichen. Die Fachkommission weist zudem darauf hin, dass eine unvollständige Erfassung der Geburtsrisiken das Ergebnis in dem Indikator beeinflussen kann, da es sich um einen O/E-Indikator handelt, bei dem die beobachtete Anzahl an Kaiserschnittgeburten den erwarteten risikoadjustierten Kaiserschnittgeburten gegenübergestellt wird. Die Fachkommission empfiehlt daher, die Dokumentation der Geburtsrisiken zu prüfen. (1x berichtet)
Der Stellungnahme war zu entnehmen, dass die Klinik seit 2021 von der vollumfänglichen Geburtshilfe abgemeldet wurde und im Jahr 2022 sporadische Beleggeburten stattfanden, ansonsten überwiegend geplante primäre Kaiserschnittgeburten. Daraus resultiere die überdurchschnittlich hohe Kaiserschnittrate. Aufgrund der fehlenden Strukturen und des damit verbundenen risikobehafteten Geburtshilfekonzeptes empfiehlt die Fachkommission dringend, die Patientinnen an Geburtshilfekliniken zu verweisen. (1x berichtet)
Die Bewertung bezieht sich auf die Ergebnisse 2022, die als auffällig zu bewerten sind. Die unterjährigen Ergebnisse des Jahres 2023 zeigen sich - nach kollegialem Gespräch Ende 2022 und Umsetzung entsprechender Maßnahmen - deutlich verbessert. (2x berichtet)
Die Fachkommission sieht Hinweise auf Struktur- oder Prozessmängel. Die Kaiserschnittrate des Leistungserbringers ist im Vergleich zum Bayerischen Durchschnitt als auch im Vergleich zur risikoadjustierten Erwarteten Rate an Kaiserschnittgeburten deutlich erhöht. Diese Erhöhung zeigt sich vor allem in den Robson Scores 2 und 4. (1x berichtet)
Die Fachkommission sieht Hinweise auf Struktur- und Prozessmängel bei einer stark erhöhten rohen Rate an Kaiserschnittgeburten und nicht nachvollziehbarer Begründung. Der Leistungserbringer wird daher zu einem kollegialen Gespräch eingeladen. (1x berichtet)
Die Fachkommission sieht Hinweise auf Struktur- und Prozessmängel. Der Leistungserbringer weist eine starke Abweichung der Kaiserschnittrate im Vergleich zum Bayerischen Durchschnitt als auch im Vergleich zur risikoadjustierten erwarteten Rate auf. Die Entwicklung der Ergebnisse des Leistungserbringers wird weiter von der Fachkommission beobachtet. (1x berichtet)
Die Fachkommission sieht Hinweise auf Struktur- und Prozessmängel. Die Kaiserschnittrate des Leistungserbringers ist im Vergleich zum Bayerischen Durchschnitt als auch im Vergleich zur risikoadjustierten Erwarteten Rate an Kaiserschnittgeburten deutlich erhöht. Diese Erhöhung zeigt sich in fast allen Ausprägungen des Robson Scores. Der Leistungserbringer hat im Zuge eines Kollegialgesprächs im Frühjahr 2023 mit der Umsetzung von Maßnahmen begonnen. (1x berichtet)
Die Fachkommission sieht nach Durchführung des Stellungnahmeverfahrens qualitative Auffälligkeiten. Sie geht davon aus, dass der Kreissaal aktuell geschlossen ist, möchte das schriftliche Stellungnahmeverfahren gleichwohl um ein persönliches Gespräch ergänzen. Sie läd dazu die Geschäftsführung der Einrichtung sowie (falls vorhanden) einen Fachvertreter zum Austausch ein. Die Fachkommission empfiehlt der LAG dem Abschluss des Vorgangs, wird die Ergebnisse der Indikatoren gleichwohl im Verlauf beobachten, sofern die Fachabteilung erneut geöffnet wird. (1x berichtet)
Hinweise auf Prozessmängel (3x berichtet)
Indikationsprozess (2x berichtet)
Indikationsstellung zur Sectio und Notsectio (1x berichtet)
Keine ausreichenden Bemühungen um adäquate Sectioraten. (7x berichtet)
U. a. Qualitätsmängel in der Befundung von CTGs und Kommunikationsmängel in der gemeinsamen Entscheidungsfindung zwischen Arzt und Patienten. (1x berichtet)</t>
  </si>
  <si>
    <t>Der Stellungnahme waren ein besonderes Patientenklientel (Adipositas, höheres Alter der Erstgebärenden, hoher Anteil an Gestationsdiabetes) sowie die Post-Covid-Situation zu entnehmen. Die Fachkommission merkt in diesem Zusammenhang an, dass dies auch auf andere Kliniken zutrifft und daher keine Begründung darstellt. Darüber hinaus werden die genannten Risikofaktoren in dem Indikator über die Risikostatistik mit abgebildet. Ggf. sollte die Klinik prüfen, ob eine unvollständige Erfassung der Risikofaktoren für die entsprechenden Patienten erfolgte. (1x berichtet)
Fehlende Beachtung der DeQS-RL-Anonymisierungsvorgaben (1x berichtet)</t>
  </si>
  <si>
    <t>Die Fachkommission sieht einen Verdacht auf schwere Dokumentationsmängel. Es wird eine Zielvereinbarung zur Dokumentationsqualität geschlossen, um in der Zukunft eine Unterdokumentation zu vermeiden. (1x berichtet)
Die vorgelegte Statistik zeigt, dass durch die Weiterbildung erste Ergebnisse zur Behebung des Problems zu erkennen sind. (1x berichtet)
Ergebnis verbessert, aber weiter auffällig (1x berichtet)
Maßnahmen wurden ergriffen, weitere Beobachtung der eingeleiteten Veränderungen erforderlich (1x berichtet)</t>
  </si>
  <si>
    <t>Aus Sicht der Fachkommission wurde einem eindeutig pathologischen CTG über einen längeren Zeitraum offensichtlich nicht ausreichend Beachtung geschenkt. (1x berichtet)
Die Fachkommission sieht den zeitlichen Geburtsablauf kritisch und findet bei nicht verwertbarem CTG über einen zu langen Zeitraum keine Aussage zum kindlichen Zustand,  keine entsprechenden Maßnahmen und diskutiert die Indikation zur Tokolyse. Sie hinterfragt darüber hinaus die unschlüssige Dokumentation, mit der widersprüchliche Angaben zur EE-Zeit vorgelegt werden, empfiehlt eine kritische interne Aufarbeitung des Falls und bewertet wie angegeben. (1x berichtet)
Es wären frühzeitige geburtshilfliche Maßnahmen angezeigt gewesen, diese wurden nicht ergriffen. (1x berichtet)
Hinweise auf Prozessmängel (2x berichtet)
Kein adäquates Vorgehen bei Zuweisung von Risikoschwangerschaften. (1x berichtet)
Qualitativ auffällig: Hinweise auf Struktur- und Prozessmängel (1x berichtet)</t>
  </si>
  <si>
    <t>Die Schwangere ist fehlalloziert. (1x berichtet)
Hinweise auf Prozessmängel (1x berichtet)
Prozessmangel (1x berichtet)
Zeitabläufe bei Alarmierung und Eintreffen der Kinderklinik (1x berichtet)
siehe Protokoll kollegiales Gespräch (1x berichtet)</t>
  </si>
  <si>
    <t>Ein kollegiales Gespräch hat stattgefunden. (1x berichtet)
Hinweise auf substandard-care (2x berichtet)
Struktur- und Prozessmangel bei Versorgung einer schweren Schulterdystokie erkennbar (Personalstruktur) (1x berichtet)</t>
  </si>
  <si>
    <t>Überwiegend plausible Erläuterungen der einzelnen Fälle. Allerdings auch Auffälligkeiten mit unzureichendem Handlungsdrang, wie z.B. anhaltende fetale Bradykardie (1x berichtet)</t>
  </si>
  <si>
    <t>Die Fachkommission sieht Hinweise auf Struktur- und Prozessmängel, die Stellungnahme lässt Rückschlüsse auf nicht leitliniengerechtes Vorgehen zu. Es wird empfohlen, auf die medilaterale Episiotomie umzusteigen und das Hebammen-Team dahingehend zu schulen. (1x berichtet)</t>
  </si>
  <si>
    <t>Qualitätsindikatoren: Freitextkommentare zur Bewertung der qualitativ auffälligen Ergebnisse (AJ 2023) - PM-GEBH</t>
  </si>
  <si>
    <t>Aus Sicht der Fachkommission wurden Prozesse zur zeitnahen operativen Versorgung unzureichend umgesetzt. (3x berichtet)
Aus organisatorischen Gründen aufgrund fehlender OP-Kapazität mussten die Operationen  teilweise mehrfach verschoben werden. (3x berichtet)
Das Ergebnis ist wiederholt auffällig und hat sich weiter verschlechtert. (1x berichtet)
Die Dauertherapie mit Antikoagulantien ist keine ausreichende Begründung für die verzögerte  Versorgung. (2x berichtet)
Die Fachkommission sieht insbesondere aufgrund von Fällen mit nicht ausreichender OP-Kapazität Hinweise auf Struktur- und Prozessmängel. Die Klinik hat bereits Verbesserungsmaßnahmen eingeleitet, was positiv hervorzuheben ist. (1x berichtet)
Die Fachkommission übermittelte einen Kommentar zur Bewertung. Sie beobachtet bei erstmaliger Auffälligkeit die Entwicklung im Folgejahr. (1x berichtet)
Einleitung Maßnahmenstufe 1 (1x berichtet)
Erhebliche Prozess- und Strukturmängel hinsichtlich der Dokumentation und Hinweise auf Struktur-/Prozessprobleme in der Behandlung. (1x berichtet)
Gerinnungsmanagement, Umgang mit nicht einwilligungsfähigen Patienten (1x berichtet)
Hinweise auf Struktur- und Prozessmängel (1x berichtet)
Hinweise auf Struktur- und Prozessmängel bei der Umsetzung des Gerinnungsmanagements. Auch bei der Einnahme von Clopidogrel muss eine OP innerhalb von 24h gewährleistet werden. (1x berichtet)
Häufige Probleme der Priorisierung der operativen Versorgung der proximalen Femurfraktur innerhalb der vorgegeben Zeit im OP-Plan. (2x berichtet)
In einem relevanten Anteil der auffälligen Vorgänge war die erhöhte Verweildauer auf mangelnde Anästhesie-/OP-Kapazitäten zurückzuführen. Die Fachkommission sieht daher Hinweise auf Struktur- und Prozessmängel. (1x berichtet)
In einem relevanten Anteil der auffälligen Vorgänge war die erhöhte Verweildauer auf mangelnde OP-Kapazitäten zurückzuführen. Die Fachkommission sieht bei wiederholter Auffälligkeit daher Hinweise auf Struktur- und Prozessmängel. (1x berichtet)
In einem relevanten Anteil der auffälligen Vorgänge war die erhöhte Verweildauer auf mangelnde OP-Kapazitäten zurückzuführen. Die Fachkommission sieht daher Hinweise auf Struktur- und Prozessmängel. Bei wiederholter (rechnerischer) Auffälligkeit besteht aus Sicht der Fachkommission die Notwendigkeit zu strukturellen Anpassungen. (1x berichtet)
Kollegiales Gespräch (2x berichtet)
Mangel an Personal- / OP-Kapazitäten, (1x berichtet)
Mangelnde OP-Kapazität darf kein Grund für die Verzögerung der OP sein, Nichteinhaltung der präoperativen Verweildauer (1x berichtet)
OP und IMC-Kapazitäten, Antikoagulation, da geriatrisches Zentrum größere Herausforderung (1x berichtet)
OP-Kapazitäts- und Priorisierungsproblematik, Verbesserungsmaßnahme initiiert nach erstmaliger Abweichung. Maßnahmen: - intensive Thematisierung und Schulung. - Einrichtung einer neuen Dienstlinie am Wochenende, um durch die Erhöhung der Saalkapazität diese sicherzustellen. - An Wochentagen erfolgte das Schaffen eines Notfallkontingentes zur Versorgung der hüftgelenksnahen Frakturen. - Weiter erfolgte die Priorisierung der Patientin mit hüftgelenknahen Frakturen vor Ablauf der 24 Stunden Frist, somit erfolgt nun auch die nächtliche Versorgung des Patientengutes, die nicht über das Notfallkontingent eingepflegt werden können oder die Frist in der Nacht abläuft. (1x berichtet)
OP-Organisation und interdisziplinäre Zusammenarbeit (1x berichtet)
OP-Organisation, Gerinnungsmanagement (1x berichtet)
Organisationsmangel beim OP-Management mit personeller Konsequenz =&gt; Ergebnis zu 2023 im Referenzbereich, begleitet durch unterjähriges Monitoring durch die FK  =&gt; Quartalsmonitoring zu VJ 2024 vorgesehen (1x berichtet)
Struktur- und Prozessdefizite u.a. verantwortlich für erhöhte präoperative Verweildauer (4x berichtet)
Struktur- und Prozessproblem, welches durch Schaffung zusätzlicher OP-Kapazitäten angegangen wurde (1x berichtet)
Verbesserungsbedarf bei Umgang mit Patientinnen und Patienten mit vorbestehender med. Antikoagulation (1x berichtet)
Verspätete Diagnostik, Kapazitätsmängel im OP und langsame Abklärung führt zur Verzögerung (1x berichtet)
Verzögerung nicht nachvollziehbar (1x berichtet)
mangelnde ITS-Kapazitäten wegen Personalmangel 0&gt;an Erweiterung wird gearbeitet (1x berichtet)</t>
  </si>
  <si>
    <t>Sowohl Dokumentationsfehler als auch Mängel der Struktur- und Prozessqualität und begründete Einzelfälle haben das rechnerisch auffällige Ergebnis verursacht. (1x berichtet)</t>
  </si>
  <si>
    <t>Die Fachkommission stellt Prozessmängel fest. Bei gering eingeschätztem Sturzrisiko wurden keine Maßnahmen zur Sturzprophylaxe eingeleitet. (1x berichtet)
Durch neue Pflegekraft in zwei Behandlungsfällen ergaben sich bei Aufnahme Prozessfehler beim Assessment (1x berichtet)
Einleitung Maßnahmenstufe 1 (1x berichtet)
Es werden Hinweise auf Struktur- und Prozessmängel bei der Umsetzung der Sturzprophylaxe gesehen. Die Fachkommission erkennt zwar eine erschwerte Personalsituation, dennoch muss eine praktische Sturzprophylaxe regelhaft durchgeführt und dokumentiert werden. (1x berichtet)
Massive Dokumentationsprobleme. Begründungen in der Stellungnahme für die Fachkommission z.T. nicht schlüssig. (1x berichtet)</t>
  </si>
  <si>
    <t>Die Fachkommission erkennt Hinweise auf Struktur- und Prozessmängel aufgrund der wiederholt hohen Komplikationsrate, die Hinweise auf insuffiziente Abläufe gibt. (1x berichtet)
Erhebliche Prozess- und Strukturmängel hinsichtlich der Dokumentation und Hinweise auf Struktur-/Prozessprobleme in der Behandlung. (1x berichtet)
Komplikationsrate mutmasslich durch Qualitätsdefizit begründet (1x berichtet)
mangelhafte Supervision (OÄ) bei Operateueren in Ausbildung (1x berichtet)</t>
  </si>
  <si>
    <t>gehäuft Harnwegsinfekte (1x berichtet)</t>
  </si>
  <si>
    <t>Qualitätsindikatoren: Freitextkommentare zur Bewertung der qualitativ auffälligen Ergebnisse (AJ 2023) - HGV-OSFRAK</t>
  </si>
  <si>
    <t>Wiederholt keine Stellungnahme abgegeben. (1x berichtet)</t>
  </si>
  <si>
    <t>Auf Grund von Qualitätsproblemen wurde ein krankenhausaufsichtsrechtliches Verfahren eingeleitet. (1x berichtet)</t>
  </si>
  <si>
    <t>Die FK bewertet den Fall als qualitativ auffällig. (1x berichtet)
Einleitung Maßnahmenstufe 1 (1x berichtet)</t>
  </si>
  <si>
    <t>Fehlende Beachtung der DeQS-RL-Anonymisierungsvorgaben (1x berichtet)
Keine auswertbare Stellungnahme (unzureichende Beachtung der Datenschutzvorgaben) (2x berichtet)</t>
  </si>
  <si>
    <t>Die FK hat einen kollegialen Dialog mit dem Haus geführt und schaut sich die Entwicklung im nächsten Jahr an. (1x berichtet)
Indikationsstellung nur bedingt nachvollziehbar, geringe Fallzahl lässt an ausreichender Struktur- und Prozessqualität zweifeln (1x berichtet)</t>
  </si>
  <si>
    <t>Aktuelle Richtlinien werden nicht umgesetzt. (1x berichtet)
Antikoagulation sollte nur in Sonderfällen zur Nicht-Einhaltung der normierten präoperativen Zeitspanne führen. Ausweitung der OP-Kapazität erforderlich (1x berichtet)
Aus Sicht der Fachkommission wurden Prozesse zur zeitnahen operativen Versorgung unzureichend umgesetzt. (3x berichtet)
Aus organisatorischen Gründen aufgrund fehlender OP-Kapazität mussten die Operationen  teilweise mehrfach verschoben werden. (3x berichtet)
Bei insgesamt geringer Fallzahl an endoprothetisch versorgten hüftgelenknahen Femurfrakturen erkennt die Fachkommission in zwei Fällen Organisationsmängel sowie eine nicht nachvollziehbare verlängerte präoperative Verweildauer. (1x berichtet)
Das Ergebnis ist wiederholt auffällig und liegt deutlich außerhalb des Referenzbereichs. (1x berichtet)
Die Dauertherapie mit Antikoagulantien ist keine ausreichende Begründung für die verzögerte  Versorgung. (1x berichtet)
Die Fachkommission betrachtet alle Fälle per Einzelfallanalyse. Sie sieht ein im Vergleich zum Vorjahr signifikant gebessertes Ergebnis, das in der Summe mit 42.5 % jedoch weiterhin als deutlich zu hoch wahrgenommen wird. Konservative Therapieversuche sind bei Vorliegen bestimmter Konstellationen als lege artis zu betrachten. Dass Patienten nicht rechtzeitig ihr  Einverständnis zum Eingriff geben, kennen die Fachkommissionsmitglieder sicherlich auch aus ihrem eigenen Alltag. Sie hinterfragen gleichwohl die Kommunikation und Aufklärung des Patienten in einem solchem Fall. Bezüglich des Umgangs mit antikoagulierten Patienten empfiehlt die Fachkommission die interne Kommunikation mit den internistischen und anästhesiologischen Kollegen des Hauses. Als zielführend kann möglicherweise die gemeinsame Erstellung einer internen SOP angesehen werden, die die Substitution von Gerinnungsfaktoren bei bestimmten Konstellationen und den Umgang mit NOAK regelt. Besonders kritisch diskutiert die Fachkommission die fehlende Versorgungsmöglichkeit am Wochenende und wird das Ergebnis im Folgejahr besonders beobachten. (1x berichtet)
Die Fachkommission sieht Hinweise auf Struktur- und Prozessmängel in der Umsetzung des präoperativen Gerinnungsmanagements und bittet dieses entsprechend zu prüfen sowie ggf. anzupassen. (1x berichtet)
Die Fachkommission sieht eindeutige Hinweise auf Struktur- und Prozessmängel bei der Umsetzung der QSFFx-RL und verweist darauf, dass auch Patient*innen mit NOAK-/DOAK-Einnahme innerhalb von 48 Stunden und nicht innerhalb von 72 Stunden zu operieren sind. (1x berichtet)
Die Fachkommission übermittelte einen Kommentar zur Bewertung. Sie beobachtet bei erstmaliger Auffälligkeit die Entwicklung im Folgejahr. (1x berichtet)
Die Häufigkeit von Fällen mit verzögerter Operation durch vorab stattfindende Diagnostik ist aus Sicht der Fachkommission zu hoch. Es bestehen Hinweise auf Struktur- und Prozessmängel. Es wird empfohlen die Prozesse zur präoperativen Diagnostik zu beschleunigen. (1x berichtet)
Gerinnungsmanagement und Indikation bei Infekten (1x berichtet)
Hinweise auf Struktur- und Prozessmängel (1x berichtet)
Häufige Probleme der Priorisierung der operativen Versorgung der proximalen Femurfraktur innerhalb der vorgegebenen Zeit im OP-Plan. (1x berichtet)
Häufige Probleme der Priorisierung der operativen Versorgung innerhalb der vorgegeben Zeit im OP-Plan. (1x berichtet)
In einem relevanten Anteil der auffälligen Vorgänge war die erhöhte Verweildauer auf mangelnde OP-Kapazitäten zurückzuführen. Die Fachkommission sieht bei wiederholter (rechnerischer) Auffälligkeit daher Hinweise auf Struktur- und Prozessmängel. (1x berichtet)
Interdisziplinäre Zusammenarbeit und Organisation (1x berichtet)
Interdisziplinäre Zusammenarbeit, Gerinnungsmanagement (1x berichtet)
Kollegiales Gespräch (3x berichtet)
Organisatorische Defizite sind mutmasslich für die zum Teil deutliche Verlängerung der präoperativen Verweildauer verantwortlich (1x berichtet)
Organisatorische und strukturelle Defizite sind mutmasslich für die zum Teil deutliche Verlängerung der präoperativen Verweildauer verantwortlich. (1x berichtet)
Qualitätsprobleme beim Umgang von Patienten mit gerinnungshemmenden Medikamenten sowie im OP-Management (1x berichtet)
Speziell polymorbiden Patienten fehlt ein stringender Behandlungsplan zur Erreichung einer zeitnahen Frakturversorgung (1x berichtet)
Struktur- und Prozessmängel bei der Versorgung von hüftgelenknahen Femurfrakturen insbesondere aufgrund personeller Ursachen. Die Fachkommission begrüßt die getroffenen Maßnahmen (Personalaufstockung im Notfallbetrieb) und hofft auf Verbesserungen im Folgejahr. (1x berichtet)
Verbesserungspotential beim Gerinnungsmanagement und interdisziplinärer Zusammenarbeit (1x berichtet)
Verspätete Diagnostik, Kapazitätsmängel im OP und langsame Abklärung führt zur Verzögerung (1x berichtet)
häufig nur geringe Überschreitung der Zeitgrenze (1x berichtet)</t>
  </si>
  <si>
    <t>Auf Grund der geringen Fallzahl werden die ausreichenden strukturellen Bedingungen für diesen Eingriff angezweifelt (1x berichtet)
Aus der Stellungnahme geht nicht eindeutig hervor, weshalb der Patient zwei Wochen lang eine präoperative Abklärung erhalten hat. (1x berichtet)
Sowohl Dokumentationsfehler als auch begründete Einzelfälle und Mängel der Struktur- und Prozessqualitäthaben das rechnerisch auffällige Ergebnis verursacht. (1x berichtet)</t>
  </si>
  <si>
    <t>Einleitung Maßnahmenstufe 1 (1x berichtet)
In der Klinik findet bisher keine systematische Erfassgung des Sturzrisikos statt. (1x berichtet)</t>
  </si>
  <si>
    <t>Der Krankenhausbetrieb wird aufgrund der Umwandlung in ein regionales Gesundheitszentrum, zum 30.09.2023 eingestellt werden. (1x berichtet)</t>
  </si>
  <si>
    <t>Die Fachkommission erkennt Hinweise auf Struktur- und Prozessmängel bei der Vermeidungsstrategie von Harnwegsinfekten und hofft auf Verbesserungen im nächsten Jahr. (1x berichtet)</t>
  </si>
  <si>
    <t>Defizite in der technischen OP-Ausführung sind erkannt und abgestellt worden. (1x berichtet)
Prozess- und Strukturmängel hinsichtlich der Dokumentation und Hinweise auf Struktur-/Prozessprobleme in der Behandlung. (1x berichtet)</t>
  </si>
  <si>
    <t>Die Fachkommission diskutiert die Fälle intensiv und hinterfragt leitliniengerechte  Indikationsstellungen, präoperative Planungen sowie letztendlich auch das operative Vorgehen selbst (Wahl des Prothesentyps, zemenfrei vs. zementiert, die Stellung der Pfannen) ausnahmslos kritisch. Sie erachtet die Komplikationsrate (insbesondere der Luxationen) als deutlich zu hoch, hinterfragt eine Veränderung der internen Strategie bei im Vorjahr unauffälligem Ergebnis, bittet um Beachtung und wird das Ergebnis des Folgejahres besonders beobachten. (1x berichtet)
Die Fachkommission erkennt eine Häufung an revisionsbedürftigen Hämatomen und bittet das perioperative Gerinnungsmanagement zu prüfen. (1x berichtet)
Die Fachkommission erkennt eine hohe mechanische Komplikationsrate, die Hinweise auf insuffiziente Abläufe gibt. Ein zeitnahes postoperatives Röntgen muss dringend erfolgen, ggf. bereits intraoperativ. (1x berichtet)
Einzelfallbezogene einzelne Verbesserungsmaßnahmen wurden geschildert und akzeptiert (z. B. Hauptoperateure des EPZ werden geschult, um die OP-Zeiten zunehmend zu verbessern, Keine Klammern verwenden und Wunde primär nähen) (1x berichtet)
Ergebnis ist wiederholt auffällig (1x berichtet)
Erhebliche Prozess- und Strukturmängel hinsichtlich der Dokumentation und Hinweise auf Struktur-/Prozessprobleme in der Behandlung. (1x berichtet)
Kollegiales Gespräch (1x berichtet)
Prozessmängel (1x berichtet)
Vorgehen einer zementfreien Duokopfprothesenimplantation bei bekannter Osteoporose kritisch hinterfragen. (1x berichtet)</t>
  </si>
  <si>
    <t>Der Fachkommission ist bewusst, dass lediglich ein einzelner Fall zur rechnerischen Auffälligkeit führt. Sie diskutiert diesen gleichwohl ausführlich und letztendlich kritisch. Sie sieht eine Grundgesamtheit von lediglich 9 elektiven Endoprothesen im Jahr und eine OP-Dauer, die bei Implantation einer Duokopfprothese als deutlich zu hoch eingeschätzt wird. Die Fachkommission verweist auf die aktuelle Literatur, die den Zusammenhang zwischen langer OP-Dauer und dem Auftreten von Komplikationen, wie sie hier beschrieben werden, klar belegt. Sie hinterfragt darüber hinaus die Indikationsstellung zur Implantation einer Duokopfprothese bei der die Indikation begründenden Diagnose  Coxarthrose M16.1., bittet um interne Analyse der OP-Dauern und  der Indikationsstellungen und wertet im Sinne eines Struktur- und Prozessfehlers. (1x berichtet)
Die FK bewertet den Fall als qualitativ auffällig. (2x berichtet)
Ergänzender Hinweis der Fachkommission: Aus Sicht der Fachkommission sollte das Operationsverfahren aufgrund der Häufung von Gefäß- und Nervenläsionen evaluiert werden. (1x berichtet)
Hoher Wert bei geringer Fallzahl. (1x berichtet)
Keine geeignete Klinik für komplikationsträchtiges Patientengut (1x berichtet)
Komplikationsrate weißt auf ein Qualitätsdefizit hin (1x berichtet)
Zum Teil nicht Nachvollziehbares Prozedere bei entsprechenden Eingriffen (1x berichtet)</t>
  </si>
  <si>
    <t>Die FK hat einen kollegialen Dialog mit dem Haus geführt und schaut sich die Entwicklung im nächsten Jahr an. (1x berichtet)
Geringe Fallzahl lässt den ausreichenden Qualitätsstandard für diesen Eingriff anzweifeln. (1x berichtet)
Geringe Fallzahl lässt einen ausreichenden Qualitätsstandard für diesen Eingriff anzweifeln (2x berichtet)</t>
  </si>
  <si>
    <t>Aus Sicht der Fachkommission sollte das Operationsverfahren aufgrund der Häufung von Gefäß- und Nervenläsionen evaluiert werden. (1x berichtet)
Defizite in der technischen OP-Ausführung sind erkannt und abgestellt worden. (1x berichtet)
Die FK bewertet den Fall als qualitativ auffällig. (1x berichtet)
Die Fachkommission erkennt eine Häufung an revisionsbedürftigen Hämatomen und bittet das perioperative Gerinnungsmanagement zu prüfen. (1x berichtet)
Einzelfallbezogene einzelne Verbesserungsmaßnahmen wurden geschildert und akzeptiert (z. B. Hauptoperateure des EPZ werden geschult, um die OP-Zeiten zunehmend zu verbessern, Keine Klammern verwenden und Wunde primär nähen) (1x berichtet)
Erhebliche Prozess- und Strukturmängel hinsichtlich der Dokumentation und Hinweise auf Struktur-/Prozessprobleme in der Behandlung. (1x berichtet)
Hinweis auf Struktur bzw. Prozessmängel (1x berichtet)
Kollegiales Gespräch (1x berichtet)
Komplikationsrate weißt auf ein Qualitätsdefizit hin (1x berichtet)
Vermeidbare Komplikationen bei geringer Anzahl von Wechselprozeduren (2x berichtet)
Zum Teil nicht Nachvollziehbares Prozedere bei entsprechenden Eingriffen (1x berichtet)
gehäuft Infektionen mit Revisionen (1x berichtet)</t>
  </si>
  <si>
    <t>Geringe Fallzahl lässt einen ausreichenden Qualitätsstandard für diesen Eingriff  anzweifeln (1x berichtet)
Geringe Fallzahl lässt einen ausreichenden Qualitätsstandard für diesen Eingriff anzweifeln (2x berichtet)</t>
  </si>
  <si>
    <t>Bei wiederholter (rechnerischer) Auffälligkeit und deutlicher Verschlechterung des Ergebnisses im Vergleich zum Vorjahr sieht die Fachkommission Hinweise auf Struktur- und Prozessmängel. Die Prozesse zur Mobilisation und der Dokumentation dieser sollten überprüft und ggf. angepasst werden. (1x berichtet)
Bei wiederholter Auffälligkeit sieht die Fachkommission noch Hinweise auf Struktur- und Prozessmängel und empfiehlt die Konzepte zur Mobilisation weiterhin kritisch zu prüfen und konsequent umzusetzen. Die bereits erreichte Verbesserung im Vergleich zum Vorjahr ist allerdings positiv hervorzuheben. (1x berichtet)</t>
  </si>
  <si>
    <t>Keine Stellungnahme abgegeben (1x berichtet)
Trotz wiederholter Aufforderung und Erinnerungsschreiben zum Stellungnahmeverfahren ist für diesen Qualitätsinidkator, diese Kennzahl bzw. dieses Auffälligkeitskriterium keine Stellungnahme eingegangen. (1x berichtet)</t>
  </si>
  <si>
    <t>24/7 Besetzung der Notaufnahme durch die Anwesenheit einer*s erfahrenen Anästhesist*in erforderlich auch im Hinblick der neuen Strukturrichtlinie. (1x berichtet)</t>
  </si>
  <si>
    <t>Das Ergebnis liegt deutlich außerhalb des Referenzbereichs. (1x berichtet)
Die FK bewertet den Fall als qualitativ auffällig. (1x berichtet)
Die Fachkommission erachtet die Rate an Wechseloperationen im Verlauf als deutlich zu hoch, verweist auf den Kommentar zur Bewertung des Indikators 54018 und wird auch das Ergebnis dieses Indikators im Folgejahr besonders beobachten. (1x berichtet)
Die Fachkommission erkennt eine hohe mechanische Komplikationsrate, die Hinweise auf insuffiziente Abläufe gibt. Ein zeitnahes postoperatives Röntgen muss dringend erfolgen, ggf. bereits intraoperativ. (1x berichtet)
Es kam zu einer Häufung von Infekten als Ursache für Wechseleingriffe. Bei wiederholter Auffälligkeit sieht die Fachkommission Hinweise auf Struktur- und Prozessprobleme. Von Seiten der Klinik wurden bereits Verbesserungsmaßnahmen eingeleitet. (1x berichtet)
Hohe Revisionsrate innerhalb 90 Tagen nach Ersteingriff spricht für Qualitätsdefizite (2x berichtet)</t>
  </si>
  <si>
    <t>Qualitätsindikatoren: Freitextkommentare zur Bewertung der qualitativ auffälligen Ergebnisse (AJ 2023) - HGV-HEP</t>
  </si>
  <si>
    <t>Aus Sicht der Fachkommission werden Prozessmängel deutlich, da anhand der Stellungnahme nicht in allen auffälligen Vorgängen eine nativ-radiologische Diagnostik ersichtlich wird. Die nativ-radiologische Diagnostik ist zwingend für die Indikationsstellung und die weitere Planung durchzuführen. (1x berichtet)
Einleitung Maßnahmenstufe 1 (1x berichtet)
Vereinzelt Indikationsstellung auf Grundlage der eingegangenen Röntgenbilder und Anamnesen nicht nachvollziehbar. (1x berichtet)
fehlende plausible Zusammenfassung der einzelnen Fälle bezogen auf die Indikationsstellung (1x berichtet)</t>
  </si>
  <si>
    <t>Klinik befindet sich auf Grund erheblicher Qualitätsdefizite in einem krankenhausaufsichtsrechtlichen Verfahren. (1x berichtet)</t>
  </si>
  <si>
    <t>Aufgrund wiederholter Dokumentationsmängel erkennt die Fachkommission strukturelle Defizite. Die QS-Dokumentationen der Belegoperateure ist erneut nicht bzw. nur eingeschränkt verfügbar, sodass Fälle von der Klinik retrospektiv nicht mehr nachvollzogen werden konnten. (1x berichtet)
Einleitung Maßnahmenstufe 1 (1x berichtet)
Unzureichende Abbildung der Diagnostik in der QS-Dokumentation (1x berichtet)</t>
  </si>
  <si>
    <t>Der Stellungnahme war eine lückenhafte Indikationsstellung für Monoschlitten zu entnehmen (keine Beurteilung Retropatellar im OP-Bericht). Auch extern angefertigte Röntgen-Bilder sind der Akte beizufügen. Es wurden lediglich die Stressaufnahmen, nicht aber die Planaufnahmen zugesandt. Der Leistungserbringer wird aufgefordert, zukünftig die Röntgendokumentation der Belegärzte zu komplettieren. (1x berichtet)</t>
  </si>
  <si>
    <t>Dokumentationsfehler in mehreren QIs (1x berichtet)
Unzureichende Abbildung der Diagnostik in der QS-Dokumentation (1x berichtet)
wiederholt auffällig wegen Dokumentationsmängeln (1x berichtet)</t>
  </si>
  <si>
    <t>In Zukunft wird auf die zweimalige postop. Gabe (bisher nach 3 und 6 h) der Tranexamsäure postoperativ verzichtet, um gehäuften Beinvenenthrombosen vorzubeugen (1x berichtet)</t>
  </si>
  <si>
    <t>Aufgrund der äußerst geringen Gesamtfallzahl sieht die Fachkommission Hinweise auf Struktur- und Prozessmängel hinsichtlich einer mangelnden Routine bei allen Beteiligten. (1x berichtet)</t>
  </si>
  <si>
    <t>1 x iop kortikale Absprengung (echte Komplikation ohne weiter Konsequenz für Pat.). 1 x Hämatomrevision, da trotz großen Wundhöhle auf Redon verzichtet wurde (1x berichtet)
Aufgrund der hohen Anzahl an operativen Hämatomausräumungen erkennt die Fachkommission Hinweise auf Struktur- und Prozessmängel bei der Umsetzung des Patient Blood Management. (1x berichtet)
Die Fachkommission erweiterte das schriftliche Stellungnahmeverfahren um ein Gespräch vor Ort, sieht qualitative Mängel, wertet wie angegeben und empfiehlt den Abschluss einer Zielvereinbarung im Sinne der Maßnahmenstufe 1. (1x berichtet)
Die Fachkommission sieht Hinweise auf Struktur- und Prozessmängel bei der Umsetzung des Patient Blood Management. (1x berichtet)
Die Fachkommission sieht Hinweise auf Struktur- und Prozessmängel bei der Wundbehandlung. (1x berichtet)
Hohe Komplikationsrate spricht für Qualitätsdefizite (hier im Besonderen die Schmerztherapie) in der Klinik. (1x berichtet)
Hohe Komplikationsrate spricht für Qualitätsdefizite in der Klinik. (1x berichtet)</t>
  </si>
  <si>
    <t>Aufgrund der äußerst geringen Gesamtfallzahl sieht die Fachkommission Hinweise auf Struktur- und Prozessmängel hinsichtlich einer mangelnden Routine bei allen Beteiligten. (3x berichtet)
Die Fachkommission erkennt in dem vorliegenden Fall Hinweise auf Struktur- und Prozessmängel. Bei der Primär-TEP wurde aus Sicht der Fachkommission höchst wahrscheinlich eine Bandverletztung nicht entsprechend gewürdigt und entsprechend adressiert, was mehrfache Wechsel zur Folge hatte. (1x berichtet)
Die Fachkommission erweiterte das schriftliche Stellungnahmeverfahren um ein Gespräch vor Ort, sieht qualitative Mängel, wertet wie angegeben und empfiehlt den Abschluss einer Zielvereinbarung im Sinne der Maßnahmenstufe 1. (1x berichtet)
Die Fachkommission sieht Hinweise auf Struktur- und Prozessmängel in der Wundbehandlung sowie der Umsetzung des Patient Blood Management. (1x berichtet)
Dokumentationsfehler in mehreren QIs (1x berichtet)
Schwere Komplikation bei sehr geringer Fallzahl. (1x berichtet)</t>
  </si>
  <si>
    <t>Geringe Fallzahl lässt einen ausreichenden Qualitätsstandard für diesen Eingriff  anzweifeln. (1x berichtet)</t>
  </si>
  <si>
    <t>Aufgrund der äußerst geringen Gesamtfallzahl sieht die Fachkommission Hinweise auf Struktur- und Prozessmängel hinsichtlich einer mangelnden Routine bei allen Beteiligten. (2x berichtet)</t>
  </si>
  <si>
    <t>Der erste Fall kann von der Fachkommission nachvollzogen werden. Beim zweiten Fall sind auch nach Rückfrage nicht alle (klinischen) Umstände dezidiert dargelegt worden, weshalb die Gründe nicht ausreichend nachvollzogen werden können. (1x berichtet)</t>
  </si>
  <si>
    <t>Die Fachkommission erkennt in dem vorliegenden Fall Hinweise auf Struktur- und Prozessmängel. Bei der Primär-TEP wurde aus Sicht der Fachkommission höchst wahrscheinlich eine Bandverletztung nicht entsprechend gewürdigt und entsprechend adressiert, was mehrfache Wechsel zur Folge hatte. (1x berichtet)
Hinweise auf Struktur- und Prozessmängel bei der Indikationsstellung. Die Fachkommission erachtet den Zeitabstand zwischen der Hüft-TEP und der Knie-TEP als zu kurz und verweist auf die EKIT- Leitlinie. Der hohe Leidensdruck darf in Abwägung mit den extrem hohen Risikofaktoren keine Begründung für die schnelle zeitliche Abfolge sein. (1x berichtet)</t>
  </si>
  <si>
    <t>Qualitätsindikatoren: Freitextkommentare zur Bewertung der qualitativ auffälligen Ergebnisse (AJ 2023) - KEP</t>
  </si>
  <si>
    <t>Das Krankenhaus hatte bei drei der fünf Fälle angegeben, dass eine Vakuumbiopsie in dem Haus nicht möglich ist. Die Fachkommission weist darauf hin, dass die Stanz- oder Vakuumbiopsie zwingend für die Indikation und OP-Planung erfolgen sollte, um eine Unter- oder Übertherapie zu vermeiden. In zwei Fällen lagen zudem Dokumentationsfehler vor. Das Krankenhaus wird daher gebeten, verstärkt auf eine korrekte Dokumentation zu achten. (1x berichtet)
Ergänzender Hinweis der Fachkommission: Die S3-Leitlinie ist auch auf männliche Patienten anzuwenden. (1x berichtet)
Hinweise auf Prozessmängel (1x berichtet)
Kein leitliniengerechtes Vorgehen bei (V.a.) Mamma-Ca (2x berichtet)
Mangel der Strukturqualität (1x berichtet)
Zu wenig prätherapeutische histologische Sicherung, die notwendig wäre, um eine adäquate weitere leitliniengerechte Therapie einzuleiten einschließlich der Möglichkeit einer neoadjuvanten Therapie. (1x berichtet)</t>
  </si>
  <si>
    <t>Eine konsiliarische Vorstellung in einem Brustzentrum sollte erfolgen. (1x berichtet)
Ist die Möglichkeit zur Durchführung einer stereotaktischen Stanzbiopsie in der Einrichtung nicht gegeben, sollte eine Zuweisung an eine hierzu befähigte Einrichtung erfolgen. Dies ist besonders hinsichtlich einer neoadjuvanten Therapieindikation von großer Bedeutung. (1x berichtet)
Keine leitliniengerechte Therapie trotz begründeter Einzelfälle (1x berichtet)</t>
  </si>
  <si>
    <t>Hinweise auf Prozessmängel (1x berichtet)
In zwei aufeinander folgenden Jahren sehr auffällige Ergebnisse (1x berichtet)</t>
  </si>
  <si>
    <t>Extrem niedrige Rate. Da die Einrichtung inzwischen geschlossen wurde, keine weitere Nachverfolgung. (1x berichtet)</t>
  </si>
  <si>
    <t>Hinweise auf Prozessmängel (1x berichtet)</t>
  </si>
  <si>
    <t>Erneute Abweichung vom zu erwartenden Ergebnis (2x berichtet)
Rate sehr hoch, durch Einzelfälle nicht erklärbar. (1x berichtet)</t>
  </si>
  <si>
    <t>Das Vorgehen war nicht leitliniengerecht. (1x berichtet)
Die Beschreibung und die Literaturangaben gelten für nicht-palpable Befund OHNE Mikrokalk. Mikrokalk kann sonographisch nicht dargestellt werden. Daher radiologische Markierung notwendig. Bei zusätzlichem Kalk zum sonographischen Befund ist zumindest die Präparateradiographie obligat. (1x berichtet)
Hinweise auf Prozessmängel (1x berichtet)
Hinweise auf Struktur- und Prozessmängel (1x berichtet)
In 6 Qualitätsindikatoren auffällig aufgrund von Problemen in den Abläufen und nicht eindeutig geregelten Zuständigkeiten. (1x berichtet)
siehe Protokoll kollegiales Gespräch (1x berichtet)</t>
  </si>
  <si>
    <t>Die Fachkommission sieht Hinweise auf Struktur- und Prozessmängel. Ein leitliniengerechtes Vorgehen bezüglich der präoperativen Drahtmarkierung bei nicht palpablen Befunden ohne Mikrokalk ist in jedem Fall erforderlich und wurde hier nicht durchgeführt. (1x berichtet)
In 6 Qualitätsindikatoren auffällig aufgrund von Problemen in den Abläufen und nicht eindeutig geregelten Zuständigkeiten. (1x berichtet)
siehe Protokoll kollegiales Gespräch (1x berichtet)</t>
  </si>
  <si>
    <t>Das Vorgehen ist nicht leitliniengerecht. (1x berichtet)
Hinweise auf Prozessmängel (1x berichtet)
In 6 Qualitätsindikatoren auffällig aufgrund von Problemen in den Abläufen und nicht eindeutig geregelten Zuständigkeiten. (1x berichtet)</t>
  </si>
  <si>
    <t>Bei ausgedehntem Befund sind ggf. 2 Stanzen aus unterschiedlichen Tumorgebieten sinnvoll. Eine Übertherapie rein aus der Ausdehnung des DCIS ist nicht leitlinienkonform. (1x berichtet)
Das Ergebnis ist wiederholt auffällig. Ein Kollegiales Gespräch hat stattgefunden. (1x berichtet)
Hinweise auf Prozessmängel (3x berichtet)
Kein leitliniengerechtes Vorgehen bei (V.a.) Mamma-Ca (1x berichtet)
Mängel der Struktur- und Prozessqualität (1x berichtet)
SNL-Entfernung aufgrund eines Verdachts auf ein Karzinom in der Bildgebung und auf ein DCIS in der Biopsie. (1x berichtet)
Seitens der Fachkommission wurde festgestellt, dass die Behandlung in dem Fall nicht leitliniengerecht erfolgte. Nach aktueller Leitlinie sollte eine Sentinel-Lymphknoten-Biopsie (SLNB) beim DCIS und BET nur durchgeführt werden, wenn eine sekundäre SLNB aus technischen Gründen nicht möglich ist, z. B. bei Ablatio mammae (Leitlinienprogramm Onkologie der AWMF, DKG und DKH 2021: 344). Da das Krankenhaus  bereits in dem Vorjahr in dem Indikator auffiel, weist die Fachkommission vorsorglich darauf hin, dass im Folgejahr die Durchführung eines kollegialen Gesprächs angeraten ist, sofern keine Ergebnisverbesserung erkennbar ist. (1x berichtet)
Seitens der Fachkommission wurde festgestellt, dass die Behandlung in einem Fall nicht leitliniengerecht erfolgte. Nach aktueller Leitlinie sollte eine Sentinel-Lymphknoten-Biopsie (SLNB) beim DCIS und BET nur durchgeführt werden, wenn eine sekundäre SLNB aus technischen Gründen nicht möglich ist, z. B. bei Ablatio mammae (Leitlinienprogramm Onkologie der AWMF, DKG und DKH 2021: 344). (1x berichtet)
Seitens der Fachkommission wurde festgestellt, dass die Behandlung in einem Fall nicht leitliniengerecht erfolgte. Nach aktueller Leitlinie sollte eine Sentinel-Lymphknoten-Biopsie (SLNB) beim DCIS und BET nur durchgeführt werden, wenn eine sekundäre SLNB aus technischen Gründen nicht möglich ist, z. B. bei Ablatio mammae (Leitlinienprogramm Onkologie der AWMF, DKG und DKH 2021: 344). Unter Bezugnahme auf den Hinweis in der Stellungnahme, dass bei dem zweiten Fall eine Fehldokumentation vorlag, bittet die Fachkommission verstärkt auf die korrekte Dokumentation zu achten. (1x berichtet)
Wie im Vorjahr in der Stellungnahme immer der Wunsch der Pat. zur direkten LK -Entfernung. HIer sollte eine Schulung erfolgen mit HInweis auf die S3-Leitlinie ,insbesondere der Nebenwirkung einer Übertherapie im Vergleich zum Risiko einer Zweitoperation. (1x berichtet)
Zu häufige Sentinel LK Biopsie bei DCIS, nicht leitlinienkonform (1x berichtet)</t>
  </si>
  <si>
    <t>Einzelfall, der Fehler wurde erkannt und bereits eine Maßnahme eingeleitet. (1x berichtet)
Wiederkehrender Grund des großen DCIS. Dies ist aber nicht mehr entsprechend der aktuellen Leitlinie. (1x berichtet)</t>
  </si>
  <si>
    <t>Das Vorgehen war nicht leitliniengerecht. (4x berichtet)
Der sonografische Verdacht auf einen Lymphknotenbefall ist nicht ausreichend um auf eine histologische Sicherung zu verziichten. Bereits zum zweiten Mal rechnerisch auffällig. (1x berichtet)
Hinweise auf Prozessmängel (3x berichtet)
Kein leitliniengerechtes Vorgehen bei (V.a.) Mamma-Ca (1x berichtet)
Wie im Vorjahr erneut auffällig. Zu viele Pat. mit "überraschenderweise unauffälligen LK in der endgültigen Histologie" (1x berichtet)</t>
  </si>
  <si>
    <t>Der Fall ist anhand der Stellungnahme nicht nachvollziehbar. Weshalb wurde ein palliatives Therapiekonzept als Ziel gesetzt? Das Alter der Patientin ist nicht bekannt. Welche Art der Fehldokumentation ist gemeint? (1x berichtet)
Keine leitliniengerechte Behandlung, Sampling ist in diesem Fall keine adäquate Strategie. nicht nachvollziehbar, (1x berichtet)</t>
  </si>
  <si>
    <t>In 6 Qualitätsindikatoren auffällig aufgrund von Problemen in den Abläufen und nicht eindeutig geregelten Zuständigkeiten. (1x berichtet)</t>
  </si>
  <si>
    <t>Aufgrund multipler Auffälligkeiten kollegiales Gespräch mit der Fachkommission. (1x berichtet)</t>
  </si>
  <si>
    <t>Das Ergebnis ist wiederholt auffällig und hat sich im Vergleich zum Vorjahr deutlich verschlechtert. (1x berichtet)
Das Vorgehen ist fachlich nicht nachvollziehbar. (1x berichtet)
Ergänzender Hinweis der Fachkommission: Die S3-Leitlinie ist auch auf männliche Patienten anzuwenden. (1x berichtet)
Fehlende Routine bei geringer Fallzahl (1x berichtet)
Hinweise auf Prozessmängel (6x berichtet)
Maßnahmen zur Senkung der Nachresektionsrate fehlen (1x berichtet)
Mängel der Struktur- und Prozessqualität (2x berichtet)</t>
  </si>
  <si>
    <t>Der Stellungnahme waren fehlende Strukturen eines Brustzentrums zu entnehmen. Die Fachkommission empfiehlt, aufgrund der sehr geringen Fallzahlen, Patientinnen und Patienten mit Brustkrebs an Brustzentren zu verlegen. (1x berichtet)</t>
  </si>
  <si>
    <t>Das Vorgehen war nicht leitliniengerecht. (1x berichtet)
Die Fachkommission sieht Hinweise auf Struktur- und Prozessmängel, da nicht alle Patient:innen in der postoperativen interdisziplinären Tumorkonferenz vorgestellt wurden. Es wird empfohlen, alle Patient:innen mit invasivem Mammakarzinom oder DCIS sowohl präoperativ als auch postoperativ in der Tumorkonferenz vorzustellen. (1x berichtet)
In 6 Qualitätsindikatoren auffällig aufgrund von Problemen in den Abläufen und nicht eindeutig geregelten Zuständigkeiten. (1x berichtet)
Patientin wurde nicht in der Tumorkonferenz vorgestellt. (1x berichtet)
Qualitativ auffällig: Hinweise auf Struktur- und Prozessmängel (1x berichtet)</t>
  </si>
  <si>
    <t>Der Stellungnahme waren fehlende Strukturen eines Brustzentrums zu entnehmen. Die Fachkommission empfiehlt, aufgrund der sehr geringen Fallzahlen, Patientinnen und Patienten mit Brustkrebs an Brustzentren zu verlegen. (2x berichtet)
Eine Fallvorstellung in der Tumorkonferenz ist zwingend vorzunehmen. (1x berichtet)</t>
  </si>
  <si>
    <t>Qualitätsindikatoren: Freitextkommentare zur Bewertung der qualitativ auffälligen Ergebnisse (AJ 2023) - MC</t>
  </si>
  <si>
    <t>Aufgrund fehlender Unterlagen ist eine abschließende Bewertung nicht möglich. Superweichlagerung in der Form nicht verständlich (was ist hiermit gemeint?), keine Lagerungsprotokolle, keine Maßnahmen zur Dekubitusprophylaxe bei Fixierung beschrieben (Sitzkissen, o.ä.), Polsterwatte ist keine ausreichende und suffiziente Dekubitusprophylaxe (1x berichtet)
Aus Sicht der Fachkommission ist keine Risikoeinschätzung erfolgt. (1x berichtet)
Bei wiederholter rechnerischer Auffälligkeit sieht die Fachkommission Hinweise auf Prozessmängel im Bereich der Dekubituserfassung und -klassifikation sowie der Einschätzung eines Dekubitus (z. B. IAD/Mazeration/Ulcus cruris vs. Dekubitus). (1x berichtet)
Das Ergebnis hat sich im Vergleich zum Vorjahr deutlich verschlechtert. (1x berichtet)
Das Ergebnis ist wiederholt auffällig und hat sich verschlechtert. (1x berichtet)
Dekubiti entstehen hier vermehrt bei Anwendung der Bewegungs-(Motor-)schiene, auch von grundsätzlich mobilen bzw. mobilisierbaren Patienten. Es ist weder aus der Stellungnahme noch aus der hausinternen Verfahrensanweisung erkennbar, ob/welche prophylaktischen Maßnahmen insbesondere in diesen Fällen getroffen werden. (1x berichtet)
Dekubitusprophylaxe wird nicht nach dem aktuellen Empfehlungsstand durchgeführt. (1x berichtet)
Der Stellungnahme war zu entnehmen, dass der Leistungserbringer ein besonderes, onkologisches Patientenklientel mit hohem Dekubitusrisiko (Immobilität, fehlende Compliance vieler Patienten, Schmerzsituation etc.) aufweist. Nach Auffassung der Fachkommission lässt sich die Abweichung vom Referenzbereich jedoch nicht allein durch das besondere Patientenklientel erklären, da dieses in dem Indikator über die Risikostatistik mit abgebildet wird. Ggf. sollte die Klinik prüfen, ob eine unvollständige Erfassung der Risikofaktoren für die entsprechenden Patienten erfolgte. Zudem scheint es in der Klinik bzw. in der Kooperation mit dem zweiten Standort Defizite im Prozess der Dekubitusprävention und in der Umsetzung des Pflegestandards zu geben. Eine zwischen beiden Klinikstandorten abgestimmte Struktur- und Prozessqualität des Anti-Dekubitus-Managements ist ratsam. (1x berichtet)
Die Fachkommission kann keine Veränderungen im Vergleich zum Vorjahr erkennen und sieht weiterhin Hinweise auf Struktur- und Prozessmängel hinsichtlich der Erkennung und korrekten Klassifizierung sowie Kodierung von Dekubitalulcera. Die Fachkommission erkennt in den vorliegenden Fällen ein schwieriges Patientenklientel an, dennoch bittet die Fachkommission um Überprüfung der Prozesse hinsichtlich der Dekubitusprophylaxe auch bei schweren Krankheitsbildern. (1x berichtet)
Die Fachkommission sieht Hinweise auf Prozessmängel im Bereich der Dekubituserfassung sowie der Einschätzung eines Dekubitus (in Abgrenzung zu einer Wunde). (1x berichtet)
Die Fachkommission sieht Hinweise auf Struktur- und Prozessmängel bei der Erfassung von Dekubitalulcera bei Aufnahme. Die Ergebnisse eines Dekubitus Assessment sind lückenlos zu dokumentieren, um ggf. präventive Maßnahmen ausschöpfen zu können. Gemäß der Stellungnahme scheint die Einschätzung in einigen Fällen nicht erfolgt zu sein. In weiteren Fällen handelt es sich um eine fehlerhafte Kodierung. (1x berichtet)
Die Fachkommission sieht anhaltende Struktur- und Prozessmängel. Mit der Klinik fanden in den vergangenen Jahren mehrfach Kollegialgespräche statt und konkrete Verbesserungspotenziale und -maßnahmen wurden in Form von Zielvereinbarungen festgehalten. Trotz intensiver Bemühungen der Fachkommission sind bisher keine Verbesserungstendenzen erkennbar. (1x berichtet)
Die Fachkommission übermittelte einen ausführlichen Kommentar zur Bewertung. Sie beobachtet bei erstmaliger Auffälligkeit die Entwicklung im Folgejahr. (1x berichtet)
Die Fachkommission übermittelte nach schriftlicher Stellungnahme und einer Begehung mit kollegialem Austausch einen ausführlichen Kommentar zur Bewertung. Sie beobachtet die Entwicklung im Folgejahr. (1x berichtet)
Die berichteten Maßnahmen haben offensichtlich nicht ausgereicht und nicht die erforderliche Effektivität gezeigt. (1x berichtet)
Die besonderen Herausforderungen der Fachrichtung (Psychiatrie/Neuro-Frühreha) und die bisherigen Fortschritte werden anerkannt. Die recht hohe Zahl an aufgetretenen Dekubitalulcera Stadium 2 und 3 weist jedoch auf nicht ausreichende prophylaktische Maßnahmen hin. Die Anforderungen gem. Expertenstandard sind an die besonderen Erfordernisse der jeweiligen Fachrichtung anzupassen (Assessment, Pflegeplanung und Interventionen) und in die klinikinternen Strukturen und Prozesse zu integrieren. (1x berichtet)
Die erneute Verbesserung der Ergebnisse wird ausdrücklich gewürdigt. Dennoch sieht die Fachkommission Hinweise auf Struktur- und Prozessmängel hinsichtlich der Präventionsstrategien für das Auftreten von Dekubitalulcera im speziellen, gerontopsychiatrischen Patientenkollektiv der Klinik. (1x berichtet)
Die klare Umsetzung des Expertenstandards und die Evaluierung sind nicht erkennbar. (1x berichtet)
Die nach Expertenstandard geforderte Risikoeinschätzung zur Aufnahme und bei Veränderung des Hautzustandes ist zu keinem Patienten dokumentiert. Ebenfalls nicht dokumentiert wurden Maßnahmen zur Vermeidung eines Dekubitus. Diese sind erst zu inzidenten Dekubitus beschrieben. Aufgrund der u.a. (medikamentös) induzierten Antriebsarmut der Patienten ist im psychiatrische Setting eine frühzeitige und umsichtige Einleitung von Maßnahmen zur Dekubitusprophylaxe umso wichtiger. (1x berichtet)
Es geht aus der Stellungnahme nicht daraus hervor, dass die Einrichtung über ein standardisiertes Verfahren über die Dekubitusprophylaxe verfügt. Risikoeinschätzung wurden nicht bei Änderungen des Mobilitätsfähigkeiten der Personen durchgeführt. Hilfsmittel zur Dekubitusprophylaxe wurde nicht zu den notwendigen Zeitpunkten eingesetzt. (1x berichtet)
Fall 1: Fehldokumentation Fall 2: Aufgrund der sehr knappen Erläuterungen ohne Nachweise ist keine abschließende Bewertung möglich, welche Maßnahmen getroffen wurden ist nicht bekannt (1x berichtet)
Fehldokumentation bei Fall 101601 (Dekubitus bei Aufnahme vorhanden), keine Erläuterung der Dekubitusprophylaxe in beiden Fällen, keine Nachvollziehbarkeit der ergriffenen Maßnahmen sodass keine abschließende Bewertung möglich ist, Maßnahmen auf Organisationsebene eher unspezifisch (1x berichtet)
Fehlende Dokumentation wurde aber systematisch erkannt und Gegenmaßnahmen eingeleitet. (1x berichtet)
Hohe Anzahl auffälliger Vorgänge. Die Stellungnahme gibt hierfür keine plausible Erklärung. Im Verlauf keine Qualitätsverbesserung erkennbar. (2x berichtet)
Keine Dokumentation eingereicht Eine qualitative Beurteilung durch die Fachkommission ist daher nicht möglich. (1x berichtet)
Keine Lagerungspläne, keine Wunddokumentation. Eine qualitative Beurteilung durch die Fachkommission ist aufgrund der fehlenden Nachweise nicht möglich. (1x berichtet)
Keine Systematische Einschätzung der Dekubitusrisiko anhand der Stellungnahme erkennbar. (1x berichtet)
Keine adäquate Umsetzung des Expertenstandards (1x berichtet)
Keine adäquate Umsetzung des Expertenstandards nachvollziehbar (1x berichtet)
Keine aussagekräftige Dokumente hochgeladen , die die Vorgehensweise untermauern und den Fallverlauf für die Fachkommissionsmitglieder nachvollziehbar machen. Prophylaktische Maßnahmen sind nicht erkennbar. (1x berichtet)
Lückenhafte Dokumentation v.a. im Bereich der Entlassung wird resumiert aber keine Folgemaßnahmen abgeleitet. Insofern ist unklar, welche Maßnahmen in dieser Zeit erfolgt sind und was die Organisation unternimmt, um diese Problematik zukünftig zu vermeiden. (1x berichtet)
Mängel im Bereich Personalressourcen, Schulungen, adäquate Prophylaxemaßnahmen (1x berichtet)
Neben einzelnen Dokumentationsfehlern lagen Mängel der Struktur- und Prozessqualität vor. Die Erkenntnisse der Analyse sind geeignet, die Versorgung der Patientinnen und Patienten zu verbessern, wenn sie umgesetzt werden. (1x berichtet)
Problematik der Entwicklung von Fersendekubitalulzera in Gipsen wurde erkannt und systematisch aufgearbeitet. Schlüssige, leitliniengerechte Darstellung (1x berichtet)
Unvollständige Lagerungsprotokolle, Unvollständige Wunddokumentation, hohe Fallanzahl (1x berichtet)
Unzureichendes nachvollziehbares Dokumentationsmaterial (1x berichtet)
Wunddokumentation nicht nach Vorgabe DNQP Standard. Risikoeinschätzung des Dekubitus nicht adäquat und unvollständig (1x berichtet)
hohe Zahl an Fehleinschätzungen und Falschangaben zum Dekubitusstatus bei Aufnahme, dargestellte Maßnahmenschritte nicht ausreichend für beschriebenes Patientenklientel (geriatrische Einrichtung). (1x berichtet)</t>
  </si>
  <si>
    <t>Das Ergebnis ist wiederholt auffällig und hat sich verschlechtert. (1x berichtet)
Dokumentationsprobleme (1x berichtet)
Eine qualitative Beurteilung durch die Fachkommission ist aufgrund der fehlenden Nachweise nicht möglich. (1x berichtet)
Es werden laut der eingereichten Dokumentationen nicht die aktuellen Assessment Instrumente DNQP angewendet-sowie eine Wunddokumentation nach EPUAP 2009. (1x berichtet)
Mit der Umsetzung von Maßnahmen zur Verbesserung der Dekubitusprophylaxe wurde begonnen. (1x berichtet)
Text unzureichend für die Beurteilung des Fallgeschehens. (1x berichtet)</t>
  </si>
  <si>
    <t>Auffällige Fälle werden mit Pflegeengpass begründet.  Hinweis, dass Arbeitsaufwand der machbaren Pflege angepasst sein muss, Notfallplan, Risikokonzept überarbeiten. (1x berichtet)
Aus Sicht der Fachkommission ist die Risikoeinschätzung zu spät erfolgt und die Maßnahmen zur Prophylaxe wurden als nicht adaequat eingeschätzt. Unzureichende Dokumentation. (1x berichtet)
Aus Sicht der Fachkommission ist die Risikoeinschätzung zu spät erfolgt, die Maßnahmen zur Prophylaxe und der Hilfsmitteleinsatz/Lagerungstechniken wurden als nicht adaequat eingeschätzt und ebenfalls zu spät ergriffen. (1x berichtet)
Aus Sicht der Fachkommission ist die Risikoeinschätzung zu spät erfolgt, die Maßnahmen zur Prophylaxe wurden als nicht adaequat eingeschätzt. (1x berichtet)
Aus Sicht der Fachkommission ist die Risikoeinschätzung zu spät erfolgt, prophylaktische Maßnahmen wurden zu spät ergriffen, bzw. bei Statusveränderung nicht evaluiert und angepasst. Unzureichende Dokumentation. (1x berichtet)
Aus Sicht der Fachkommission ist die Risikoeinschätzung zu spät erfolgt, prophylaktische Maßnahmen wurden zu spät ergriffen. Der Einsatz eines Wundmanagers ist nicht nachvollziehbar. (1x berichtet)
Aus Sicht der Fachkommission ist die Risikoeinschätzung zu spät erfolgt, prophylaktische Maßnahmen wurden zu spät ergriffen. Unzureichende Dokumentation, fehlender Einsatz von Hilfsmitteln. (1x berichtet)
Aus Sicht der Fachkommission ist die Risikoeinschätzung zu spät erfolgt. Die Maßnahmen zur Prophylaxe wurden als nicht adaequat eingeschätzt. Das Durchführen von Hautinspektionen ist nicht nachvollziehbar. (1x berichtet)
Aus Sicht der Fachkommission wurden prophylaktische Maßnahmen zu spät ergriffen. Unzureichende Dokumentation. Inadaequate Lagerungstechniken. (1x berichtet)
Das Krankenhaus wurde mit insgesamt 10 Fällen rechnerisch auffällig. Der Stellungnahme war insbesondere zu entnehmen, dass das Krankenhaus drei unterschiedliche Risikoskalen (Braden, Norton, ePA-Basis-Assessment) für die Risikoeinschätzung eines Dekubitus verwendet. Die Fachkommission empfiehlt hier, die Verwendung einer einheitlichen Risikoskala im Haus. Darüber hinaus wurde eine fehlende Risikoeinschätzung nach interner Verlegung festgestellt. Außerdem erfolgte nach Auffassung der Fachkommission keine ausreichende Fehleranalyse. Die Einschätzung nach EPUAP anstelle von ICD 10 stellt keine ausreichende Begründung dar. Für die Kodierung des Dekubitus sind die Regelungen des ICD 10 verbindlich. Die Fachkommission bittet insgesamt, die Pflege- und Foto-Dokumentation zu verbessern. (1x berichtet)
Der Stellungnahme war eine verspätete Risikoeinschätzung zu entnehmen. Die Fachkommission merkt an, dass die Risikoeinschätzung bei Aufnahme zu erfolgen hat. Zudem sollte die Pflegeanamnese nicht durch den ärztlichen Dienst, sondern durch das Pflegepersonal erfolgen. Ferner empfiehlt die Fachkommission, die Dokumentation zu verbessern. (1x berichtet)
Deutliche Lücken im Lagerungsplan, sowie unzureichende Falldarstellung. (1x berichtet)
Die Auswertung der schriftlichen Stellungnahmen ergab Folgendes:  häufig fehlt die Wund- und Dekubitusdokumentation,  keine aussagekräftige Beschreibung des Sachverhaltes keine lückenlose Dokumentation, dadurch Verlauf nicht nachvollziehbar,  fachliche Mängel: Mittel zur Prophylaxe oder Therapie wurden mehrfach nicht rechtzeitig eingesetzt (1x berichtet)
Die FK bewertet den Fall als qualitativ auffällig. (2x berichtet)
Die Fachkommission erkennt Hinweise auf fachliche Defizite bei der Versorgung eines querschnittsgelähmten Patienten. (1x berichtet)
Die Fachkommission erkennt in dem vorliegenden Fall Hinweise auf Struktur- und Prozessmängel im Umgang mit Non-Compliance-Patienten. Es wird jedoch ausdrücklich das Problembewusstsein der Klinik und die eingeleiteten Maßnahmen (geplante hausinterne Fortbildung) gewürdigt. (1x berichtet)
Die Fachkommission merkt an, dass die ausschließliche Einschätzung des Risikos mittels Braden Skala nicht ausreichend und evident ist. Weitere Risikofaktoren, wie erhöhte und/oder verlängerte Einwirkung von Druck und/oder Scherkräften, Vorliegen eines floriden oder abgeheilten Dubitus und der Hautstatus im Initialscreening mit anschließenden differenzierten Screenings, sind mit zu betrachten. Wundkonsile sind nicht geeignet das Dekubitusrisiko zu senken. (1x berichtet)
Die Fachkommission resumiert, dass teilweise interne Dokumentations- bzw. Kommunikationsprobleme bei der Erfassung und des Verlaufs der Dekubitalulcera vorlagen sowie Dokumentationsprobleme hinsichtlich der korrekten Dokumentation und Kodierung im QS-Bogen auftraten. Teilweise scheinen auch nach Rückfrage die Beschreibungen der Fälle nicht plausibel und die Ursachen damit nicht eindeutig ersichtlich. (1x berichtet)
Die Fachkommission schätzt nach intensiver Analyse der vorliegenden Unterlagen ein, dass der dringende Verdacht auf Defizite in den Strukturen und den Prozessen zur Dekubitusprophylaxe besteht. Die Fachkommission erachtet den Expertenstandard Dekubitusprophylaxe als nicht ausreichend umgesetzt. (1x berichtet)
Die Fachkommission sieht Hinweise auf Prozessmängel bei der Risikoerfassung, Pflegeplanung und Dokumentation und sieht Schulungsbedarf diesbezüglich. (1x berichtet)
Die Fachkommission sieht Hinweise auf Struktur- und Prozessmängel bei der Beurteilung von Wunden und der Erfassung von Dekubitalulcera bei Aufnahme. (1x berichtet)
Die Fachkommission sieht anhaltende Struktur- und Prozessmängel. Mit der Klinik fanden in den vergangenen Jahren mehrfach Kollegialgespräche statt und konkrete Verbesserungspotenziale und -maßnahmen wurden in Form von Zielvereinbarungen festgehalten. Trotz intensiver Bemühungen der Fachkommission sind bisher keine Verbesserungstendenzen erkennbar. (1x berichtet)
Die Fachkommission sieht keine Veränderungen im Vergleich zum Vorjahr und erkennt weiterhin Hinweise auf Struktur- und Prozessmängel hinsichtlich der fachlich korrekten Klassifikation und Kodierung von Dekubitalulcera. Die pflegerischen Interventionen sind sehr allgemein formuliert und nicht auf die individuellen Patientenbedarfe fokussiert. Die individuelle Pflegeplanung wird anhand der Fallanalysen nicht deutlich. (1x berichtet)
Die Fachkommission stellt eine verspätete Risikoeinschätzung fest und erkennt keine konkret abgeleiteten Maßnahmen. (1x berichtet)
Die Fachkommission übermittelte einen ausführlichen Kommentar zur Bewertung. Sie beobachtet bei erstmaliger Auffälligkeit die Entwicklung im Folgejahr. (3x berichtet)
Die Fachkommission übermittelte einen ausführlichen Kommentar zur Bewertung. Sie beobachtet die Entwicklung im Folgejahr. (2x berichtet)
Die Stellungnahme lässt keine adäquate Auswahl der Lagerungsmittel und prophylaktischen Maßnahmen erkennen, ebenso keine regelmäßige Einschätzung des Dekubitusrisikos. (1x berichtet)
Die Umsetzung des Expertenstandards Dekubitusprophylaxe erfolgte unzureichend und die Fachkommission sieht Hinweise auf Struktur- und Prozessmängel. (5x berichtet)
Die Umsetzung des Expertenstandards Dekubitusprophylaxe erfolgte unzureichend und die Fachkommission sieht Hinweise auf Struktur- und Prozessmängel. Es besteht keine ausreichende Fotodokumentation und Wundverlaufsbeschreibung. (1x berichtet)
Die Umsetzung des Expertenstandards Dekubitusprophylaxe erfolgte unzureichend und die Fachkommission sieht Hinweise auf Struktur- und Prozessmängel. Zur Planung von Verbesserungsmaßnahmen wird ein gemeinsames Prozessaudit/Kollegiales Gespräch geplant. (1x berichtet)
Die Umsetzung des Expertenstandards Dekubitusprophylaxe erfolgte unzureichend und verspätet. (1x berichtet)
Die Wunddokumentation ist nicht vollständig, da das genutzte PDMS keine Dokumentationsmöglichkeit bot. Wunddokumentation wurde im peripheren Bereich bereits eingeführt. Im September 2023 wird das Modul auch auf den Intensivstationen eingeführt. Es wurden keine aussagekräftige Dokumente zur Pflegedokumentation hochgeladen , die die Vorgehensweise untermauern und den Fallverlauf für die Fachkommissionsmitglieder nachvollziehbar machen (1x berichtet)
Die erforderlichen Maßnahmen zur Dekubitusprophylaxe wurden lediglich geplant, aber nicht konsequent durchgeführt. Die Aufarbeitung des Falles und die Selbstreflexion werden positiv bewertet. (1x berichtet)
Die gemäß der Stellungnahme ergriffenen Maßnahmen erscheinen der Fachkommission nicht eindeutig und patientenspezifisch erfolgt zu sein. (1x berichtet)
Die klare Umsetzung des Expertenstandards ist nicht erkennbar und es bestehen gravierende Dokumentationsmängel. (1x berichtet)
Die vorliegende Stellungnahme enthält wesentliche Informationen zur Beurteilung des Verlaufs nicht, die mitgelieferte Matrix wurde nicht verwendet. Nach einhelliger Auffassung der Fachkommission hätte nach Expertenstandard eine Einschätzung des Dekubitusrisikos erfolgen müssen. Dieser Prozess ist unabhängig davon, ob ein Druckgeschwür auftritt oder nicht. (1x berichtet)
Dokumentation der Daten inkorrekt, Hilfsmitteleinsatz nicht bekannt. (1x berichtet)
Dokumentations-, Beurteilungs- und Einschätzungsproblem bei Hautveränderungen (1x berichtet)
Eine qualitative Beurteilung ist aufgrund der fehlenden Nachweisdokumente nicht möglich. (3x berichtet)
Ergriffene Maßnahmen der Dekubitusprophylaxe werden nicht näher ausgeführt, trotz zwei ähnlicher Verläufe wurden keine Veränderungen auf Organisationsebene abgeleitet (z.B. Etablierung Fersenfreilagerungsschuh), die Wundversorgung im Fall 2021021074 entspricht nicht dem aktuellen wissenschaftlichen Stand, keinerlei Erläuterung zu Assessments bzw. Matratzensystem oder Ähnlichem. (1x berichtet)
Ersteinschätzung Dekubitusrisiko/Anamnese erst 5 Tage nach Aufnahme laut Nachweise-Trotz Risikoeinschätzung wird Druckentlastende Hilfsmittel erst am 05.06 eingesetzt. (1x berichtet)
Fallherleitung unpräzise, keine Nachvollziehbarkeit möglich (1x berichtet)
Fehldokumentation in der Klassifizierung des Dekubitus bei dem zweiten Fall. Verspätetes Einbeziehen des Wundexperten und Lagerungshilfsmitteln. Unterlagen zur sach- und fachgerechten Überprüfung des Falls fehlen. (1x berichtet)
Gesamte Fallvorstellung unzureichend. Bewertung auf Grund fehlender aussagekräftiger Dokumentation nicht möglich (1x berichtet)
In der Schilderung fehlen Hinweise auf wiederholte Risikoeinschätzungen im sich verschlechternden Verlauf. Die Etablierung von Lagerungspläne wird nicht genannt. Zudem ist nicht klar, warum der Patient trotz bestehenden Dekubitus und Inteniv-Aufenthalt erst bei Grad 3 und deutlich verzögert eine Wechseldruckmatratze erhält. Im Verlauf wurden Lagerungssysteme zur Unterstützung der Mikrolagerung angeschafft. (1x berichtet)
Keine Erläuterungen zu Risikoeinschätzungen, fehlerhafte Versorgung (Erosin, Kompression eines bekannten Dekubitus) (1x berichtet)
Keine Lagerungspläne, keine Durchführungsnachweise, keine Wunddokumentation, daher keine qualitative Beurteilung durch die Fachkommission möglich. (1x berichtet)
Keine Prophylaxen dokumentiert, keine Risikoeinschätzung, keine Wunddokumentation, daher keine qualitative Beurteilung durch die Fachkommission möglich. (1x berichtet)
Keine adäquate Umsetzung des Expertenstandards ersichtlich (1x berichtet)
Keine adäquate Umsetzung des Expertenstandards nachvollziehbar (1x berichtet)
Mangelnde postoperative Einschätzung, das Krankenhaus hat mit internen Maßnahmen zur Verbesserung begonnen (1x berichtet)
Maßnahmen zur Behebung von Defiziten der pflegerischen und ärztlichen Dokumentation konsequent umsetzen (1x berichtet)
Maßnahmen zur Dekubitusprophylaxe nach aktuellem Standard, sind nicht umfänglich durchgeführt worden. (1x berichtet)
Maßnahmenstufe 1 (1x berichtet)
Nachvollziehbares Fallgeschehen auf Grund von fehlenden Dokumenten nicht möglich, Einsatz der Wechseldruckmatratze viel zu spät (1x berichtet)
Nur Beschreibung, keine nachvollziehbare Dokumentation hinterlegt. (1x berichtet)
Problematiken in dem konkreten Fall (Zu später Lagerungsplan - erst nach 16 Tagen- und die fehlende umgehende Positionierung auf einer Wechseldruckmatratze) wurden durch die Einrichtung bereits selbst kritisch reflektiert und adäquate Gegenmaßnahmen initiiert. (1x berichtet)
Probleme bei der Dokumentation und Übermittlung der Qualitätssicherungsdaten (1x berichtet)
Prophylaktische Maßnahmen wiederholt nicht ausreichend umgesetzt und einzelne Doku-mentationsdefizite (1x berichtet)
Prozessmängel (2x berichtet)
Ringkissen ist nicht mehr lege artis Die Falldarstellung ist unzureichend. Eine qualitative Beurteilung durch die Fachkommission ist aufgrund der fehlenden Nachweise nicht möglich. Maßnahmenplanung nicht konkret genug. (1x berichtet)
Sowohl Dokumentationsfehler als auch Mängel der Struktur- und Prozessqualität haben das rechnerisch auffällige Ergebnis verursacht. (1x berichtet)
Umsetzung der Maßnahmen zur Dekubitusprophylaxe laufend überprüfen (1x berichtet)
Umsetzung des Expertenstandards wiederholt nicht ersichtlich, prophylaktische Maßnahmen zu spät ergriffen, Aufarbeitung der Dekubitusfälle findet nicht statt (1x berichtet)
Unzureichende Umsetzung des Expertenstandards und daraus folgende Maßnahmen (1x berichtet)
Weiterhin qualitativ auffällig, nach Einleitung Maßnahmenstufe 1 im Vorjahr (1x berichtet)
Wiedervorlage. Hinweis an die Klinik: Es liegen Schnittstellenproblematiken vor. Es wird der Hinweis an die Klinik gegeben, dass die eingeleiteten Maßnahmen in diesem Indikator auf Wirksamkeit überprüft werden sollten. (1x berichtet)
Wiedervorlage. Kommentar: Es finden zu lange Rückenlagerungen und zu wenige Wechsel statt. Es ist nicht ersichtlich, ob die Lagerung durchgeführt wurde und nur nicht dokumentiert oder gar nicht erst durchgeführt. (1x berichtet)
keine Pflegedokumentation eingereicht, keine Wundbeschreibung, keine Lagerungspläne, daher keine qualitative Beurteilung durch die Fachkommission möglich. (1x berichtet)
keine ausreichende Umsetzung des Expertenstandards Dekubitusprophylaxe, v. a. unzureichende Risikoeinschätzung und eingeleitete Prophylaxemaßnahmen (1x berichtet)</t>
  </si>
  <si>
    <t>Aus den eingereichten Unterlagen (v. a. unzulängliche Fotodokumentation) ist für die Fachkommission nicht ausreichend ersichtlich, dass der Expertenstandard Dekubitusprophylaxe in allen Bereichen zur Umsetzung kam. (1x berichtet)
Aus den eingereichten Unterlagen ist für die Fachkommission nicht ausrechend ersichtlich, dass der Expertenstandard Dekubitusprophylaxe in allen Bereichen zur Umsetzung kam. (1x berichtet)
Aus den eingereichten Unterlagen ist für die Fachkommission nicht ausreichend ersichtlich, dass der Expertenstandard Dekubitusprophylaxe in allen Bereichen zur Umsetzung kam. (2x berichtet)
Aus den eingereichten Unterlagen ist für die Fachkommission nicht ausreichend ersichtlich, dass der Expertenstandard Dekubitusprophylaxe in allen Bereichen zur Umsetzung kam. Die Fachkommission weist darauf hin, dass bei erneuter Auffälligkeit ein gemeinsames Zielvereinbarungsgespräch anberaumt wird. (1x berichtet)
Der Fachkommission wurden keine Unterlagen zum Stellungnahmeverfahren von der Klinik eingereicht. Deshalb ist nicht bewertbar, ob der Expertenstandard Dekubitusprophylaxe in allen Bereichen zur Umsetzung kam. (1x berichtet)
Die Umsetzung des Expertenstandards ist in der Stellungnahme nicht ausreichend dargestellt. (1x berichtet)
Es fehlen konkrete Aussagen zur durchgeführten Dekubitusprophylaxe. (2x berichtet)
Keine (ausreichend erklärenden) Gründe für die rechnerische Auffälligkeit benannt. (1x berichtet)
Keine Stellungnahme vorgelegt (1x berichtet)
Keine auswertbare Stellungnahme (unzureichende Beachtung der Datenschutzvorgaben) (2x berichtet)</t>
  </si>
  <si>
    <t>Aus der Stellungnahme geht keine initiale Dekubitusrisikoeinschätzung und Maßnahmenplanung hervor. Die Fachkommission sieht Hinweise auf Defizite in der korrekten Einordnung der Wunde bzw. Diagnosestellung. (1x berichtet)
Eine qualitative Beurteilung durch die Fachkommission ist aufgrund der fehlenden Nachweise nicht möglich. (5x berichtet)
Eine qualitative Beurteilung ist aufgrund der fehlenden Nachweisdokumente nicht möglich. (5x berichtet)
Eine qualitative Beurteilung ist aufgrund der fehlenden Nachweise durch die Fachkommission nicht möglich (4x berichtet)
Fall 1 ist mit dem mit versandten Ausschnitten an Dokumenten nicht nachvollziehbar beurteilbar. Der Dekubitus-Grad wurde nicht korrekt eingeschätzt. (1x berichtet)
Für eine qualitative Beurteilung sind die eingereichten Nachweise nicht ausreichend. (1x berichtet)
Im aufgetretenen Fall kam es zu einer Verletzung pflegefachlicher Kompetenzen, welche jedoch arbeitsrechtlich und klinikintern aufgearbeitet wurden. (1x berichtet)
Unzureichende Falldarstellung - Fallgeschehen an Hand der Darstellung nicht abschließend möglich (1x berichtet)
Unzureichende Falldarstellung, ist somit nicht qualitativ beurteilbar durch die Fachkommission (1x berichtet)
Unzureichende Nachvollziehbarkeit des Fallgeschehens. (1x berichtet)
Unzureichende Nachvollziehbarkeit durch fehlende Dokumente Nicht kongruente Darstellung der Diagnosen und des Falles. (1x berichtet)</t>
  </si>
  <si>
    <t>Qualitätsindikatoren: Freitextkommentare zur Bewertung der qualitativ auffälligen Ergebnisse (AJ 2023) - DEK</t>
  </si>
  <si>
    <t>Aus Sicht der Fachkommission wäre in der geschilderten Situation eine invasive Beatmung / Spülung indiziert gewesen. (1x berichtet)
Geburtshilfliche Einschätzung des Höhenstands des kindlichen Kopfes muss hinterfragt werden. Indikation zum VE vs. Indikation zur Sectio. (1x berichtet)
Hinweise auf Prozessmängel im geburtshilflichen Management (1x berichtet)
Mangel der Struktur- und Prozessqualität (1x berichtet)</t>
  </si>
  <si>
    <t>Die Fachkommission übermittelte einen ausführlichen Kommentar zur Bewertung. Sie beobachtet die Entwicklung im Folgejahr. (1x berichtet)
Hinweise auf Verbesserungspotential im geburtshilflichen Management (1x berichtet)</t>
  </si>
  <si>
    <t>Die Fachkommission sieht Hinweise auf Struktur- und Prozessmängel aufgrund einer Problematik bei der Kooperation mit naheliegendem Leistungserbringer. (1x berichtet)
Die Fachkommission sieht Hinweise auf Struktur- und Prozessmängel. Ein Perinatalzentrum Level 1 muss die 24/7 Präsenz eines Kinderchirurgen gewährleisten können. (1x berichtet)
Die Fachkommission übermittelte einen ausführlichen Kommentar zur Bewertung. Sie beobachtet die Entwicklung im Folgejahr. (1x berichtet)
Kein adäquates Management zur BPD-Prophylaxe (1x berichtet)</t>
  </si>
  <si>
    <t>Hinweise auf Prozessmängel im geburtshilfichen Management (1x berichtet)</t>
  </si>
  <si>
    <t>Mängel der Struktur- und Prozessqualität (1x berichtet)</t>
  </si>
  <si>
    <t>Der angenommene Prozessmangel besteht in nicht adäquater Dokumentation der geforderten Daten zur Entlassung (1x berichtet)</t>
  </si>
  <si>
    <t>Der Stellungnahme war zu entnehmen, dass Personalprobleme bei der Audiometrie bestanden. Es wurden entsprechende Maßnahmen eingeleitet, um eine Verbesserung des Qualitätsziels zu erreichen. (1x berichtet)
Es gab einen technischen Defekt des einzigen Geräts. Ein Ersatzgerät konnte erst mit Verzögerung beschafft werden. Die Patienten hätten später wieder einbestellt werden können, um den Hörtest durchzuführen, zudem sollte ein zweites Gerät in der Einrichtung bereitstehen. (1x berichtet)
Hinweise auf Prozessmängel (1x berichtet)
Prozessmangel, Maßnahme zum Vorjahr in Umsetzung (1x berichtet)
Strukturmangel (1x berichtet)</t>
  </si>
  <si>
    <t>Die Fachkommission sieht Hinweise auf Struktur- und Prozessmängel. Eine Auskühlung der Kinder ist nicht zwingend eine Folge der genannten Gründe. (1x berichtet)
Die Fachkommission sieht hier Hinweise auf Prozessmängel: eine Notfallentbindung und die einhergehende Versorgung des Neugeborenen muss jederzeit gewährleistet sein. (1x berichtet)
Kein adäquates Temperaturmanagement (1x berichtet)</t>
  </si>
  <si>
    <t>Die Fachkommission bedankt sich für die Stellungnahme, anhand derer sie erneut von Struktur- und Prozessproblemem ausgehen muss. Sie sieht letztendlich analog zum Vorjahr ein eher generelles Problem und eine nicht ausreichende Sensibilisierung für das Qualitätsziel und vermisst darüber hinaus die Schilderung von Konsequenzen und eingeleiteten Maßnahmen. Sie empfiehlt eine Betrachtung der Prozesse (vom Bonding zur Aufnahme, Vorgehen auf der Wochenstation, Aufklärung der Eltern), der Analyse interner Transportwege und möglicherweise ein Nachdenken über die Anschaffung einer Transporteinheit. Die Fachkommission wird die Entwicklung des Ergebnisses dieses Indikators im Folgejahr in besonderem Maße beobachten und behält sich in Ergänzung des schriftlichen Stellungnahmeverfahrens die Möglichkeit der Durchführung eines Gesprächs vor. Wir weisen vorsorglich noch auf die Ausfüllhinweise des IQTIG, wonach der erste Wert in den QS-Bogen einzutragen ist, der innerhalb einer Stunde nach Aufnahme auf der versorgenden Station gemessen wurde (https://iqtig.org/downloads/erfassung/2024/v02/neo/Ausfuellhinweise_NEO.html). (1x berichtet)
Die Fachkommission sieht Hinweise auf Struktur- und Prozessmängel. Eine Auskühlung der Kinder ist nicht zwingend eine Folge der genannten Gründe. (1x berichtet)
Die Fachkommission sieht hier Hinweise auf Struktur- und Prozessmängel, da es im Rahmen von Verlegungen der Neugeborenen zum Wärmeverlust kommt. Dies wurde seitens des Leistungserbringers selbständig erkannt und Maßnahmen eingeleitet. (1x berichtet)
Die Fachkommission sieht hier Hinweise auf Struktur- und Prozessmängel. Es zeigt sich unter andere eine mangelnde Aufmerksamkeit des pflegerischen und ärztlichen Personals im Hinblick auf Wärmeschutzmaßnahmen. Die Fachkommission würdigt den differenzierten Umgang mit der Problematik und die geplanten Maßnahmen. (1x berichtet)
Die Fachkommission übermittelte einen ausführlichen Kommentar zur Bewertung. Sie beobachtet die Entwicklung im Folgejahr. (1x berichtet)
Kein adäquates Temperaturmanagement (1x berichtet)
Wegen einer langjährigen rechnerischen Auffälligkeit wurde mit dem Leistungserbringer eine Kollegialgespräch geführt. Dieser stellte ein umfangreiches Maßnahmenpaket vor. Allerdings wurden die Maßnahmen nicht im Erfassungsjahr 2022 umgesetzt und es zeigen sich u.a. wegen des Wärmemanagement beim Bonding Hinweise auf Struktur- und Prozessmängel. (1x berichtet)</t>
  </si>
  <si>
    <t>Hinweise auf Prozessmängel v.a. im geburtshilflichen Management (1x berichtet)</t>
  </si>
  <si>
    <t>Qualitätsindikatoren: Freitextkommentare zur Bewertung der qualitativ auffälligen Ergebnisse (AJ 2023) - PM-NEO</t>
  </si>
  <si>
    <t>Auch bei begleitender Pneumoniebehandlung im Rahmen weiterer Behandlungen sollten die Qualitätsanforderungen beachtet werden (1x berichtet)
Aus Sicht der Fachkommission wurden keine adäquaten Prozesse zur Behandlung von Patienten mit Pneumonie etabliert. (1x berichtet)
Maßnahmenstufe 1 (1x berichtet)
Personelle Engpässe aufgrund der Covid19-Pandemie, mit klinikinternen Maßnahmen zur Verbesserung wurde begonnen. (1x berichtet)</t>
  </si>
  <si>
    <t>Anhand der vorliegenden Unterlagen wertet die Fachkommission die späte Einleitung antimikrobieller Therapie als Folge verzögerter Diagnosestellungen in der zentralen Notaufnahme und empfiehlt die Schulung der ärztlichen Kollegen im Hinblick auf die vorläufige Befundung (Bildgebung in Zusammenschau mit der Klinik). (1x berichtet)
Aufgrund der vorliegenden Stellungnahme ergaben sich Hinweise auf die Notwendigkeit von Struktur- und Prozessverbesserungen. (3x berichtet)
Aus Sicht der Fachkommission wurden die Prozesse zur frühzeitigen Einleitung der antimikrobiellen Therapie nicht ausreichend etabliert. (2x berichtet)
Aus Sicht der Fachkommission wurden die Prozesse zur frühzeitigen Einleitung der antimikrobiellen Therapie nicht ausreichend etabliert. Die fehlende Möglichkeit, im Rahmen der Infektionsdiagnostik auf kurzfristig verfügbare Laborergebnisse zurück greifen zu können, wird als struktureller Mangel angesehen. Diese Möglichkeit sollte kurzfristig geschaffen werden. (1x berichtet)
Aus Sicht der Fachkommission wurden keine adäquaten Prozesse zur Behandlung von Patineten mit Pneumonie etabliert. (1x berichtet)
Bei den meisten auffälligen Vorgängen handelt es sich um ein wiederkehrendes Bild von "Aufnahmen in der Nacht / an den Feiertagen / an Wochenenden". In diesen Fällen kam es zur verzögerten Weitergabe bzw. Bearbeitung des Materials durch das für zuständige externe Labor / Notfalllabor. (1x berichtet)
Der Stellungnahme ist zu entnehmen, dass zum Teil Dokumentationsprobleme aufgetreten sind. Zum Teil erfolgte die Erkennung der Pneumonie erst nach Röntgenthorax oder CRP. (1x berichtet)
Die FK bewertet die Fälle als qualitativ auffällig und schaut sich die Entwicklung der Ergebnisse im nächsten Jahr an. (1x berichtet)
Die Fachkommission sieht Hinweise auf Struktur- und Prozessmängel, sie wertet wie angegeben. (1x berichtet)
Die Gabe der Antibiose erfolgte in einigen Fällen aus nicht nachvollziehbaren Gründen verspätet. Zum Teil entstand zeitliche Verzögerung der Applikation durch fehlende Anordnung und zum Teil einer nicht zeitgerechten Applikation. (1x berichtet)
Dokumentationsproblem (1x berichtet)
Ergänzender Hinweis der Fachkommission: Es wäre angesichts der Ergebnisse des Indikators zur frühzeitigen Einleitung der antibiotischen Therapie zur erwägen, die erste Gabe des Antibiotikums bereits in der ZNA zu geben. (1x berichtet)
Es bestehen Hinweise auf Prozessmängel. Der Leistungserbringer hat bereits Maßnahmen ergriffen, die der Fachkommission QS CAP geeignet erscheinen, das Qualitätsindikatorergebnis zu verbessern. (2x berichtet)
Es sind Hinweise auf Prozessmängel festzustellen, die Anlass für eine Maßnahmenstufe 1 sind. (1x berichtet)
Es sind Kodier- und QS-Dokumentationsfehler sowie Hinweise auf Prozessmängel festzustellen, die Anlass für eine Maßnahmenstufe 1 sind. (1x berichtet)
Etablierung der frühen antimikrobiellen Therapie auch bei Behandlung in anderen Fachabteilungen (1x berichtet)
Fehler im diagnostischen Ablauf liegen nahe (1x berichtet)
Für die Fachkommission ist aus der Stellungnahme heraus nicht nachvollziehbar, warum für die beschriebenen Fälle eine Antibiose nicht indiziert war. Es werden Schwierigkeiten bei dem Diagnoseprozess gesehen. (1x berichtet)
Hinweis auf Prozessmängel. Der Leistungserbringer hat bereits Maßnahmen zu deren Beseitigung ergriffen und die der Fachkommission QS CAP geeignet erscheinen, das Indikatorergebnis zu verbessern. (1x berichtet)
Hinweis auf prozedurale bzw. strukturelle Mängel bez. der frühzeitigen Einleitung der antibiotischen Therapie. (2x berichtet)
Häufig verzögerte Antibiose nach Diagnosestellung, Gründe nicht erklärt (1x berichtet)
Kein leitliniengerechtes Vorgehen bei (V.a.) akute Atemwegsinfektion (7x berichtet)
Leitlinienkonformität der Antibiotikagabe (1x berichtet)
Maßnahmenstufe 1 (1x berichtet)
Schulung zur prognostischen Bedeutung der zeitgerechten frühen Antibiotikagabe. (1x berichtet)
Schulungsmaßnahmen wurden bereits umgesetzt (1x berichtet)
Sicherstellung Leitlinienkonformer Behandlung , auch fachabteilungsübergreifend (1x berichtet)
Summarische Erläuterungen, ohne dass die Auffälligkeit geklärt werden konnte. (1x berichtet)
Verspätete Antibiotika -Gabe (1x berichtet)
Verspätete Antibiotikagaben und fehlerhafte QS-Bogen-Anlage aufgrund der ICD-Kodierung (1x berichtet)
Verständnis des Qualitätsziels (1x berichtet)
Verzögerte Gabe der Antibiosen, insbesondere durch die Abläufe der Notaufnahme bedingt (1x berichtet)
Verzögerte Gabe von Antibiosen (1x berichtet)
Wiederholt Fälle teilweise plausibel erklärt, teilweise verspätete Diagnoserstellung bzw. Röntgendiagnostik, mit Verbesserungsmaßnahmen wurde begonnen (1x berichtet)
Zeitverzögerungen der antimikrobiellen Therapie (1x berichtet)
auch Dokumentationsproblem (1x berichtet)
teilweise verspätete Röntgen-Thoraxaufnahmen (nach 15 Uhr oder am Wochenende) sowie kein geregeltes Applikationsschema zur Gabe der Antibiotikaprophylaxe verursachten zeitliche Verzögerung einer antimikrobiellen Therapie. (1x berichtet)
vorwiegend medizinisch nachvollziehbare Einzelfälle sowie Dokumentationsmängel und vereinzelt Prozessmängel (1x berichtet)
zum Teil verspäteter Beginn der antimikrobiellen Therapie bei verzögerter Diagnostik, zum Teil aus nicht nachvollziehbaren Gründen (1x berichtet)</t>
  </si>
  <si>
    <t>Es besteht eine Kombination aus einer Fehlkodierung viraler Pneumonien und Hinweisen auf Struktur- und Prozessmängel in einigen Fällen bei der Diagnosestellung. Bei diesen Fällen kann nicht vollständig nachvollzogen werden, warum die Antibiose nicht frühzeitig gegeben wurde. (1x berichtet)
Es handelt sich um eine Mischung aus teilweisen nicht nachvollziehbaren Gründen einer Nichtgabe der Antibiose innerhalb von 8 Stunden und einer falschen Codierung der Hauptdiagnose. (1x berichtet)
Es handelt sich um eine Mischung aus teilweisen nicht nachvollziehbaren Gründen einer Nichtgabe der Antibiose innerhalb von 8 Stunden und einer falschen Kodierung der Hauptdiagnose. (1x berichtet)
Verspäteter Beginn der antimikrobiellen Therapie durch verzögerte Diagnosestellung (Ausschluss virale/Covid19-Pneumonie) (1x berichtet)</t>
  </si>
  <si>
    <t>Aufgrund der vorliegenden Stellungnahme ergaben sich Hinweise auf die Notwendigkeit von Struktur- und Prozessverbesserungen. (3x berichtet)
Der Durchdringungsgrad ist verbesserungswürdig. (1x berichtet)
Der Stellungnahme war zu entnehmen, dass es sich vorwiegend um bettlägerige, multimorbide Patienten handelte. Die Fachkommission weist in diesem Zusammenhang darauf hin, dass bei dem Indikator nur Patienten mit der Risikoklasse 2 (CRB-65-SCORE = 1 oder 2) berücksichtigt werden, die weder maschinell beatmet werden noch chronisch bettlägerig sind und bei denen keine Therapieeinstellung dokumentiert wurde. Die Frühmobilisation sollte bei den betrachteten Patienten immer ein Therapieziel sein. Patienten der Risikoklasse 2 benötigen bei der frühzeitigen Mobilisation gegebenenfalls die aktive Unterstützung des medizinisch-pflegerischen Personals. Die Frühmobilisation wird dabei wie folgt definiert: Mobilisation außerhalb des Bettes für mindestens 20 Minuten innerhalb der ersten 24 Stunden des Krankenhausaufenthaltes und kontinuierliche täglich weiter aufbauende Mobilisation. Demzufolge gilt ein Patient als mobilisiert, wenn er sein Mittagessen am Tisch, also außerhalb des Bettes, zu sich nimmt. Ebenso stellt der Gang zur Toilette oder das Aufsetzen außerhalb des Bettes eine Mobilisation dar. (1x berichtet)
Die FK bewertet die Fälle als qualitativ auffällig und schaut sich die Entwicklung der Ergebnisse im nächsten Jahr an. (1x berichtet)
Die Struktur- und Prozessmängel werden durch einen Pflegekraftmangel verursacht. (1x berichtet)
Die geschilderten Strukturprobleme konnten von der Fachkommission nachvollzogen werden. (1x berichtet)
Dokumentationsprobleme (1x berichtet)
Durchführung und Dokumentation der Frühmobilisation (1x berichtet)
Fallbeschreibungen der Stellungnahme sind nicht ausreichend erklärend für die fehlende Frühmobilisation. Es fehlt eine strukturierte Definition, Erfassung und Schulung der Mobilisationskriterien. (1x berichtet)
Fehlende Dokumentation einer nicht durchführbaren Mobilisation (ICD R26.3 (Immobilität)) und Beachtung der Ausfüllhinweise (Ein-und Ausschlusskriterien). (2x berichtet)
Fälle mit unbegründet nicht erfolgter Frühmobilisation (1x berichtet)
Hinweis auf Prozessmängel. Der Leistungserbringer hat bereits Maßnahmen zu deren Beseitigung ergriffen, die der Fachkommission QS CAP geeignet erscheinen, das Indikatorergebnis zu verbessern. (1x berichtet)
Keine leitliniengerechte frühzeitige Mobilisation bei ambulant erworbener Pneumonie (6x berichtet)
Mangelhafte Dokumentation (1x berichtet)
Maßnahmenstufe 1 (1x berichtet)
Mit dem Krankenhaus wurde bereits in der Vergangenheit ein kollegiales Gespräch durchgeführt, um eine Verbesserung des Qualitätsziels zu erreichen. Da für die Ergebnisse keine ausreichende Verbesserung erkennbar ist, empfiehlt die Fachkommission, mit dem Krankenhaus eine Zielvereinbarung abzuschließen. Dazu setzen wir uns gesondert mit Ihnen in Verbindung. (1x berichtet)
Mit dem Krankenhaus wurde bereits in der Vergangenheit ein kollegiales Gespräch durchgeführt, um eine Verbesserung des Qualitätsziels zu erreichen. Zusätzlich wurde mit dem Krankenhaus ein Gespräch mit dem Lenkungsgremium (nach QSKH-RL) geführt und eine Zielvereinbarung geschlossen. Da sich die Ergebnisse des Hauses zum Teil nicht verbessert bzw. wieder deutlich verschlechtert haben und für die Ergebnisse im ersten Quartal 2023 keine ausreichende Verbesserung erkennbar ist, empfiehlt die Fachkommission, mit dem Krankenhaus erneut eine Zielvereinbarung abzuschließen. Dazu setzen wir uns gesondert mit Ihnen in Verbindung. (1x berichtet)
Mängel in Durchführung und Dokumentation der Frühmobilisation. (1x berichtet)
Selbstmobilisation des Patienten wird nicht regelhaft dokumentiert, weswegen in diesen Fällen retrospektiv nicht eindeutig nachvollzogen werden kann, warum eine Frühmobilisation nicht erfolgte. Die Fachkommission sieht Hinweise auf Prozessmängel hinsichtlich der nachvollziehbaren Dokumentation erfolgter Mobilisationsmaßnahmen. (1x berichtet)
Sicherstellung der Frühmobilisation (1x berichtet)
Sicherstellung der frühen Mobilisierung (1x berichtet)
Zeitliche Überschneidung, Maßnahmen aus dem Vorjahr konnten noch nicht vollständig greifen. (1x berichtet)
eingeschränkte Kapazitäten im Bereich des Pflegepersonals (1x berichtet)</t>
  </si>
  <si>
    <t>Die Fachkommission sieht keine (ausreichend erklärenden) Gründe für die rechnerische Auffälligkeit benannt. (1x berichtet)
Keine Stellungnahme vorgelegt (2x berichtet)</t>
  </si>
  <si>
    <t>Es wäre hilfreich gewesen, zu beschreiben, welche Begleitsymptome eine frühzeitige Mobilisation verhindert haben. Covid-19 konnte dokumentiert und somit alle betroffenen Patienten ausgeschlossen werden. Wie hoch ist der Anteil der Patienten, die somnolent waren und die eine ärtzliche Bettruhe angeordnet bekommen haben. (1x berichtet)</t>
  </si>
  <si>
    <t>Anhaltende Struktur- und Prozessmängel. Maßnahmenstufe 1. (1x berichtet)
Atemfrequenz nicht durchgängig gemessen und zum Teil Dokumentationsfehler, Verbesserung ist durch klinikinterne Maßnahmen zu erwarten (1x berichtet)
Aufgrund der mangelhaften Umsetzung des Pflegestandards und der unregelmäßigen bzw. fehlenden Messung der Atemfrequenz werden Struktur- und Prozessmängel gesehen. (1x berichtet)
Aufgrund der vorliegenden Stellungnahme ergaben sich Hinweise auf die Notwendigkeit von Struktur- und Prozessverbesserungen. (12x berichtet)
Aus Sicht der Fachkommission wurden die Prozesse zur Bestimmung der klinischen Stabilitätskriterien nicht ausreichend etabliert. (1x berichtet)
Aus Sicht der Fachkommission wurden die Prozesse zur Bestimmung der klinischen Stablilitätskriterien nicht ausreichend etabliert. (4x berichtet)
Aus Sicht der Fachkommission wurden die Prozesse zur systematischen Bestimmung der klinischen Stabilitätskriterien nicht ausreichend etabliert. (2x berichtet)
Bei 11 Patienten wurden die klinischen Stabilitätskriterien bis zur Entlassung nicht vollständig bestimmt. Dies betraf in allen Fällen die Messung der Atemfrequenz. (1x berichtet)
Bei allen auffälligen Vorgängen wurde die Atemfrequenz nicht erfasst oder dokumentiert. (1x berichtet)
Bestimmung und Dokumentation der Vitalzeichen (1x berichtet)
Der Stellungnahme war zu entnehmen, dass die klinischen Stabilitätskriterien zum Teil nicht erfasst oder dokumentert wurden. Die Fachkommission weist darauf hin, dass die Bestimmung der Stabilitätskriterien möglichst zeitnah zum Entlassungstag erfolgen soll, jedoch nicht unmittelbar am Entlassungstag erfolgen muss. Die Untersuchungen müssen mindestens einmal im Verlauf bis zur Entlassung durchgeführt werden. Die 7 Befunde können demnach auch an unterschiedlichen Tagen erhoben werden. Für die QS-Dokumentation wird dabei grundsätzlich empfohlen, den Wert der letzten Messung zu verwenden. Des Weiteren merkt die Fachkommission an, dass die klinischen Sta-bilitätskriterien Bestandteil des CRB-65-Indexes sind und dementsprechend das berechnete Risikoprofil des Krankenhauses beeinflussen. Ein zu niedriges Risikoprofil führt vermehrt zu rechnerischen Auffälligkeiten und in der Folge zum Stellungnahmeverfahren (1x berichtet)
Der Stellungnahme war zu entnehmen, dass vordergründig die fehlende Messung bzw. Erfassung der Atemfrequenz im Verlauf ursächlich für die rechnerische Auffälligkeit war. Die Fachkommission weist hier darauf hin, dass die Bestimmung der Stabilitätskriterien möglichst zeitnah zum Entlassungstag erfolgen soll, jedoch nicht unmittelbar am Entlassungstag erfolgen muss. Die Untersuchungen müssen mindestens einmal im Verlauf bis zur Entlassung durchgeführt werden. Die 7 Befunde können demnach auch an unterschiedlichen Tagen erhoben werden. Für die QS-Dokumentation wird dabei grundsätzlich empfohlen, den Wert der letzten Messung zu verwenden. Des Weiteren merkt die Fachkommission an, dass die klinischen Stabilitätskriterien Bestandteil des CRB-65-Indexes sind und dementsprechend das berechnete Risikoprofil des Krankenhauses beeinflussen. Ein zu niedriges Risikoprofil führt vermehrt zu rechnerischen Auffälligkeiten und in der Folge zum Stellungnahmeverfahren. (1x berichtet)
Der Stellungnahme war zu entnehmen, dass vordergründig die fehlende Messung bzw. Erfassung der Atemfrequenz im Verlauf ursächlich für die rechnerische Auffälligkeit war. Die Fachkommission weist hier darauf hin, dass die Bestimmung der Stabilitätskriterien möglichst zeitnah zum Entlassungstag erfolgen soll, jedoch nicht unmittelbar am Entlassungstag erfolgen muss. Die Untersuchungen müssen mindestens einmal im Verlauf bis zur Entlassung durchgeführt werden. Die 7 Befunde können demnach auch an unterschiedlichen Tagen erhoben werden. Für die QS-Dokumentation wird dabei grundsätzlich empfohlen, den Wert der letzten Messung zu verwenden. Des Weiteren merkt die Fachkommission an, dass die klinischen Stabilitätskriterien Bestandteil des CRB-65-Indexes sind und dementsprechend das berechnete Risikoprofil des Krankenhauses beeinflussen. Ein zu niedriges Risikoprofil führt vermehrt zu rechnerischen Auffälligkeiten und in der Folge zum Stellungnahmeverfahren. Die Fachkommission nimmt jedoch zur Kenntnis, dass eine deutliche Ergebnisverbesserung im ersten Quartal 2023 erkennbar ist und somit die in der Stellungnahme beschriebenen Maßnahmen zum Tragen kommen. (1x berichtet)
Derzeit noch keine vollständige Etablierung der Bestimmung der Atemfrequenz im Verlauf/vor Entlassung. (1x berichtet)
Deutliche Verschlechterung zum Vorjahr – insbesondere fehlende Erfassung der Atemfrequenz. (1x berichtet)
Die Atemfrequenz und Sauerstoffsättigung wurden nicht gemessen. (1x berichtet)
Die Atemfrequenz wurde nicht gemessen. (1x berichtet)
Die FK bewertet die Fälle als qualitativ auffällig und schaut sich die Entwicklung der Ergebnisse im nächsten Jahr an. (2x berichtet)
Die Fachkommission sieht Hinweise auf Struktur- und Prozessmängel, sie wertet wie angegeben. (2x berichtet)
Die Messung der Stabilitätskriterien im Verlauf ist in dieser Klinik nicht etabliert. (1x berichtet)
Die Struktur- und Prozessmängel (fehlende Messung der Atemfrequenz) werden durch die hohe Ausfallquote verursacht, der dem zweimaligen Stationsleiterwechsel zu Grunde liegt. (1x berichtet)
Die geforderten Messungen zur Entlassung wurden nicht durchgeführt. in der 2. Jahreshälfte 2022 hatte die Klinik Verbesserungsmaßnahmen eingeleitet, die naturgemäß nicht für das gesamte Jahr 2022 greifen konnten. (1x berichtet)
Dokumentationsprobleme und Versäumnisse hinsichtlich Schulungen und Arbeitsanweisungen gegenüber Mitarbeitern (1x berichtet)
Durchführung und Dokumentation der vollständigen Bestimmung klinischer Stabilitätskriterien bis zur Entlassung (1x berichtet)
Erfassung der Atemfrequenz erfolgt nicht regelhaft (1x berichtet)
Ergänzender Hinweis der Fachkommission: Aus Sicht der Fachkommission wurden die Prozesse zur Bestimmung der klinischen Stablilitätskriterien nicht ausreichend etabliert. (1x berichtet)
Erhebung der klinischen Stabilitätskriterien, insbesondere der Atemfrequenz. Die geschilderten Strukturprobleme konnten von der Fachkommission nachvollzogen werden. (1x berichtet)
Es bestehen Hinweise auf Prozessmängel. Der Leistungserbringer hat bereits Maßnahmen ergriffen, die der Fachkommission QS CAP geeignet erscheinen, das Qualitätsindikatorergebnis zu verbessern. (4x berichtet)
Es bestehen Struktur und Prozessmängel bezüglich der vollständigen Bestimmung der Stabilitätskriterien (1x berichtet)
Es erfolgte keine regelhafte Bestimmung und Dokumentation der Atemfrequenz und teilweise der Sauerstoffstättigung. Strukturen zur regelhaften Erfassung sind auf manchen Stationen nicht etabliert. (1x berichtet)
Fehlende Bestimmung der Atemfrequenz in einigen Fällen (1x berichtet)
Fehlende Dokumentation der Atemfrequenz. (1x berichtet)
Fehlende Etablierung der Atemfrequenz-Messung auf insbesondere fachfremden Stationen. (1x berichtet)
Fehlende Messung der Atemfrequenz (insbesondere bei fachfremder Station oder fachfremdem Personal) (1x berichtet)
Hinweis auf Prozessmängel. Der Leistungserbringer hat bereits Maßnahmen zu deren Beseitigung ergriffen und die der Fachkommission QS CAP geeignet erscheinen, das Indikatorergebnis zu verbessern. (1x berichtet)
Hinweis auf Prozessmängel. Der Leistungserbringer hat bereits Maßnahmen zu deren Beseitigung ergriffen, die der Fachkommission QS CAP geeignet erscheinen, das Indikatorergebnis zu verbessern. (1x berichtet)
Hinweise auf Struktur- oder Prozessmängel (3x berichtet)
Häufiges Fehlen einer quantitativen Angabe der Atemfrequenz. (1x berichtet)
Im Verlauf keine erneute Atemfrequenz erfasst (1x berichtet)
Im Verlauf nicht erhobene Atemfrequenz (1x berichtet)
In 25 von 31 Fällen wurde keine Atemfrequenz bis zur Entlassung des Pat. erhoben (1x berichtet)
In einigen Fällen wurde die Atemfrequenz nicht erfasst. (1x berichtet)
In vielen Fällen wurde eine als unauffällig eingeschätzte Atmung nicht ausgezählt und dementsprechend nicht dokumentiert. Die Fachkommission verweist auf die diagnostische Relevanz der konkreten Bestimmung aller Stabilitätskriterien, darunter auch der Atemfrequenz, vor der Entlassung. (1x berichtet)
Keine einheitliche Struktur in allen Abteilungen, Verbesserungsmaßnahmen angekündigt. (1x berichtet)
Keine regelhafte Bestimmung der Atemfrequenz (1x berichtet)
Keine regelmäßige Durchführung sämtlicher vor Entlassung notwendiger Diagnostik bei ambulant erworbener Pneumonie (8x berichtet)
Mangelhafte Dokumentation (1x berichtet)
Maßnahmenstufe 1 (2x berichtet)
Mit dem Krankenhaus wurde bereits in der Vergangenheit ein kollegiales Gespräch durchgeführt, um eine Verbesserung des Qualitätsziels zu erreichen. Da sich die Ergebnisse des Hauses zum Teil nicht verbessert bzw. wieder verschlechtert haben und für die Ergebnisse im ersten Quartal 2023 keine ausreichende Verbesserung erkennbar ist, empfiehlt die Fachkommission, mit dem Krankenhaus eine Zielvereinbarung abzuschließen. Dazu setzen wir uns gesondert mit Ihnen in Verbindung. (1x berichtet)
Mit dem Krankenhaus wurde bereits in der Vergangenheit ein kollegiales Gespräch durchgeführt, um eine Verbesserung des Qualitätsziels zu erreichen. Zusätzlich wurde mit dem Krankenhaus ein Gespräch mit dem Lenkungsgremium (nach QSKH-RL) geführt und eine Zielvereinbarung geschlossen. Da sich die Ergebnisse des Hauses zum Teil nicht verbessert bzw. wieder deutlich verschlechtert haben und für die Ergebnisse im ersten Quartal 2023 keine ausreichende Verbesserung erkennbar ist, empfiehlt die Fachkommission, mit dem Krankenhaus erneut eine Zielvereinbarung abzuschließen. Dazu setzen wir uns gesondert mit Ihnen in Verbindung. (1x berichtet)
Mit dem Krankenhaus wurde bereits in der Vergangenheit zu dem Indikator ein kollegiales Gespräch durchgeführt, um eine Verbesserung des Qualitätsziels zu erreichen. Da keine ausreichende Verbesserung erkennbar ist, empfiehlt die Fachkommission, mit dem Krankenhaus eine Zielvereinbarung abzuschließen. Dazu setzen wir uns gesondert mit Ihnen in Verbindung. (1x berichtet)
Obwohl ein Behandlungspfad bei ambulant erworbener Pneumonie im KIS-System angelegt ist zeigt sich bei den auffälligen Fällen weiterhin eine Abweichung bei der Erhebung der Atemfrequenz bei Entlassung. (1x berichtet)
Qualifikationsdefizit im Bereich des Pflegefachpersonals (1x berichtet)
Schulungsmaßnahmen wurden bereits umgesetzt (1x berichtet)
Sicherstellung der Erhebung der Stabilitätskriterien (1x berichtet)
Sicherstellung der Erhebung der klinischen Stabilitätskriterien (1x berichtet)
Sicherstellung der vollständigen Bestimmung und Dokumentation der klinischen Stabilitätskriterien bis zur Entlassung (1x berichtet)
Spontane Atemfrequenz sowie pneumoniebedingte Desorientierung werden in der Klinik nicht standardgemäß im stationären Aufenthalt sowie bei der Entlassung erfasst. (1x berichtet)
Stabilitätskriterien bis zur Entlassung!! nicht alle am Entlassungstag, Erläuterungen mit QS nachlesen ziel nur sehr knapp verfehlt Schulungen begonnen (1x berichtet)
Struktur- und Dokumentationsmängel (1x berichtet)
Strukturen und Prozesse wurden bereits angepasst (1x berichtet)
Unvollständige Erhebung und/oder Dokumentation der klinischen Stabilitätskriterien (1x berichtet)
Verschiedene Ursachen für Auffälligkeit, keinerlei Verbesserungsmaßnahmen erläutert. (1x berichtet)
Wiederholt Probleme bei der Messung der AF. (1x berichtet)
Zeitliche Überschneidung, Maßnahmen aus dem Vorjahr konnten noch nicht vollständig greifen. (1x berichtet)
Zum einen wurden die Parameter erfasst aber nicht korrekt dokumentiert, die Erhebung der Atemfrequenz jedoch fehlte gänzlich. (1x berichtet)
krankheitsbedingte Ausfälle des Personals führten zu einer fehlenden Bestimmung der klinischen Stabilitätskriterien. (1x berichtet)
unvollstänige Bestimmung klinischer Stabilitätskriterien bis zur Entlassung (1x berichtet)</t>
  </si>
  <si>
    <t>Es handelt sich um eine Kombination aus Dokumentationsfehlern und einer nicht vollständigen Bestimmung klinischer Stabilitätskriterien bis zur Entlassung. (1x berichtet)
Es handelt sich um eine Mischung aus Dokumentationsfehlern und der fehlenden Bestimmung der klinischer Stabilitätskriterien. (1x berichtet)</t>
  </si>
  <si>
    <t>Aufgrund der Stellungnahmen können Prozessmängel nicht sicher beurteilt/ausgeschlossen werden. (1x berichtet)
Der Verdacht auf Dokumentationsfehler wurde auch über eine zweite Stellungnahme nicht entkräftet. Darüber hinaus ergeben sich Hinweise darauf, dass Vitalzeichen bei Aufnahme in der ZNA nicht standardmäßig gemessen bzw. dokumentiert werden (1x berichtet)
Die Zuordnung der Hauptdiagosen muss überprüft werden (1x berichtet)
Die zusammenfassende Stellungnahme lässt den Ausschluss von Prozessmängeln nicht zu. (1x berichtet)
Maßnahmenstufe 1 (1x berichtet)
unklar geblieben Sterbefälle (1x berichtet)</t>
  </si>
  <si>
    <t>Einzelfälle (1x berichtet)
Mischung aus Dokumentationsdefiziten, Kodierungsfehlern sowie in einigen Fällen keine ausreichend erklärenden Gründe für die rechnerische Auffälligkeit benannt. (1x berichtet)</t>
  </si>
  <si>
    <t>Atemfrequenzmessung ist nicht durchgehend erfolgt (1x berichtet)
Aufgrund der vorliegenden Stellungnahme ergaben sich Hinweise auf die Notwendigkeit von Struktur- und Prozessverbesserungen. (7x berichtet)
Aus Sicht der Fachkommission wurden die Prozesse zur systematischen Messung der Atemfrequenz bei Aufnahme nicht ausreichend etabliert. (2x berichtet)
Aus Sicht der Fachkommission wurden keine adäquaten Prozesse zur Behandlung von Patienten mit Pneumonie etabliert. (1x berichtet)
Bestimmung und Dokumentation der Atemfrequenz (temporär) lückenhaft (1x berichtet)
Bestimmung und Dokumentation der Atemfrequenz bei Aufnahme (1x berichtet)
Bestimmung und Dokumentation der Atemfrequenz bei Aufnahme. Schulung zur diagnostischen und prognostischen Bedeutung der Messung der Atemfrequenz und Beachtung der Ausfüllhinweise. (1x berichtet)
Bestimmung und Dokumentation der Vitalzeichen (1x berichtet)
Das Krankenhaus wurde erneut in dem Indikator 50722 auffällig. Der Stellungnahme war zu entnehmen, dass dies zum Teil auf eine fehlende Dokumentation in der Notaufnahme zurückzuführen war und zum Teil die Werte nicht im QS-Bogen übertragen wurden. Die Fachkommission empfiehlt, verstärkt auf eine korrekte Dokumentation zu achten und regt an, die Atemfrequenz standardmäßig bei jedem Patienten in der Notaufnahme durch die Pflege messen zu lassen und in dem Triage-Bogen zu erfassen. Da das Krankenhaus bereits in dem Vorjahr in dem Indikator auffiel, weist die Fachkommission vorsorglich darauf hin, dass im Folgejahr die Durchführung eines kollegialen Gesprächs angeraten ist, sofern keine Ergebnisverbesserung erkennbar ist. (1x berichtet)
Der Prozess der Dokumentation und der strukturellen Abbildung ist im Haus nicht eindeutig geklärt- Maßnahmen wurden aber aufgezeigt um dieses zu beheben. (1x berichtet)
Der Wechsel des Dokumentationspersonals, wie auch die Fremdbelegung führte zu Qualitätseinbußen. (1x berichtet)
Der Wechsel zwischen Stationen sollte besser organisiert werden. (1x berichtet)
Die Atemfrequenz in der Notaufnahme wurde nicht gemessen. (1x berichtet)
Die Atemfrequenz wurde in der Notaufnahme nicht erhoben. Zudem kam es zu Übertragungsfehlern aufgrund unterschiedlicher Systemen zur Dokumentation. (1x berichtet)
Die Erhebung der Atemfrequenz sollte durchgehend sichergestellt sein. Entsprechende Maßnahmen sind umgesetzt. (1x berichtet)
Die FK bewertet die Fälle als qualitativ auffällig und schaut sich die Entwicklung der Ergebnisse im nächsten Jahr an. (2x berichtet)
Die Fachkommission erkennt ahnand der selbstkritischen Analyse der Einrichtung analog zum QI 2009 auch hier die besondere Patientenklientel und würdigt die bereits initiierten internen Maßnahmen und das im Vergleich zum Vorjahr signifikant verbesserte Ergebnis ausdrücklich. Sie empfiehlt gleichwohl dringend eine kontinuierliche interne Sensibilisierung sowie eine Anpassung der Prozesse und wird das Ergebnis im Folgejahr besonders beobachten. (1x berichtet)
Die Fachkommission sieht Struktur- und Prozessmängel hinsichtlich der Bestimmung und der korrekten Dokumentation der Atemfrequenz, bei einer erneuten Verschlechterung des Ergebnisses zum Vorjahr. (1x berichtet)
Die Messung der Atemfrequenz bei Aufnahme ist in dieser Klinik nicht etabliert. (1x berichtet)
Die Struktur- und Prozessmängel (fehlende Messung der Atemfrequenz) werden durch die hohe Ausfallquote verursacht. (1x berichtet)
Die Struktur- und Prozessmängel werden durch den Pflegekraftmangel verursacht. (1x berichtet)
Dokumentationsprobleme (1x berichtet)
Erhebung der Atemfrequenz nicht nachvollziehbar. (1x berichtet)
Erhebung und Dokumentation der Atemfrequenz bei Aufnahme. Die geschilderten Strukturprobleme konnten von der Fachkommission nachvollzogen werden. (1x berichtet)
Es besteht eine Kombination aus der Fehlkodierung und Hinweis- auf Struktur- und Prozessmängel bei fehlender Bestimmung der Atemfrequenz in der Notaufnahme. (1x berichtet)
Es erfolgte in den auffälligen Fällen keine Erfassung der Atemfrequenz bei der stationären Aufnahme. (1x berichtet)
Es handelt sich um ein strukturelles Problem im Zuge der völligen Neugestaltung und Umstrukturierung in der Notaufnahme. (1x berichtet)
Es hat personelle Umstrukturierungen gegeben, bei denen die Dokumentation fehlte. (1x berichtet)
Etablierung der Atemfrequenzmessung (1x berichtet)
Etablierung der Durchführung und Dokumentation der Atemfrequenzmessung. (1x berichtet)
Fehlende Messung der Atemfrequenz bei Aufnahme. (1x berichtet)
Fehlende Messung der Atemfrequenz in der Notaufnahme (1x berichtet)
Fehlende Messung der Atemfrequenz in einigen Fällen (1x berichtet)
Hinweis auf Prozessmängel. Der Leistungserbringer hat bereits Maßnahmen zu deren Beseitigung ergriffen, die der Fachkommission QS CAP geeignet erscheinen, das Indikatorergebnis zu verbessern. (2x berichtet)
Kein leitliniengerechtes Vorgehen bei (V.a.) akute Atemwegsinfektion (4x berichtet)
Keine konsequente Umsetzung der Atemfrequenz bei Aufnahme (1x berichtet)
Mangelhafte Dokumentation (1x berichtet)
Maßnahmen zur Sicherstellung der durchgehenden Messung der Atemfrequenz bei Aufnahme sind ergriffen worden. (1x berichtet)
Maßnahmenstufe 1 (1x berichtet)
Messung der Atemfrequenz bei Aufnahme noch nicht vollständig etabliert. (1x berichtet)
Mit dem Krankenhaus wurde bereits in der Vergangenheit ein kollegiales Gespräch durchgeführt, um eine Verbesserung des Qualitätsziels zu erreichen. Da sich die Ergebnisse des Hauses zum Teil nicht verbessert bzw. wieder deutlich verschlechtert haben und für die Ergebnisse im ersten Quartal 2023 keine ausreichende Verbesserung erkennbar ist, empfiehlt die Fachkommission, mit dem Krankenhaus eine Zielvereinbarung abzuschließen. Dazu setzen wir uns gesondert mit Ihnen in Verbindung. (1x berichtet)
Mit dem Krankenhaus wurde bereits in der Vergangenheit ein kollegiales Gespräch durchgeführt, um eine Verbesserung des Qualitätsziels zu erreichen. Zusätzlich wurde mit dem Krankenhaus ein Gespräch mit dem Lenkungsgremium (nach QSKH-RL) geführt und eine Zielvereinbarung geschlossen. Da sich die Ergebnisse des Hauses zum Teil nicht verbessert bzw. wieder deutlich verschlechtert haben und für die Ergebnisse im ersten Quartal 2023 keine ausreichende Verbesserung erkennbar ist, empfiehlt die Fachkommission, mit dem Krankenhaus erneut eine Zielvereinbarung abzuschließen. Dazu setzen wir uns gesondert mit Ihnen in Verbindung. (1x berichtet)
Personelle Engpässe (1x berichtet)
Personelle Engpässe aufgrund der Covid19-Pandemie, mit Maßnahmen zur Verbesserung  wurde begonnen. (1x berichtet)
Schulungsmaßnahmen wurden bereits umgesetzt (1x berichtet)
Struktur- und Prozessmängel. Maßnahmenstufe 1. (1x berichtet)
Trotz bereits durchgeführter Schulungsmaßnahmen wurde die Atemfrequenz immer noch nicht in allen Fällen erfasst. (1x berichtet)
Unter Berücksichtigung von Pandemie-Effekten und eingeleiteter Maßnahmen (1x berichtet)
Verschlechterung des Vorjahresergebnisses (1x berichtet)
Zeitliche Überschneidung, Maßnahmen aus dem Vorjahr noch nicht vollständig umgesetzt. (1x berichtet)
fehlende Messung der Atemfrequenz in der Notaufnahme (1x berichtet)
Überprüfung der Wirksamkeit von Maßnahmen aus dem Vorjahr (1x berichtet)</t>
  </si>
  <si>
    <t>Dem Problem des "Overcrowding" hat sich fast jede Einrichtung zu stellen und stellt keine Begründung dar. Die Bestimmung der Atemfrequenz ist ein zwingend erforderlicher Parameter, dessen sichere Erhebung nicht nur über die technische Apparatur erfolgen sollte, sondern auch durch die Mitarbeiter möglich sein muss. Hierzu wäre eine SOP hilfreich. (1x berichtet)
Es handelt sich um eine Kombination aus Dokumentationsfehlern und einer nicht durchgeführten Messung der Atemfrequenz bei der stationären Aufnahme. (1x berichtet)</t>
  </si>
  <si>
    <t>Qualitätsindikatoren: Freitextkommentare zur Bewertung der qualitativ auffälligen Ergebnisse (AJ 2023) - CAP</t>
  </si>
  <si>
    <t>korrekte/vollzählige Dokumentation wird bestätigt</t>
  </si>
  <si>
    <t>Auffälligkeitskriterien: Bewertung der qualitativ unauffälligen Ergebnisse (AJ 2023) – CHE</t>
  </si>
  <si>
    <t>Auffälligkeitskriterien: Bewertung der qualitativ unauffälligen Ergebnisse (AJ 2023) – TX-HTX</t>
  </si>
  <si>
    <t>Auffälligkeitskriterien: Bewertung der qualitativ unauffälligen Ergebnisse (AJ 2023) – TX-MKU</t>
  </si>
  <si>
    <t>Auffälligkeitskriterien: Bewertung der qualitativ unauffälligen Ergebnisse (AJ 2023) – KCHK-AK-CHIR</t>
  </si>
  <si>
    <t>Auffälligkeitskriterien: Bewertung der qualitativ unauffälligen Ergebnisse (AJ 2023) – KCHK-AK-KATH</t>
  </si>
  <si>
    <t>Auffälligkeitskriterien: Bewertung der qualitativ unauffälligen Ergebnisse (AJ 2023) – KCHK-D</t>
  </si>
  <si>
    <t>Auffälligkeitskriterien: Bewertung der qualitativ unauffälligen Ergebnisse (AJ 2023) – KCHK-KC</t>
  </si>
  <si>
    <t>3 / 15
(20,00 %)</t>
  </si>
  <si>
    <t>Auffälligkeitskriterien: Bewertung der qualitativ unauffälligen Ergebnisse (AJ 2023) – KCHK-MK-CHIR</t>
  </si>
  <si>
    <t>Auffälligkeitskriterien: Bewertung der qualitativ unauffälligen Ergebnisse (AJ 2023) – KCHK-MK-KATH</t>
  </si>
  <si>
    <t>Auffälligkeitskriterien: Bewertung der qualitativ unauffälligen Ergebnisse (AJ 2023) – TX-LLS</t>
  </si>
  <si>
    <t>Auffälligkeitskriterien: Bewertung der qualitativ unauffälligen Ergebnisse (AJ 2023) – TX-LTX</t>
  </si>
  <si>
    <t>Auffälligkeitskriterien: Bewertung der qualitativ unauffälligen Ergebnisse (AJ 2023) – TX-LUTX</t>
  </si>
  <si>
    <t>Auffälligkeitskriterien: Bewertung der qualitativ unauffälligen Ergebnisse (AJ 2023) – TX-NLS</t>
  </si>
  <si>
    <t>Auffälligkeitskriterien: Bewertung der qualitativ unauffälligen Ergebnisse (AJ 2023) – NET-PNTX-D</t>
  </si>
  <si>
    <t>11 / 49
(22,45 %)</t>
  </si>
  <si>
    <t>11 / 46
(23,91 %)</t>
  </si>
  <si>
    <t>4 / 54
(7,41 %)</t>
  </si>
  <si>
    <t>4 / 47
(8,51 %)</t>
  </si>
  <si>
    <t>2 / 39
(5,13 %)</t>
  </si>
  <si>
    <t>2 / 126
(1,59 %)</t>
  </si>
  <si>
    <t>0 / 93
(0,00 %)</t>
  </si>
  <si>
    <t>3 / 72
(4,17 %)</t>
  </si>
  <si>
    <t>Auffälligkeitskriterien: Bewertung der qualitativ unauffälligen Ergebnisse (AJ 2023) – PCI</t>
  </si>
  <si>
    <t>Auffälligkeitskriterien: Bewertung der qualitativ unauffälligen Ergebnisse (AJ 2023) – HSMDEF-HSM-IMPL</t>
  </si>
  <si>
    <t>Auffälligkeitskriterien: Bewertung der qualitativ unauffälligen Ergebnisse (AJ 2023) – HSMDEF-HSM-AGGW</t>
  </si>
  <si>
    <t>Auffälligkeitskriterien: Bewertung der qualitativ unauffälligen Ergebnisse (AJ 2023) – HSMDEF-HSM-REV</t>
  </si>
  <si>
    <t>Auffälligkeitskriterien: Bewertung der qualitativ unauffälligen Ergebnisse (AJ 2023) – HSMDEF-DEFI-IMPL</t>
  </si>
  <si>
    <t>Auffälligkeitskriterien: Bewertung der qualitativ unauffälligen Ergebnisse (AJ 2023) – HSMDEF-DEFI-AGGW</t>
  </si>
  <si>
    <t>Auffälligkeitskriterien: Bewertung der qualitativ unauffälligen Ergebnisse (AJ 2023) – HSMDEF-DEFI-REV</t>
  </si>
  <si>
    <t>6 / 22
(27,27 %)</t>
  </si>
  <si>
    <t>7 / 29
(24,14 %)</t>
  </si>
  <si>
    <t>Auffälligkeitskriterien: Bewertung der qualitativ unauffälligen Ergebnisse (AJ 2023) – KAROTIS</t>
  </si>
  <si>
    <t>10 / 53
(18,87 %)</t>
  </si>
  <si>
    <t>Auffälligkeitskriterien: Bewertung der qualitativ unauffälligen Ergebnisse (AJ 2023) – GYN-OP</t>
  </si>
  <si>
    <t>4 / 31
(12,90 %)</t>
  </si>
  <si>
    <t>Auffälligkeitskriterien: Bewertung der qualitativ unauffälligen Ergebnisse (AJ 2023) – PM-GEBH</t>
  </si>
  <si>
    <t>6 / 32
(18,75 %)</t>
  </si>
  <si>
    <t>2 / 26
(7,69 %)</t>
  </si>
  <si>
    <t>Auffälligkeitskriterien: Bewertung der qualitativ unauffälligen Ergebnisse (AJ 2023) – HGV-OSFRAK</t>
  </si>
  <si>
    <t>6 / 69
(8,70 %)</t>
  </si>
  <si>
    <t>Auffälligkeitskriterien: Bewertung der qualitativ unauffälligen Ergebnisse (AJ 2023) – HGV-HEP</t>
  </si>
  <si>
    <t>15 / 34
(44,12 %)</t>
  </si>
  <si>
    <t>Auffälligkeitskriterien: Bewertung der qualitativ unauffälligen Ergebnisse (AJ 2023) – KEP</t>
  </si>
  <si>
    <t>3 / 18
(16,67 %)</t>
  </si>
  <si>
    <t>Auffälligkeitskriterien: Bewertung der qualitativ unauffälligen Ergebnisse (AJ 2023) – MC</t>
  </si>
  <si>
    <t>2 / 22
(9,09 %)</t>
  </si>
  <si>
    <t>Auffälligkeitskriterien: Bewertung der qualitativ unauffälligen Ergebnisse (AJ 2023) – DEK</t>
  </si>
  <si>
    <t>22 / 69
(31,88 %)</t>
  </si>
  <si>
    <t>5 / 69
(7,25 %)</t>
  </si>
  <si>
    <t>14 / 30
(46,67 %)</t>
  </si>
  <si>
    <t>21 / 41
(51,22 %)</t>
  </si>
  <si>
    <t>Auffälligkeitskriterien: Bewertung der qualitativ unauffälligen Ergebnisse (AJ 2023) – PM-NEO</t>
  </si>
  <si>
    <t>Auffälligkeitskriterien: Bewertung der qualitativ unauffälligen Ergebnisse (AJ 2023) – CAP</t>
  </si>
  <si>
    <t>Der Leistungserbringer wählte "Sonstiges", da es sich dabei um Indikationen handelte, die in der Itemliste nicht enthalten sind, z. B. Verlaufskontrolle nach Herztransplantation, pulmonale Hypertonie, Aortenbogenaneurysma nach OP vor geplanter Re-OP, vor PFO-Verschluss nach PFO-assoziierter zerebraler Embolie, Evaluation TASH bei HOCM). (1x berichtet)
Der Leistungserbringer wählte "Sonstiges", da es sich dabei um eine zweite elektive Koronarangiographie handelte bei gewähltem zweitigen Vorgehen. Es fehlte lt. Leistungserbringer eine Kategorie "Vorausgegangene invasive Koronardiagnostik mit stattgehabter Intervention an einem anderen Gefäß". (1x berichtet)</t>
  </si>
  <si>
    <t>Das abweichende Ergebnis erklärt sich durch Einzelfälle. (2x berichtet)
Kein Hinweis auf Mängel der medizinischen Qualität (vereinzelte Dokumentationsprobleme). (1x berichtet)
Maßnahmen wurden ergriffen. (1x berichtet)</t>
  </si>
  <si>
    <t>Bei den 25 Fällen handelte es sich jeweils um Notfälle. Die Bestimmung des Kreatininwertes wurde zur Aufnahme veranlasst, lag aber erst nach der Intervention vor. (1x berichtet)</t>
  </si>
  <si>
    <t>Kein Hinweis auf Mängel der medizinischen Qualität (1x berichtet)
Kein Hinweis auf Mängel der medizinischen Qualität (vereinzelte Dokumentationsprobleme). (2x berichtet)</t>
  </si>
  <si>
    <t>Bei dem Auffälligkeitskriterium handelt es nach telefon. Recherche mit der KVHH und dem IQTIG Berlin, um einen Übertragungsfehler der Sollstatistik. (1x berichtet)
Das abweichende Ergebnis erklärt sich durch Einzelfälle. (1x berichtet)
Die FK gibt den Hinweis der fehlerhaften Ausleitung der Sollstatistik. (1x berichtet)</t>
  </si>
  <si>
    <t>Auffälligkeitskriterien: Freitextkommentare zur Bewertung der qualitativ unauffälligen Ergebnisse (AJ 2023) – PCI</t>
  </si>
  <si>
    <t>Kein Hinweis auf Mängel der medizinischen Qualität (vereinzelte Dokumentationsprobleme). (2x berichtet)</t>
  </si>
  <si>
    <t>Kein Hinweis auf Mängel der medizinischen Qualität (vereinzelte Dokumentationsprobleme). (1x berichtet)</t>
  </si>
  <si>
    <t>Auffälligkeitskriterien: Freitextkommentare zur Bewertung der qualitativ unauffälligen Ergebnisse (AJ 2023) – HSMDEF-HSM-IMPL</t>
  </si>
  <si>
    <t>Die Auffälligkeit ist auf das Verbringungsproblem zurückzuführen. (1x berichtet)
Kürzung der Fälle vom MD von stationär auf ambulant. (1x berichtet)</t>
  </si>
  <si>
    <t>Auffälligkeitskriterien: Freitextkommentare zur Bewertung der qualitativ unauffälligen Ergebnisse (AJ 2023) – HSMDEF-HSM-AGGW</t>
  </si>
  <si>
    <t>Auffälligkeitskriterien: Freitextkommentare zur Bewertung der qualitativ unauffälligen Ergebnisse (AJ 2023) – HSMDEF-HSM-REV</t>
  </si>
  <si>
    <t>Auffälligkeitskriterien: Freitextkommentare zur Bewertung der qualitativ unauffälligen Ergebnisse (AJ 2023) – HSMDEF-DEFI-IMPL</t>
  </si>
  <si>
    <t>In beiden Fällen bestand die Indikation zur Revision wegen einer drohenden Taschenperforation, für die keine Auswahlmöglichkeit zur Verfügung im QS-Bogen 2022. Somit wurde korrekt dokumentiert: im Feld 15 "Indikation zum Eingriff am Aggregat" das Item "9 = sonstige aggrgatbezogene Indikation" und im Feld 16 "Taschenproblem" korrekt das Item "9 = sonstiges Taschenproblem". (1x berichtet)</t>
  </si>
  <si>
    <t>Das abweichende Ergebnis erklärt sich durch Einzelfälle (1x berichtet)
Das abweichende Ergebnis erklärt sich durch Einzelfälle. (1x berichtet)</t>
  </si>
  <si>
    <t>Auffälligkeitskriterien: Freitextkommentare zur Bewertung der qualitativ unauffälligen Ergebnisse (AJ 2023) – HSMDEF-DEFI-REV</t>
  </si>
  <si>
    <t>Begründete Einzelfälle (1x berichtet)
Begründete Einzelfälle. (1x berichtet)
Begründete Einzelfälle. Interne Aufarbeitung erfolgt. (1x berichtet)
Fehldokumentation, Maßnahmen wurden abgeleitet. Nachbeobachtung im Folgejahr. (1x berichtet)</t>
  </si>
  <si>
    <t>Das abweichende Ergebnis erklärt sich durch Einzelfälle (1x berichtet)
Dokumentationsfehler durch fehlende Kenntnisse einzelner, Nachschulung erfolgt. (2x berichtet)</t>
  </si>
  <si>
    <t>Die Ursache der Unterdokumentation lässt sich nicht eindeutig klären. Es liegt wahrscheinlich ein Softwarefehler vor. (1x berichtet)</t>
  </si>
  <si>
    <t>Fehlerhafte Überdokumentation durch Wechsel des KIS Systems. (1x berichtet)
Zwei Standorte, Überdokumentation am betreffenden Standort (bzw. Unterdokumentation am benachbarten Standort) wohl durch falsche Zuordnung in den QS Bögen. Interne Aufarbeitung läuft. (1x berichtet)</t>
  </si>
  <si>
    <t>Auffälligkeitskriterien: Freitextkommentare zur Bewertung der qualitativ unauffälligen Ergebnisse (AJ 2023) – KAROTIS</t>
  </si>
  <si>
    <t>Das abweichende Ergebnis erklärt sich durch Einzelfälle. (1x berichtet)
Einzelfall (1x berichtet)</t>
  </si>
  <si>
    <t>Das abweichende Ergebnis erklärt sich durch Einzelfälle. (3x berichtet)
Kein Hinweis auf Mängel der med. Qualität (vereinzelt Dokumentationsprobleme) (1x berichtet)</t>
  </si>
  <si>
    <t>Ergebnis erklärt sich durch Einzelfall (chirurgische Klinik, gynäkologische OPS Codes nur als Begleiteingriffe) (1x berichtet)
Offensichtlich war eine Umstellung in der hauseigenen Software / IT Ursache der Unterdokumentation. Der Fehler wurde behoben. (1x berichtet)</t>
  </si>
  <si>
    <t>Auffälligkeitskriterien: Freitextkommentare zur Bewertung der qualitativ unauffälligen Ergebnisse (AJ 2023) – GYN-OP</t>
  </si>
  <si>
    <t>Kein Hinweis auf Mängel der med. Qualität (vereinzelte Dokumentationsprobleme) (1x berichtet)</t>
  </si>
  <si>
    <t>Auffälligkeitskriterien: Freitextkommentare zur Bewertung der qualitativ unauffälligen Ergebnisse (AJ 2023) – PM-GEBH</t>
  </si>
  <si>
    <t>Das abweichende Ergebnis erklärt sich durch Einzelfälle. (1x berichtet)
Einstufung durch Anästhesie nicht nachvollziehbar (2x berichtet)
Kein Hinweis auf Mängel der medizinischen Qualität (vereinzelte Dokumentationsprobleme) (3x berichtet)</t>
  </si>
  <si>
    <t>Das abweichende Ergebnis erklärt sich durch Einzelfälle (1x berichtet)</t>
  </si>
  <si>
    <t>Das abweichende Ergebnis erklärt sich durch Einzelfälle. (1x berichtet)</t>
  </si>
  <si>
    <t>Auffälligkeitskriterien: Freitextkommentare zur Bewertung der qualitativ unauffälligen Ergebnisse (AJ 2023) – HGV-OSFRAK</t>
  </si>
  <si>
    <t>Kein Hinweis auf Mängel der med. Qualität (vereinzelt Dokumentationsprobleme) (1x berichtet)
Kein Hinweis auf Mängel der medizinischen Qualität (vereinzelte Dokumentationsprobleme) (2x berichtet)</t>
  </si>
  <si>
    <t>Dokumentationsprobleme haben die rechnerische Abweichung verursacht. (1x berichtet)
Kein Hinweis auf Mängel der medizinischen Qualität (vereinzelte Dokumentationsprobleme) (1x berichtet)</t>
  </si>
  <si>
    <t>Kein Hinweis auf Mängel der medizinischen Qualität (vereinzelte Dokumentationsprobleme) (3x berichtet)</t>
  </si>
  <si>
    <t>Kein Hinweis auf Mängel der medizinischen Qualität (vereinzelte Dokumentationsprobleme) (1x berichtet)</t>
  </si>
  <si>
    <t>Auffälligkeitskriterien: Freitextkommentare zur Bewertung der qualitativ unauffälligen Ergebnisse (AJ 2023) – HGV-HEP</t>
  </si>
  <si>
    <t>besondere Patientensituationen bedingten einen verlängerten stationären Aufenthalt. (1x berichtet)</t>
  </si>
  <si>
    <t>Kein Hinweis auf Mängel der med. Qualität (vereinzelte Dokumentationsprobleme) (2x berichtet)</t>
  </si>
  <si>
    <t>Auffälligkeitskriterien: Freitextkommentare zur Bewertung der qualitativ unauffälligen Ergebnisse (AJ 2023) – KEP</t>
  </si>
  <si>
    <t>Einzelfälle, Maßnahmen zur Verbesserung des Ergebnisses wurden ergriffen. (1x berichtet)
Kein Hinweis auf Mängel der med. Qualität (vereinzelt Dokumentationsprobleme) (1x berichtet)
Kein Hinweis auf Mängel der med. Qualität (vereinzelte Dokumentationsprobleme) (1x berichtet)</t>
  </si>
  <si>
    <t>Kein Hinweis auf Mängel der med. Qualität (vereinzelt Dokumentationsprobleme) (1x berichtet)</t>
  </si>
  <si>
    <t>Die häufige Anwendung des ICD-O-3-Kode 8010/3 sollte mit dem die histologische Befundung durchführenden Pathologen besprochen werden. (1x berichtet)
Einzelne Dokumentationsfehler (1x berichtet)
Kein Hinweis auf Mängel der med. Qualität (vereinzelt Dokumentationsprobleme) (1x berichtet)
Kein Hinweis auf Mängel der med. Qualität. (1x berichtet)</t>
  </si>
  <si>
    <t>Besondere klinische Situation (1x berichtet)
Das abweichende Ergebnis erklärt sich durch Einzelfälle (1x berichtet)</t>
  </si>
  <si>
    <t>Auffälligkeitskriterien: Freitextkommentare zur Bewertung der qualitativ unauffälligen Ergebnisse (AJ 2023) – MC</t>
  </si>
  <si>
    <t>Die Prozessqualität in der Dokumentation soll überprüft werden (1x berichtet)
Erforderliche Maßnahmen wurden ergriffen (1x berichtet)
Schulungen zur Dokumentation sowie Fortbildungen zum Dekubitusscreening wurden durchgeführt. (1x berichtet)</t>
  </si>
  <si>
    <t>Vermutlich Softwarefehler (1x berichtet)</t>
  </si>
  <si>
    <t>Vereinzelte Dokumentationsprobleme. (1x berichtet)</t>
  </si>
  <si>
    <t>Auffälligkeitskriterien: Freitextkommentare zur Bewertung der qualitativ unauffälligen Ergebnisse (AJ 2023) – DEK</t>
  </si>
  <si>
    <t>Das abweichende Ergebnis erklärt sich durch Einzelfälle. (1x berichtet)
Es liegen Dokumentationsprobleme vor, die erkannt wurden. Entsprechende Maßnahmen zur Behebung des Problems wurden eingeleitet. (1x berichtet)
Es liegen Strukturprobleme vor, die erkannt wurden. Entsprechende Maßnahmen zur Behebung des Problems wurden eingeleitet. (1x berichtet)
Hinweise auf Struktur- und Prozessmängel, Maßnahmen wurden eingeleitet (1x berichtet)</t>
  </si>
  <si>
    <t>Der Stellungnahme ist zu entnehmen, dass in zwei Fällen eine korrekte Dokumentation und in einem Fall eine fehlerhafte Dokumentation vorlag. (1x berichtet)
Fehlmessungen haben zur Abweichung geführt. Maßnahmen zur Behebung des Problems wurden eingeleitet. (1x berichtet)
Kein Hinweis auf Mängel der med. Qualität (vereinzelte Dokumentationsprobleme) (1x berichtet)</t>
  </si>
  <si>
    <t>Das IQTIG sollte seine Listen selbstständig vervollständigen, bis dahin unterstützen wir gerne die extrem limitierten Ressourcen des IQTIG mit folgenden zusätzlichen ICD Codes für die Liste der schweren od. letalen angeborenen Erkrankungen: C49.0, C22.9 (1x berichtet)
Das IQTIG sollte seine Listen selbstständig vervollständigen, bis dahin unterstützen wir gerne die extrem limitierten Ressourcen des IQTIG mit folgenden zusätzlichen ICD Codes für die Liste der schweren od. letalen angeborenen Erkrankungen: P27.1, I44.2, Q21.0, Q21.1, Q21.2, Q22.1, Q22.5, Q23.3, Q25.4, Q25.0, Q90.9, Q87.8, Q61.0, Q66.0, K07.1 (1x berichtet)
Das IQTIG sollte seine Listen selbstständig vervollständigen, bis dahin unterstützen wir gerne die extrem limitierten Ressourcen des IQTIG mit folgenden zusätzlichen ICD Codes für die Liste der schweren od. letalen angeborenen Erkrankungen: Q03.0, Q06.1, Q04.0, Q75.3, Q45.1, Q41.0, Q43.3, Q43.1, Q22.1, Q41.2, Q42.3 (1x berichtet)
Das IQTIG sollte seine Listen selbstständig vervollständigen, bis dahin unterstützen wir gerne die extrem limitierten Ressourcen des IQTIG mit folgenden zusätzlichen ICD Codes für die Liste der schweren od. letalen angeborenen Erkrankungen: Q22.1 (1x berichtet)
Das IQTIG sollte seine Listen selbstständig vervollständigen, bis dahin unterstützen wir gerne die extrem limitierten Ressourcen des IQTIG mit folgenden zusätzlichen ICD Codes für die Liste der schweren od. letalen angeborenen Erkrankungen: Q24.8, Q22.1, Q20.3, Q24.5, Q25.2, Q25.8 (1x berichtet)
Das IQTIG sollte seine Listen selbstständig vervollständigen, bis dahin unterstützen wir gerne die extrem limitierten Ressourcen des IQTIG mit folgenden zusätzlichen ICD Codes für die Liste der schweren od. letalen angeborenen Erkrankungen: Q41.0, Q21.0 G91.1 &amp; G71.0 (Walker-Warburg-Syndrom) Q41.2 (1x berichtet)
Das IQTIG sollte seine Listen selbstständig vervollständigen, bis dahin unterstützen wir gerne die extrem limitierten Ressourcen des IQTIG mit folgenden zusätzlichen ICD Codes für die Liste der schweren od. letalen angeborenen Erkrankungen: Q79.8 Q39.2 Q22.1 Q04.6 (1x berichtet)
In allen Fällen lagen schwere/letale Fehlbildungen vor, die sich aber anhand der Liste des IQTIG nicht abbilden ließen (schwere Herzfehler, Hydrops fetalis). (1x berichtet)</t>
  </si>
  <si>
    <t>Das abweichende Ergebnis erklärt sich durch Einzelfälle. (2x berichtet)
Die rechnerische Abweichung ergibt sich aus Dokumentationsfehlern und besonderen Einzelfällen. Ein medizinisches Problem liegt hier nicht vor. (1x berichtet)
Maßnahmen zur Behebung des Problems wurden eingeleitet. (1x berichtet)
Zur Vervollständigung der Liste schwerer oder letaler angeborener Erkrankungen erfolgt eine Rückmeldung an das IQTIG. (1x berichtet)</t>
  </si>
  <si>
    <t>Die Geschäftsstelle richtet die Fragestellung einmal an das IQTIG. (2x berichtet)
Es wird bestätigt, dass korrekt dokumentiert wurde. (1x berichtet)</t>
  </si>
  <si>
    <t>In beiden Fällen erfolgte eine Rückverlegung nach externer Beatmung, so dass das ROP-Screening verspätet erfolgte. (1x berichtet)
Wechsel in der Zuständigkeit der Augenärzte, so dass die Zeitintervalle nicht regelmäßig eingehalten werden konnten (einige Kinder wurden entsprechend zu früh/spät untersucht). Es wurden inzwischen Maßnahmen ergriffen, um den geforderten Zeitrahmen einzuhalten. (1x berichtet)</t>
  </si>
  <si>
    <t>Das abweichende Ergebnis erklärt sich durch Einzelfälle (1x berichtet)
Das abweichende Ergebnis erklärt sich durch Einzelfälle. (2x berichtet)</t>
  </si>
  <si>
    <t>Das abweichende Ergebnis erklärt sich durch Einzelfälle. (1x berichtet)
Kein Hinweis auf Mängel der med. Qualität (vereinzelte Dokumentationsprobleme) (1x berichtet)</t>
  </si>
  <si>
    <t>Auffälligkeitskriterien: Freitextkommentare zur Bewertung der qualitativ unauffälligen Ergebnisse (AJ 2023) – PM-NEO</t>
  </si>
  <si>
    <t>Auffälligkeitskriterien: Freitextkommentare zur Bewertung der qualitativ unauffälligen Ergebnisse (AJ 2023) – CAP</t>
  </si>
  <si>
    <t>besondere klinische Situation</t>
  </si>
  <si>
    <t>das abweichende Ergebnis erklärt sich durch Einzelfälle</t>
  </si>
  <si>
    <t>kein Hinweis auf Mängel der med. Qualität (vereinzelte Dokumentationsprobleme)</t>
  </si>
  <si>
    <t>2 / 58
(3,45 %)</t>
  </si>
  <si>
    <t>32 / 58
(55,17 %)</t>
  </si>
  <si>
    <t>20 / 61
(32,79 %)</t>
  </si>
  <si>
    <t>9 / 61
(14,75 %)</t>
  </si>
  <si>
    <t>14 / 59
(23,73 %)</t>
  </si>
  <si>
    <t>8 / 59
(13,56 %)</t>
  </si>
  <si>
    <t>28 / 66
(42,42 %)</t>
  </si>
  <si>
    <t>6 / 66
(9,09 %)</t>
  </si>
  <si>
    <t>7 / 61
(11,48 %)</t>
  </si>
  <si>
    <t>8 / 61
(13,11 %)</t>
  </si>
  <si>
    <t>11 / 61
(18,03 %)</t>
  </si>
  <si>
    <t>9 / 66
(13,64 %)</t>
  </si>
  <si>
    <t>19 / 66
(28,79 %)</t>
  </si>
  <si>
    <t>Qualitätsindikatoren: Bewertung der qualitativ unauffälligen Ergebnisse (AJ 2023) - CHE</t>
  </si>
  <si>
    <t>Qualitätsindikatoren: Bewertung der qualitativ unauffälligen Ergebnisse (AJ 2023) - TX-HTX</t>
  </si>
  <si>
    <t>Qualitätsindikatoren: Bewertung der qualitativ unauffälligen Ergebnisse (AJ 2023) - TX-MKU</t>
  </si>
  <si>
    <t>Qualitätsindikatoren: Bewertung der qualitativ unauffälligen Ergebnisse (AJ 2023) - KCHK-AK-CHIR</t>
  </si>
  <si>
    <t>Qualitätsindikatoren: Bewertung der qualitativ unauffälligen Ergebnisse (AJ 2023) - KCHK-AK-KATH</t>
  </si>
  <si>
    <t>Qualitätsindikatoren: Bewertung der qualitativ unauffälligen Ergebnisse (AJ 2023) - KCHK-KC</t>
  </si>
  <si>
    <t>Qualitätsindikatoren: Bewertung der qualitativ unauffälligen Ergebnisse (AJ 2023) - KCHK-KC-KOMB</t>
  </si>
  <si>
    <t>Qualitätsindikatoren: Bewertung der qualitativ unauffälligen Ergebnisse (AJ 2023) - KCHK-MK-CHIR</t>
  </si>
  <si>
    <t>7 / 16
(43,75 %)</t>
  </si>
  <si>
    <t>4 / 17
(23,53 %)</t>
  </si>
  <si>
    <t>15 / 28
(53,57 %)</t>
  </si>
  <si>
    <t>8 / 15
(53,33 %)</t>
  </si>
  <si>
    <t>9 / 20
(45,00 %)</t>
  </si>
  <si>
    <t>9 / 27
(33,33 %)</t>
  </si>
  <si>
    <t>Qualitätsindikatoren: Bewertung der qualitativ unauffälligen Ergebnisse (AJ 2023) - KCHK-MK-KATH</t>
  </si>
  <si>
    <t>Qualitätsindikatoren: Bewertung der qualitativ unauffälligen Ergebnisse (AJ 2023) - TX-LLS</t>
  </si>
  <si>
    <t>Qualitätsindikatoren: Bewertung der qualitativ unauffälligen Ergebnisse (AJ 2023) - TX-LTX</t>
  </si>
  <si>
    <t>Qualitätsindikatoren: Bewertung der qualitativ unauffälligen Ergebnisse (AJ 2023) - TX-LUTX</t>
  </si>
  <si>
    <t>Qualitätsindikatoren: Bewertung der qualitativ unauffälligen Ergebnisse (AJ 2023) - TX-NLS</t>
  </si>
  <si>
    <t>Qualitätsindikatoren: Bewertung der qualitativ unauffälligen Ergebnisse (AJ 2023) - NET-NTX</t>
  </si>
  <si>
    <t>Qualitätsindikatoren: Bewertung der qualitativ unauffälligen Ergebnisse (AJ 2023) - NET-PNTX</t>
  </si>
  <si>
    <t>6 / 53
(11,32 %)</t>
  </si>
  <si>
    <t>4 / 33
(12,12 %)</t>
  </si>
  <si>
    <t>5 / 55
(9,09 %)</t>
  </si>
  <si>
    <t>4 / 36
(11,11 %)</t>
  </si>
  <si>
    <t>3 / 19
(15,79 %)</t>
  </si>
  <si>
    <t>7 / 35
(20,00 %)</t>
  </si>
  <si>
    <t>7 / 58
(12,07 %)</t>
  </si>
  <si>
    <t>7 / 51
(13,73 %)</t>
  </si>
  <si>
    <t>2 / 51
(3,92 %)</t>
  </si>
  <si>
    <t>10 / 35
(28,57 %)</t>
  </si>
  <si>
    <t>6 / 35
(17,14 %)</t>
  </si>
  <si>
    <t>10 / 34
(29,41 %)</t>
  </si>
  <si>
    <t>5 / 48
(10,42 %)</t>
  </si>
  <si>
    <t>5 / 47
(10,64 %)</t>
  </si>
  <si>
    <t>3 / 47
(6,38 %)</t>
  </si>
  <si>
    <t>2 / 125
(1,60 %)</t>
  </si>
  <si>
    <t>10 / 125
(8,00 %)</t>
  </si>
  <si>
    <t>23 / 125
(18,40 %)</t>
  </si>
  <si>
    <t>4 / 125
(3,20 %)</t>
  </si>
  <si>
    <t>2 / 119
(1,68 %)</t>
  </si>
  <si>
    <t>10 / 119
(8,40 %)</t>
  </si>
  <si>
    <t>23 / 119
(19,33 %)</t>
  </si>
  <si>
    <t>4 / 119
(3,36 %)</t>
  </si>
  <si>
    <t>3 / 60
(5,00 %)</t>
  </si>
  <si>
    <t>3 / 59
(5,08 %)</t>
  </si>
  <si>
    <t>6 / 59
(10,17 %)</t>
  </si>
  <si>
    <t>6 / 34
(17,65 %)</t>
  </si>
  <si>
    <t>12 / 49
(24,49 %)</t>
  </si>
  <si>
    <t>12 / 43
(27,91 %)</t>
  </si>
  <si>
    <t>2 / 43
(4,65 %)</t>
  </si>
  <si>
    <t>0 / 43
(0,00 %)</t>
  </si>
  <si>
    <t>20 / 62
(32,26 %)</t>
  </si>
  <si>
    <t>20 / 59
(33,90 %)</t>
  </si>
  <si>
    <t>15 / 36
(41,67 %)</t>
  </si>
  <si>
    <t>10 / 50
(20,00 %)</t>
  </si>
  <si>
    <t>7 / 50
(14,00 %)</t>
  </si>
  <si>
    <t>17 / 59
(28,81 %)</t>
  </si>
  <si>
    <t>7 / 59
(11,86 %)</t>
  </si>
  <si>
    <t>17 / 58
(29,31 %)</t>
  </si>
  <si>
    <t>18 / 49
(36,73 %)</t>
  </si>
  <si>
    <t>4 / 37
(10,81 %)</t>
  </si>
  <si>
    <t>11 / 29
(37,93 %)</t>
  </si>
  <si>
    <t>4 / 29
(13,79 %)</t>
  </si>
  <si>
    <t>16 / 48
(33,33 %)</t>
  </si>
  <si>
    <t>Qualitätsindikatoren: Bewertung der qualitativ unauffälligen Ergebnisse (AJ 2023) – PCI</t>
  </si>
  <si>
    <t>1 / 456
(0,22 %)</t>
  </si>
  <si>
    <t>4 / 456
(0,88 %)</t>
  </si>
  <si>
    <t>16 / 456
(3,51 %)</t>
  </si>
  <si>
    <t>6 / 456
(1,32 %)</t>
  </si>
  <si>
    <t>1 / 437
(0,23 %)</t>
  </si>
  <si>
    <t>4 / 437
(0,92 %)</t>
  </si>
  <si>
    <t>16 / 437
(3,66 %)</t>
  </si>
  <si>
    <t>6 / 437
(1,37 %)</t>
  </si>
  <si>
    <t>Qualitätsindikatoren: Bewertung der qualitativ unauffälligen Ergebnisse (AJ 2023) – WI-HI-A</t>
  </si>
  <si>
    <t>8 / 116
(6,90 %)</t>
  </si>
  <si>
    <t>14 / 116
(12,07 %)</t>
  </si>
  <si>
    <t>4 / 116
(3,45 %)</t>
  </si>
  <si>
    <t>7 / 49
(14,29 %)</t>
  </si>
  <si>
    <t>0 / 67
(0,00 %)</t>
  </si>
  <si>
    <t>8 / 67
(11,94 %)</t>
  </si>
  <si>
    <t>Qualitätsindikatoren: Bewertung der qualitativ unauffälligen Ergebnisse (AJ 2023) – WI-HI-S</t>
  </si>
  <si>
    <t>11 / 31
(35,48 %)</t>
  </si>
  <si>
    <t>3 / 82
(3,66 %)</t>
  </si>
  <si>
    <t>12 / 82
(14,63 %)</t>
  </si>
  <si>
    <t>9 / 73
(12,33 %)</t>
  </si>
  <si>
    <t>15 / 73
(20,55 %)</t>
  </si>
  <si>
    <t>46 / 112
(41,07 %)</t>
  </si>
  <si>
    <t>4 / 112
(3,57 %)</t>
  </si>
  <si>
    <t>58 / 156
(37,18 %)</t>
  </si>
  <si>
    <t>3 / 156
(1,92 %)</t>
  </si>
  <si>
    <t>26 / 48
(54,17 %)</t>
  </si>
  <si>
    <t>17 / 70
(24,29 %)</t>
  </si>
  <si>
    <t>17 / 44
(38,64 %)</t>
  </si>
  <si>
    <t>Qualitätsindikatoren: Bewertung der qualitativ unauffälligen Ergebnisse (AJ 2023) - HSMDEF-HSM-IMPL</t>
  </si>
  <si>
    <t>13 / 84
(15,48 %)</t>
  </si>
  <si>
    <t>10 / 84
(11,90 %)</t>
  </si>
  <si>
    <t>Qualitätsindikatoren: Bewertung der qualitativ unauffälligen Ergebnisse (AJ 2023) - HSMDEF-HSM-AGGW</t>
  </si>
  <si>
    <t>19 / 54
(35,19 %)</t>
  </si>
  <si>
    <t>13 / 32
(40,62 %)</t>
  </si>
  <si>
    <t>Qualitätsindikatoren: Bewertung der qualitativ unauffälligen Ergebnisse (AJ 2023) - HSMDEF-HSM-REV</t>
  </si>
  <si>
    <t>22 / 64
(34,38 %)</t>
  </si>
  <si>
    <t>10 / 32
(31,25 %)</t>
  </si>
  <si>
    <t>33 / 88
(37,50 %)</t>
  </si>
  <si>
    <t>18 / 36
(50,00 %)</t>
  </si>
  <si>
    <t>24 / 74
(32,43 %)</t>
  </si>
  <si>
    <t>1 / 74
(1,35 %)</t>
  </si>
  <si>
    <t>15 / 42
(35,71 %)</t>
  </si>
  <si>
    <t>Qualitätsindikatoren: Bewertung der qualitativ unauffälligen Ergebnisse (AJ 2023) - HSMDEF-DEFI-IMPL</t>
  </si>
  <si>
    <t>8 / 37
(21,62 %)</t>
  </si>
  <si>
    <t>Qualitätsindikatoren: Bewertung der qualitativ unauffälligen Ergebnisse (AJ 2023) - HSMDEF-DEFI-AGGW</t>
  </si>
  <si>
    <t>21 / 48
(43,75 %)</t>
  </si>
  <si>
    <t>15 / 25
(60,00 %)</t>
  </si>
  <si>
    <t>Qualitätsindikatoren: Bewertung der qualitativ unauffälligen Ergebnisse (AJ 2023) - HSMDEF-DEFI-REV</t>
  </si>
  <si>
    <t>8 / 23
(34,78 %)</t>
  </si>
  <si>
    <t>2 / 23
(8,70 %)</t>
  </si>
  <si>
    <t>25 / 41
(60,98 %)</t>
  </si>
  <si>
    <t>15 / 41
(36,59 %)</t>
  </si>
  <si>
    <t>24 / 38
(63,16 %)</t>
  </si>
  <si>
    <t>3 / 38
(7,89 %)</t>
  </si>
  <si>
    <t>7 / 20
(35,00 %)</t>
  </si>
  <si>
    <t>3 / 20
(15,00 %)</t>
  </si>
  <si>
    <t>Qualitätsindikatoren: Bewertung der qualitativ unauffälligen Ergebnisse (AJ 2023) - KAROTIS</t>
  </si>
  <si>
    <t>18 / 30
(60,00 %)</t>
  </si>
  <si>
    <t>28 / 53
(52,83 %)</t>
  </si>
  <si>
    <t>3 / 209
(1,44 %)</t>
  </si>
  <si>
    <t>121 / 209
(57,89 %)</t>
  </si>
  <si>
    <t>38 / 209
(18,18 %)</t>
  </si>
  <si>
    <t>32 / 56
(57,14 %)</t>
  </si>
  <si>
    <t>55 / 80
(68,75 %)</t>
  </si>
  <si>
    <t>3 / 80
(3,75 %)</t>
  </si>
  <si>
    <t>2 / 120
(1,67 %)</t>
  </si>
  <si>
    <t>60 / 120
(50,00 %)</t>
  </si>
  <si>
    <t>14 / 120
(11,67 %)</t>
  </si>
  <si>
    <t>Qualitätsindikatoren: Bewertung der qualitativ unauffälligen Ergebnisse (AJ 2023) - GYN-OP</t>
  </si>
  <si>
    <t>17 / 53
(32,08 %)</t>
  </si>
  <si>
    <t>19 / 31
(61,29 %)</t>
  </si>
  <si>
    <t>9 / 31
(29,03 %)</t>
  </si>
  <si>
    <t>Qualitätsindikatoren: Bewertung der qualitativ unauffälligen Ergebnisse (AJ 2023) - PM-GEBH</t>
  </si>
  <si>
    <t>3 / 203
(1,48 %)</t>
  </si>
  <si>
    <t>79 / 203
(38,92 %)</t>
  </si>
  <si>
    <t>23 / 203
(11,33 %)</t>
  </si>
  <si>
    <t>16 / 54
(29,63 %)</t>
  </si>
  <si>
    <t>8 / 54
(14,81 %)</t>
  </si>
  <si>
    <t>29 / 61
(47,54 %)</t>
  </si>
  <si>
    <t>24 / 55
(43,64 %)</t>
  </si>
  <si>
    <t>4 / 55
(7,27 %)</t>
  </si>
  <si>
    <t>Qualitätsindikatoren: Bewertung der qualitativ unauffälligen Ergebnisse (AJ 2023) - HGV-OSFRAK</t>
  </si>
  <si>
    <t>15 / 62
(24,19 %)</t>
  </si>
  <si>
    <t>46 / 217
(21,20 %)</t>
  </si>
  <si>
    <t>60 / 217
(27,65 %)</t>
  </si>
  <si>
    <t>1 / 174
(0,57 %)</t>
  </si>
  <si>
    <t>68 / 174
(39,08 %)</t>
  </si>
  <si>
    <t>22 / 174
(12,64 %)</t>
  </si>
  <si>
    <t>13 / 65
(20,00 %)</t>
  </si>
  <si>
    <t>26 / 60
(43,33 %)</t>
  </si>
  <si>
    <t>20 / 71
(28,17 %)</t>
  </si>
  <si>
    <t>5 / 71
(7,04 %)</t>
  </si>
  <si>
    <t>47 / 103
(45,63 %)</t>
  </si>
  <si>
    <t>7 / 103
(6,80 %)</t>
  </si>
  <si>
    <t>25 / 60
(41,67 %)</t>
  </si>
  <si>
    <t>38 / 83
(45,78 %)</t>
  </si>
  <si>
    <t>69 / 160
(43,12 %)</t>
  </si>
  <si>
    <t>17 / 160
(10,62 %)</t>
  </si>
  <si>
    <t>12 / 61
(19,67 %)</t>
  </si>
  <si>
    <t>13 / 61
(21,31 %)</t>
  </si>
  <si>
    <t>65 / 72
(90,28 %)</t>
  </si>
  <si>
    <t>25 / 57
(43,86 %)</t>
  </si>
  <si>
    <t>Qualitätsindikatoren: Bewertung der qualitativ unauffälligen Ergebnisse (AJ 2023) - HGV-HEP</t>
  </si>
  <si>
    <t>17 / 75
(22,67 %)</t>
  </si>
  <si>
    <t>2 / 165
(1,21 %)</t>
  </si>
  <si>
    <t>32 / 165
(19,39 %)</t>
  </si>
  <si>
    <t>44 / 165
(26,67 %)</t>
  </si>
  <si>
    <t>21 / 54
(38,89 %)</t>
  </si>
  <si>
    <t>37 / 79
(46,84 %)</t>
  </si>
  <si>
    <t>31 / 56
(55,36 %)</t>
  </si>
  <si>
    <t>2 / 56
(3,57 %)</t>
  </si>
  <si>
    <t>47 / 101
(46,53 %)</t>
  </si>
  <si>
    <t>6 / 101
(5,94 %)</t>
  </si>
  <si>
    <t>13 / 53
(24,53 %)</t>
  </si>
  <si>
    <t>59 / 66
(89,39 %)</t>
  </si>
  <si>
    <t>Qualitätsindikatoren: Bewertung der qualitativ unauffälligen Ergebnisse (AJ 2023) - KEP</t>
  </si>
  <si>
    <t>6 / 71
(8,45 %)</t>
  </si>
  <si>
    <t>18 / 71
(25,35 %)</t>
  </si>
  <si>
    <t>13 / 71
(18,31 %)</t>
  </si>
  <si>
    <t>3 / 46
(6,52 %)</t>
  </si>
  <si>
    <t>20 / 50
(40,00 %)</t>
  </si>
  <si>
    <t>9 / 40
(22,50 %)</t>
  </si>
  <si>
    <t>10 / 40
(25,00 %)</t>
  </si>
  <si>
    <t>23 / 64
(35,94 %)</t>
  </si>
  <si>
    <t>10 / 31
(32,26 %)</t>
  </si>
  <si>
    <t>47 / 96
(48,96 %)</t>
  </si>
  <si>
    <t>10 / 96
(10,42 %)</t>
  </si>
  <si>
    <t>4 / 44
(9,09 %)</t>
  </si>
  <si>
    <t>7 / 44
(15,91 %)</t>
  </si>
  <si>
    <t>3 / 44
(6,82 %)</t>
  </si>
  <si>
    <t>6 / 51
(11,76 %)</t>
  </si>
  <si>
    <t>10 / 51
(19,61 %)</t>
  </si>
  <si>
    <t>Qualitätsindikatoren: Bewertung der qualitativ unauffälligen Ergebnisse (AJ 2023) - MC</t>
  </si>
  <si>
    <t>7 / 92
(7,61 %)</t>
  </si>
  <si>
    <t>12 / 92
(13,04 %)</t>
  </si>
  <si>
    <t>29 / 457
(6,35 %)</t>
  </si>
  <si>
    <t>152 / 457
(33,26 %)</t>
  </si>
  <si>
    <t>54 / 457
(11,82 %)</t>
  </si>
  <si>
    <t>12 / 457
(2,63 %)</t>
  </si>
  <si>
    <t>Qualitätsindikatoren: Bewertung der qualitativ unauffälligen Ergebnisse (AJ 2023) - DEK</t>
  </si>
  <si>
    <t>93 / 111
(83,78 %)</t>
  </si>
  <si>
    <t>13 / 27
(48,15 %)</t>
  </si>
  <si>
    <t>12 / 19
(63,16 %)</t>
  </si>
  <si>
    <t>8 / 17
(47,06 %)</t>
  </si>
  <si>
    <t>6 / 23
(26,09 %)</t>
  </si>
  <si>
    <t>12 / 23
(52,17 %)</t>
  </si>
  <si>
    <t>Qualitätsindikatoren: Bewertung der qualitativ unauffälligen Ergebnisse (AJ 2023) - PM-NEO</t>
  </si>
  <si>
    <t>8 / 51
(15,69 %)</t>
  </si>
  <si>
    <t>11 / 276
(3,99 %)</t>
  </si>
  <si>
    <t>41 / 276
(14,86 %)</t>
  </si>
  <si>
    <t>55 / 276
(19,93 %)</t>
  </si>
  <si>
    <t>56 / 260
(21,54 %)</t>
  </si>
  <si>
    <t>52 / 260
(20,00 %)</t>
  </si>
  <si>
    <t>6 / 285
(2,11 %)</t>
  </si>
  <si>
    <t>33 / 285
(11,58 %)</t>
  </si>
  <si>
    <t>41 / 285
(14,39 %)</t>
  </si>
  <si>
    <t>4 / 285
(1,40 %)</t>
  </si>
  <si>
    <t>27 / 80
(33,75 %)</t>
  </si>
  <si>
    <t>13 / 80
(16,25 %)</t>
  </si>
  <si>
    <t>8 / 264
(3,03 %)</t>
  </si>
  <si>
    <t>25 / 264
(9,47 %)</t>
  </si>
  <si>
    <t>39 / 264
(14,77 %)</t>
  </si>
  <si>
    <t>Qualitätsindikatoren: Bewertung der qualitativ unauffälligen Ergebnisse (AJ 2023) - CAP</t>
  </si>
  <si>
    <t>Die FK bewertet den Fall als besondere klinische Situation. (1x berichtet)
Die Fachkommission sieht die besondere klinische Situation, in der korrekterweise eine Verlegung des Patienten erfolgte. (1x berichtet)</t>
  </si>
  <si>
    <t>Bei 1 der 4 auffälligen Vorgänge war für den Leistungserbringer keine operationsbedingte Gallenwegskomplikation innerhalb von 30 Tagen nachvollziehbar bzw. zur Kenntnis gelangt. (1x berichtet)
Bei einem der 7 auffälligen Vorgänge war für den Leistungserbringer keine postoperative Komplikation feststellbar. (1x berichtet)</t>
  </si>
  <si>
    <t>Abweichung zu gering. (1x berichtet)
Die Fachkommission sieht keine qualitative Auffälligkeit - gibt den Hinweis, dass auch in komplexen Fallkonstellationen eine Cholangiographie in Erwägung zu ziehen ist. (1x berichtet)</t>
  </si>
  <si>
    <t>Die FK bewertet den Fall als besondere klinische Situation. (1x berichtet)
Kodierte Blutungen stehen nicht im Zusammenhang mit der CHE (1x berichtet)</t>
  </si>
  <si>
    <t>Bei 4 der 5 auffälligen Vorgänge waren für den Leistungserbringer keine weiteren postoperativen Komplikationen innerhalb von 30 Tagen bekannt oder zur Kenntnis gelangt. Bei dem 5. Vorgang waren keine Hinweise auf Qualitätsmängel feststellbar. (1x berichtet)
Bei allen 5 auffälligen Fällen findet sich eine nichtkorrekte Abbildung der Kausalität bei der QI-Berechnung. Die Lungenarterienembolien (I26.9) traten entweder bereits vor der Cholezystektomie oder postoperativ im Zusammenhang mit anderen Erkrankungen auf. Ein ursächlicher Zusammenhang zur Cholezystektomie bestand in keinem der Fälle. (1x berichtet)</t>
  </si>
  <si>
    <t>Der Stellungnahme ist zu entnehmen, dass die Abweichung vom Referenzbereich im Wesentlichen auf Fehlkodierungen zurückzuführen ist. Das Krankenhaus wird gebeten, verstärkt auf eine korrekte Dokumentation zu achten, da somit Anfragen zum Stellungnahmeverfahren vermieden werden können und die Zahl der reliablen Ergebnisse bei deren Veröffentlichung zunimmt. (1x berichtet)
Der Stellungnahme ist zu entnehmen, dass die Abweichung vom Referenzbereich zum Teil auf eine Fehlkodierung zurückzuführen ist. Das Krankenhaus wird gebeten, verstärkt auf eine korrekte Dokumentation zu achten, da somit Anfragen zum Stellungnahmeverfahren vermieden werden können und die Zahl der reliablen Ergebnisse bei deren Veröffentlichung zunimmt. Zudem wurde seitens der Fachkommission für den ersten beschriebenen Fall Verbesserungsbedarf im Hinblick auf das Gerinnungsmanagement gesehen, sodass das Krankenhaus gebeten wird, das perioperative Gerinnungsmanagement zu optimieren. (1x berichtet)</t>
  </si>
  <si>
    <t>Bei den 4 auffälligen Vorgängen waren für den Leistungserbringer und die Fachkommission keine peri- oder postoperativen Komplikationen feststellbar, die auf die Cholecystektomie zurückzuführen waren. Die relevanten Diagnosen, die bei der Berechnung des QI Berücksichtigung fanden, bestanden bereits präoperativ und standen nicht im kausalen Zusammenhang zur Cholezystektomie (fehlerhafte Abbildung der Kausalität bei der QI-Berechnung). Es waren keine Hinweise auf Qualitätsmängel feststellbar. (1x berichtet)
Bei einem der 6 als auffällig genannten Fälle ist die postoperative Komplikation innerhalb von 30 Tagen für den Leistungserbringer nicht nachvollziehbar bzw. diesem nicht zur Kenntnis gelangt. Bei 3 Fällen ist die Kausalität bei der Berechnung des QI nicht korrekt abgebildet: u. a. bestand bei 2 Fällen die septisch bedingte Paralyse bereits vor der Cholezystektomie im Rahmen einer akuten Cholezystitis oder auf Basis einer anderen Erkrankung. In einem Fall bestand eine Fehlkodierung. Die Fachkommission fand keine Hinweise auf qualitative Mängel. (1x berichtet)</t>
  </si>
  <si>
    <t>Besondere Schwere der Infektsituation hat die Auffälligkeit begünstigt. Der falsche QI hat hier ausgelöst, bitte auf die korrekte Dokumentation achten. (1x berichtet)
Die intraoperativ vorgefundene Leberzirrhose war in dem Ausmaß präoperativ nicht bekannt. Das Vorgehen des Leistungserbringers bei Auftreten der Infektion war adäquat. (1x berichtet)</t>
  </si>
  <si>
    <t>Bei 2 der 5 auffälligen Vorgänge bestand die Infektion bereits vor der Cholezystektomie (akute Cholezystitis mit Perforation, Peritonitis bzw.  Abszess) und stellte die Indikation für diese dar (unkorrekte Abbildung der Kausalität bei der Berechnung des Qualitätsindikators). In 3 Fällen bestanden oberflächliche Haut- und Subkutan-Infektionen bei Adipositas Grad I oder II, die adäquat und ohne Anhalt für ein qualitatives Defizit behandelt wurden. (1x berichtet)
Sozialdateneffekt (1x berichtet)</t>
  </si>
  <si>
    <t>Besondere klinische Situation (1x berichtet)
Die Fachkommission sieht die besondere klinische Situation und wertet wie angegeben. (1x berichtet)</t>
  </si>
  <si>
    <t>Bei einem der 2 auffälligen Vorgänge erfolgte die Transfusion im Rahmen der Sepsis bei akuter Cholezystitis und gedeckter Perforation, die die Indikation für die Cholezystektomie darstellte, jedoch nicht wegen intraoperativer Blutung (unkorrekte Abbildung der Kausalität bei der Berechnung des Qualitätsindikators). Im zweiten Fall war kein qualitatives Defizit feststellbar. (1x berichtet)
In 2 der 3 auffällig benannten Fälle bestand bereits präoperativ eine Anämie und trat keine interventionsbedürftige Blutung auf (fehlerhafte Abbildung der Kausalität bei der Berechnung des Qualitätsindikators). 
Die Fachkommission sieht keine Hinweise auf Struktur- und Prozessmängel. (1x berichtet)
Von den 16 auffälligen Vorgängen waren für den Leistungserbringer und die Fachkommission lediglich 3 interventionsbedürftige intraoperative Blutungen im Zusammenhang mit der Cholezystektomie feststellbar. In 2 Fällen war keine Gabe von Blutprodukten nachweisbar und für den Leistungserbringer die Auffälligkeit nicht nachvollziehbar. In den weiteren 11 Fällen erfolgte die indikationsgerechte Gabe von Blutprodukten u. a. wegen Tumoranämien, bei Sepsis, bei interkurrenten Erkrankungen (z. B. Blutung bei Ulcus duodeni) oder bei erhöhter Blutungsneigung bei Leberzirrhose, doppelter Thromozytenaggregationshemmung oder bei oraler Antikoagulation - d. h. es bestand in diesen Fällen eine unkorrekte Abbildung der Kausalität bei der QI-Berechnung. Es fanden sich insgesamt keine Hinweise auf Qualitätsmängel. (1x berichtet)
Weiterhin können LE bei der Fallanalyse wenig Erkenntnisse zu möglichen Komplikationen in einer anderen Einrichtung erkennen, da sie hierüber keine Informationen erhalten. Somit ist die Aussagekraft des Indikators sehr eingeschränkt und bringt weder den LE noch der Fachkommission tatsächliche Erkenntnisse zur Behandlungsqualität. Aufgrund der fehlenden Follow-up Datensätze können Leistungserbringer/ Standorte nur diejenigen Leistungen bewerten bzw. prüfen, welche in der eigenen Einrichtung (am eigenen Standort) dokumentiert wurden. Tritt nach der Entlassung der Patienten/innen eine verfahrensrelevante Komplikation auf, die in einer anderen Einrichtung behandelt wird, erlangt die den Index-Eingriff-durchführende Einrichtung hierüber (bisher) keine Kenntnis. Demzufolge kann für etwaige Auffälligkeiten im Stellungnahmeverfahren nicht die gesamte Patientenkarriere betrachtet, geprüft und bewertet werden. (1x berichtet)</t>
  </si>
  <si>
    <t>Der Stellungnahme ist zu entnehmen, dass die Abweichung vom Referenzbereich zum Teil auf Fehlkodierungen zurückzuführen ist. Das Krankenhaus wird gebeten, verstärkt auf eine korrekte Dokumentation zu achten, da somit Anfragen zum Stellungnahmeverfahren vermieden werden können und die Zahl der reliablen Ergebnisse bei deren Veröffentlichung zunimmt. (1x berichtet)
In 4 der 8 Fälle wurde eine Fehlkodierung einer Kreislaufdysregulation bei Narkoseeinleitung mit T81.1. vorgenommen. In 2 weiteren Fällen erfolgte die Transfusion auf Grund eines Hb-Abfalls bei Sepsis ohne Vorhandensein einer interventionsbedürftigen Blutung. Die Fachkommission sieht insgesamt keine Hinweise auf Struktur- und Prozessmängel. (1x berichtet)
In 7 der 13 Fälle wurde eine Fehlkodierung einer Kreislaufdysregulation bei Narkoseeinleitung mit T81.1. vorgenommen. In 6 weiteren Fällen mit Blutungsereignissen sieht die Fachkommission keine Hinweise auf Struktur- und Prozessmängel. (1x berichtet)</t>
  </si>
  <si>
    <t>Kodierte Blutungen stehen nicht im Zusammenhang mit der CHE (1.Fall: Blutung aus Magen-Ulcus, 2. Fall: Kompartment am Bein) (1x berichtet)</t>
  </si>
  <si>
    <t>Die FK bewertet den Fall als besondere klinische Situation. (1x berichtet)
in der Gesamtkonstellation der schwer kardial erkrankten Patient*innen sind die Verläufe nachvollziehbar (1x berichtet)</t>
  </si>
  <si>
    <t>Es handelte sich  nicht um eine _Reintervention aufgrund von Komplikationen innerhalb von 90 Tagen_. Vielmehr gab es in der Vergangenheit eine Voroperation im OP-Gebiet, die gemäß geltendem DKR (Deutsches Kodierregelwerk) kodiert wurde. Die zusätzliche Kodierung 5-983 ist erfolgt, um den entstandenen zusätzlichen Aufwand abbilden zu können.  Verschiedene Vor-OPs mit verschiedenen Kodes bei 3 Patient:innen lösten die Auffälligkeit aus. (1x berichtet)</t>
  </si>
  <si>
    <t>Anhand der vorgelegten Unterlagen geht die Fachkommission davon aus, dass in der Mehrzahl der Fälle zusätzlich zur eigentlichen Cholezystektomie weitere während des Eingriffs erbrachte Prozeduren verschlüsselt/kodiert wurden. Die Rechenregel des Indikators erkennt nicht, ob diese Prozeduren im Rahmen des initialen Eingriffs oder als Reintervention erbracht werden und wertet dies als Komplikation in Sinne des Indikators. Die Fachkommission ist sich des Problems bewusst. Es wurde bereits im Expertengremium auf Bundesebene thematisiert, jedoch offensichtlich nicht abschließend gelöst. Die Fachkommission sieht anhand der vorliegenden Unterlagen darüber hinaus Reinterventionen, die nicht im Sinne von Komplikationseingriffen zu werten sind und letztendlich lediglich eine "echte" Komplikation. Sie erkennt keine qualitative Auffälligkeit und entscheidet sich aufgrund der für sie problematischen Rechenregel für die Restekategorie 99. (1x berichtet)
Bei 14 der 23 auffälligen Vorgänge waren für den Leistungserbringer keine Reinterventionen auf Grund von Komplikationen innerhalb von 90 Tagen bekannt oder zur Kenntnis gelangt. Bei den anderen 9 auffälligen Vorgängen waren keine Hinweise auf Qualitätsmängel feststellbar. (1x berichtet)
Bei Fallnummer 21, 24, 33 bitte überprüfen, ob beim Code 5-511.4 die korrekte Kodierung des Indikators die Auffälligkeit  verhindert hätte. (1x berichtet)
Fehlcodierung (OPS-Schlüssel) hat primär zur rechernischen Auffälligkeit geführt (1x berichtet)
Sozialdateneffekt (3x berichtet)
Sozialdateneffekt, plausible Einzelfälle (1x berichtet)</t>
  </si>
  <si>
    <t>1. Fall anatomische Variante, 2. Fall: mehrfach voroperiert. Komplikationen plausibel. (1x berichtet)
Bei dem Leistungserbringer handelt es sich um eine Klinik, die auf kardiologische und kardiochirurgische Eingriffe spezialisiert ist. Die Cholezystektomie erfolgte an einer anderen Klinik, wurde aber nach Rückverlegung des Patienten vom Leistungserbringer abgerechnet. (1x berichtet)</t>
  </si>
  <si>
    <t>In 2 der 3 auffälligen Fälle war dem Leistungserbringer keine postoperative Komplikation bekannt oder zur Kenntnis gelangt. Im dritten Fall war kein qualitativer Mangel für die Fachkommission feststellbar. (1x berichtet)</t>
  </si>
  <si>
    <t>Der Stellungnahme ist zu entnehmen, dass die Abweichung vom Referenzbereich im Wesentlichen auf Fehlkodierungen zurückzuführen ist. Das Krankenhaus wird gebeten, verstärkt auf eine korrekte Dokumentation zu achten, da somit Anfragen zum Stellungnahmeverfahren vermieden werden können und die Zahl der reliablen Ergebnisse bei deren Veröffentlichung zunimmt. (2x berichtet)</t>
  </si>
  <si>
    <t>Abweichung zu gering. (1x berichtet)
Vier der sechs Fälle stehen in keinem kausalen Zusammenhang mit der Cholezystitis. (1x berichtet)</t>
  </si>
  <si>
    <t>Beim zweiten Fall liegt eine Fehldokumentation vor, bitte die Dokumentation entsprechend der Kodierrichtlinien und Ausfüllhinweise  vornehmen. (1x berichtet)
Besondere klinische Situation: Aortendissektion, Hemikolektomie, Bauchaortenaneurysma. (1x berichtet)
Bitte die Ausfüllhinweise der Dokumentation bei Patient 6 beachten, dieser wurde mutmaßlich falsch kodiert. (1x berichtet)
Der zweite Fall fällt nicht in den Indikator, wonach die Auffälligkeit im Grunde nicht bestanden hätte. Beim ersten Fall lehnte der Patient die weitere Behandlung ab. (1x berichtet)
Die Fachkommission sieht die besondere klinische Situation und wertet wie angegeben. (4x berichtet)
Fall 2021000499 Der letale Verlauf bei der 98-jährigen multimorbiden Patientin war mit hoher Wahrscheinlichkeit aufgrund der bei Aufnahme bereits vorliegenden Sepsis nicht abzuwenden.Fall 2021000545 Exitus letalis bei Gallenblasenempyem mit septischem Verlauf, plausibel erläutert. (1x berichtet)</t>
  </si>
  <si>
    <t>Weiterhin können LE bei der Fallanalyse wenig Erkenntnisse zu möglichen Komplikationen in einer anderen Einrichtung erkennen, da sie hierüber keine Informationen erhalten. Somit ist die Aussagekraft des Indikators sehr eingeschränkt und bringt weder den LE noch der Fachkommission tatsächliche Erkenntnisse zur Behandlungsqualität. Aufgrund der fehlenden Follow-up Datensätze können Leistungserbringer/ Standorte nur diejenigen Leistungen bewerten bzw. prüfen, welche in der eigenen Einrichtung (am eigenen Standort) dokumentiert wurden. Tritt nach der Entlassung der Patienten/innen eine verfahrensrelevante Komplikation auf, die in einer anderen Einrichtung behandelt wird, erlangt die den Index-Eingriff-durchführende Einrichtung hierüber (bisher) keine Kenntnis. Demzufolge kann für etwaige Auffälligkeiten im Stellungnahmeverfahren nicht die gesamte Patientenkarriere betrachtet, geprüft und bewertet werden. (1x berichtet)</t>
  </si>
  <si>
    <t>Weiterhin können LE bei der Fallanalyse wenig Erkenntnisse zu möglichen Komplikationen in einer anderen Einrichtung erkennen, da sie hierüber keine Informationen erhalten. Somit ist die Aussagekraft des Indikators sehr eingeschränkt und bringt weder den LE noch der Fachkommission tatsächliche Erkenntnisse zur Behandlungsqualität. (1x berichtet)</t>
  </si>
  <si>
    <t>Von den 6 auffälligen Vorgängen lagen in 3 Fällen für den Leistungserbringer keine Informationen über das Ableben vor (postoperativ erfolgte die Entlassung in die Häuslichkeit oder Pflegeeinrichtung), so dass keine weiteren Aussagen möglich waren. In zwei weiteren Fällen führten konkurrierende Erkrankungen zum Tode ohne kausalen Zusammenhang zur zurückliegenden Cholezystektomie. In einem zu bewertendem Fall mit gangrönoser Cholecystitis und schweren Grunderkrankungen erfolgte nach Auffassung der Fachkommission die Behandlung adäquat ohne Hinweise auf qualitative Mängel. (1x berichtet)</t>
  </si>
  <si>
    <t>Qualitätsindikatoren: Freitextkommentare zur Bewertung der qualitativ unauffälligen Ergebnisse (AJ 2023) - CHE</t>
  </si>
  <si>
    <t>COVID Folge (2x berichtet)
Pat vor Lungentransplantation, asympt. Pat (1x berichtet)
besondere klinische Situation mit vielen Herzinsuffizienzpatienten klinische Begründung akzeptabel (1x berichtet)
besonderes Patientenkollektiv (Patienten vor NTX erhalten im Rahmen von Listungsuntersuchung gemäß Empfehlung der KDIGO eine Koronarangiographie) (1x berichtet)</t>
  </si>
  <si>
    <t>Gut erklärbare Fälle. Maßnahmen zur Verbesserung der Dokumentationsqualität wurden bereits ergriffen. (1x berichtet)</t>
  </si>
  <si>
    <t>Geringe Abweichung vom Referenzbereich. (1x berichtet)
Vitien (Herzklappenfehler / -erkrankungen) und andere Indikationen müssen vorher korrekt zugeordnet werden, insbesondere außerhalb von Koronarer Herzkrankheit (KHK). Auch bei überwiesenen Patienten sollte routinemäßig ein Nachweis erbracht werden. (1x berichtet)</t>
  </si>
  <si>
    <t>Pat vor Lungentransplantation (1x berichtet)
Verbringungsleistung (1x berichtet)</t>
  </si>
  <si>
    <t>Cardiac Arrest Center (1x berichtet)</t>
  </si>
  <si>
    <t>Die auffälligen Vorgänge sind anhand der Einzelfallanalyse aus Sicht der Fachkommission nachvollziehbar. Dennoch erachtet die Fachkommission die insgesamt geringe Anzahl an PCI bei Patient*innen mit STEMI als kritisch. (1x berichtet)</t>
  </si>
  <si>
    <t>Einzelfall bei Verbringungsleistung (1x berichtet)</t>
  </si>
  <si>
    <t>Verbringungsleistung. Der nachgereichte Wert zum Dosis-Flächen-Produkt war unauffällig bei dem einen Fall. (1x berichtet)</t>
  </si>
  <si>
    <t>Die Auffälligkeit erklärt sich durch die Notwendigkeit einer ausführlicheren Koronardiagnostik aufgrund eines speziellen Patientenkollektivs sowie durch das Einlernen neuer Kollegen. (1x berichtet)
Die besondere klinische Situation ergibt sich aus der Komplexität der Interventionen, die in dem spezialisierten Zentrum in großem Umfang durchführt werden (u. a. FFR-Messungen, Behandlung chronischer Koronarverschlüsse (CTO), kombinierte Links-/Rechtsherzkatheteruntersuchung sowie Druckmessungen jeweils in einer Sitzung). Im QS-Verfahren werden diese Besonderheiten derzeit nicht abgebildet und in der Berechnung des Qualitätsindikators nicht berücksichtigt. Ein qualitativer Mangel lässt sich nicht ableiten. (2x berichtet)
Komplexe Fälle, Überschreitungen des Grenzwertes sind nicht ausgeprägt. (1x berichtet)</t>
  </si>
  <si>
    <t>Die Abweichung erklärt sich über die Versorgung eines speziellen Patientenkollektivs mit besonders komplexen Prozeduren. (4x berichtet)
Die Auffälligkeit erklärt sich durch die Versorgung eines speziellen Patientenkollektivs mit besonders komplexen Prozeduren sowie durch das Einlernen neuer Kollegen. (1x berichtet)
Die Fachkommission stuft den Fall als unauffällig ein mit dem Hinweis der besonderen klinischen Situation. (2x berichtet)
Die besondere klinische Situation ergibt sich aus der Komplexität der Interventionen, die in dem spezialisierten Zentrum in großem Umfang durchführt werden (u. a. FFR-Messungen, Behandlung chronischer Koronarverschlüsse (CTO), kombinierte Links-/Rechtsherzkatheteruntersuchung sowie Druckmessungen jeweils in einer Sitzung). Im QS-Verfahren werden diese Besonderheiten derzeit nicht abgebildet und in der Berechnung des Qualitätsindikators nicht berücksichtigt. Ein qualitativer Mangel lässt sich nicht ableiten. (1x berichtet)
Zentrum mit besonderer klinischer Ausrichtung (1x berichtet)
besonderer klinischer Schwerpunkt der Einrichtung erklärt die rechnerische Auffälligkeit. (1x berichtet)</t>
  </si>
  <si>
    <t>Nach kollegialem Gespräch im Okt 2022 laufende Verbesserungsmaßnahmen, positive Ergebnisverbesserung (1x berichtet)</t>
  </si>
  <si>
    <t>Die Auffälligkeit erklärt sich durch die Versorgung eines speziellen Patientenkollektivs mit besonders komplexen Prozeduren sowie durch das Einlernen neuer Kollegen. (1x berichtet)
Die Fachkommission stuft den Fall als unauffällig ein mit dem Hinweis der besonderen klinischen Situation. (2x berichtet)
Die besondere klinische Situation ergibt sich aus der Komplexität der Interventionen, die in dem spezialisierten Zentrum in großem Umfang durchführt werden (u. a. FFR-Messungen, Behandlung chronischer Koronarverschlüsse (CTO), kombinierte Links-/Rechtsherzkatheteruntersuchung sowie Druckmessungen jeweils in einer Sitzung). Im QS-Verfahren werden diese Besonderheiten derzeit nicht abgebildet und in der Berechnung des Qualitätsindikators nicht berücksichtigt. Ein qualitativer Mangel lässt sich nicht ableiten. (1x berichtet)
Sehr komplexe Interventionen, klinisch nachvollziehbar. (1x berichtet)</t>
  </si>
  <si>
    <t>Nach Gespräch im Okt 2022 gleiche Bewertung wie im Vorjahr (1x berichtet)
Regelmäßige Mitarbeiterschulungen zum Strahlenschutz sind in den Arbeitsalltag zu integrieren, um eine Einhaltung der diagnostischen Referenzwerte sicherzustellen. (1x berichtet)</t>
  </si>
  <si>
    <t>Keine plausible Abbildung in der Dokumentation. Kombinierte Koronar und Klappeneingriffe nicht in der Dokumentation abbildbar. (1x berichtet)
Verbringung, kleine Fallzahl (1x berichtet)</t>
  </si>
  <si>
    <t>Einzelfall bei Verbringungsleistung (1x berichtet)
Einzelfall bei Verbringungsleistung, Maßnahmen wurden ergriffen (1x berichtet)
Nachvollziehbare Einzelfälle bei Verbringungsleistung, in denen der verbringende Standort tatsächlich kein Dosis-Flächen-Produkt mitteilte. Es liegt somit kein Dokumentationsfehler der Klinik vor. (1x berichtet)</t>
  </si>
  <si>
    <t>Der eine fehlende Werte wurde nachgereicht und ist unauffällig. (1x berichtet)
Die 10 fehlenden Werte wurden nachgereicht und sind unauffällig. (1x berichtet)
Vereinzelt unbekannte Dosis-Flächen-Produkte bei Verbringungsleistungen trotz mehrfacher Nachfragen beim leistungserbringenden Standort. (1x berichtet)</t>
  </si>
  <si>
    <t>Bitte weisen Sie das QS-Team darauf hin, zukünftig keine Daten von extern erbrachten Prozeduren zu übermitteln. Diese Daten müssen als „Verbringungsleistung“ im durchführenden Zentrum angegeben werden. (1x berichtet)
Die Fachkommission hat sich dafür entschieden, in diesem Fall kein Stellungnahmeverfahren einzuleiten. (1x berichtet)
Die Fachkommission wertet aufgrund des einen fehlerhaft dokumentierten Vorgangs wie angegeben. (2x berichtet)</t>
  </si>
  <si>
    <t>Die rechnerische Auffälligkeit erklärt sich insbesondere durch die Notwendigkeit zum Einlernen neuer Kolleg:innen. Umfangreiche Maßnahmen zur Problemanalyse und weiteren Verbesserung wurden von der Klinik initiiert. (1x berichtet)
Die Überschreitung der Kontrastmittelmengen erklärt sich aufgrund der Versorgung von Patient*innen mit Bypassdarstellung. (1x berichtet)
Viele komplexe Fälle (1x berichtet)</t>
  </si>
  <si>
    <t>Einzelfälle bei Verbringungsleistung (1x berichtet)</t>
  </si>
  <si>
    <t>Die Problematik des zu hohen KM- Verbrauches wurde erkannt, reduzierende Massnahmen ergriffen. In den Vorjahren unauffällig. (1x berichtet)
Die rechnerische Auffälligkeit begründet sich teilweise durch eine Umstellung des Zugang von femoral auf radial sowie durch die Einarbeitung eines noch nicht so erfahrenen Kollegen. (1x berichtet)
Unter Berücksichtigung der Verbesserung der Ergebnisse im Vergleich zum Vorjahr und der bereits durch die Klinik eingeleiteten Maßnahmen, kommt die Fachkommission insgesamt zu einer unauffälligen Bewertung. (1x berichtet)</t>
  </si>
  <si>
    <t>Die Abweichung erklärt sich über die Versorgung eines speziellen Patientenkollektivs mit besonders komplexen Prozeduren. (2x berichtet)
Die Auffälligkeit erklärt sich durch die Versorgung eines speziellen Patientenkollektivs mit besonders komplexen Prozeduren sowie durch das Einlernen neuer Kollegen. (1x berichtet)
Die Fachkommission stuft den Fall als unauffällig ein mit dem Hinweis der besonderen klinischen Situation. (1x berichtet)
Komplexe Fälle, medizinisch begründet. (1x berichtet)
Zentrum mit besonderer klinische Ausrichtung (1x berichtet)
besonderer klinischer Schwerpunkt (viele CTOs) der Einrichtung erklärt die rechnerische Auffälligkeit. (1x berichtet)
besonderer klinischer Schwerpunkt der Einrichtung erklärt die rechnerische Auffälligkeit. (1x berichtet)</t>
  </si>
  <si>
    <t>Die Abweichung erklärt sich über die Versorgung eines speziellen Patientenkollektivs mit besonders komplexen Prozeduren. (4x berichtet)
Die Auffälligkeit erklärt sich durch die Versorgung eines speziellen Patientenkollektivs mit besonders komplexen Prozeduren sowie durch das Einlernen neuer Kollegen. (1x berichtet)
Die Fachkommission stuft den Fall als unauffällig ein mit dem Hinweis der besonderen klinischen Situation. (2x berichtet)
Hochkomplexe Untersuchungen, klinisch nachvollziehbar. (1x berichtet)
Hoher Anteil an komplexen Fällen, erfahrene Untersucher, es ist wichtig, optimale Untersuchungsbedingungen zu schaffen. (1x berichtet)
Medizinisch erklärbare Fälle, schwerkranke Patienten, Kontrastmittelmenge nachvollziehbar begründet. (1x berichtet)
Viele klinisch komplexe Fälle, Mehrfachstenosen. (1x berichtet)
Viele komplexe Fälle (1x berichtet)</t>
  </si>
  <si>
    <t>Die Fachkommission stuft den Fall als unauffällig ein mit dem Hinweis der besonderen klinischen Situation. (1x berichtet)
besondere klinische Ausrichtung (ECLS, Gefäßchirurgische oder Herzop) (1x berichtet)
besondere klinische Ausrichtung, viele Fälle mit Entfernung ECMO als vermeintliche Blutungskomplikation (1x berichtet)
besonderer klinischer Schwerpunkt der Einrichtung erklärt die rechnerische Auffälligkeit. (1x berichtet)</t>
  </si>
  <si>
    <t>Bei 25 der 45 (55,56 %) als auffällig gekennzeichneten Fälle besteht kein kausaler Zusammenhang zwischen der therapiebedürftigen Blutung bzw. einer punktionsnahen Komplikation und der Koronarangiographie/PCI bei konkurrierenden Erkrankungen und Interventionen. Dies entspricht einer nicht korrekten Abbildung der Kausalitätskette. Bezüglich der 20 weiteren Fälle ergibt sich kein Anhalt für Struktur- und Prozessmängel. (1x berichtet)
Bei keinem der 3 Fälle bestand ein kausaler Zusammenhang zur Koronarangiographie/PCI bei bestehenden konkurrierenden Erkrankungen. (1x berichtet)</t>
  </si>
  <si>
    <t>Die Abweichung erklärt sich über die Versorgung eines speziellen Patientenkollektivs mit besonders komplexen Prozeduren. (1x berichtet)
besonderer klinischer Schwerpunkt der Einrichtung erklärt die rechnerische Auffälligkeit. (1x berichtet)</t>
  </si>
  <si>
    <t>Fälle klinisch begründbar, schwerkranke Patienten, viele reanimierte Patienten. (1x berichtet)
Medizinisch erklärbare Fälle, schwerkranke Patienten. (1x berichtet)</t>
  </si>
  <si>
    <t>Fehldoku Herzspender, Fehldoku in Entlassdiagnosen, Fehldoku Prozedur, und nachvollziehbare Einzelfälle (1x berichtet)</t>
  </si>
  <si>
    <t>Der Parameter ist sowohl für den Leistungserbringer als auch für die Fachkommission schwer überprüfbar. (5x berichtet)
Regelmäßige M&amp;M Konferenzen inkl. Prozessoptimierung bei intraprozeduralen Schlaganfällen. Verlegung in die Herzchirurgie als weitere Therapie ist keine Komplikation. (1x berichtet)
artefizielle Auffälligkeit durch die Systematik der sozialdatengestützte Berechnung des Indikators, die mit sehr viel Einsatz durch den LE aufgeklärt werden konnte (1x berichtet)</t>
  </si>
  <si>
    <t>Der Parameter ist sowohl für den Leistungserbringer als auch für die Fachkommission schwer  überprüfbar. (1x berichtet)
Der Parameter ist sowohl für den Leistungserbringer als auch für die Fachkommission schwer überprüfbar. (1x berichtet)
Offensichtlich wie bereits im Vorjahr systemimmanente fehlerhafte Zuordnung von MACCE, obwohl keine MACCE stattgefunden haben (Diskrepanz zu 30 Tage und 1 Jahressterblichkeit), Diskrepanz zu Quik. (1x berichtet)</t>
  </si>
  <si>
    <t>sehr häufig außerklinisch Reanimation vor PCI, nachvollziehbare Einzelfälle (1x berichtet)</t>
  </si>
  <si>
    <t>Aus Sicht der Fachkommission bestehen aufgrund der Rückmeldungen der Leistungserbringer im Stellungnahmeverfahren erhebliche Zweifel an der korrekten Auswertung der sozialdatenbasierten Indikatoren. Dies betrifft insbesondere die Zurechenbarkeit von Ergebnissen zu den Leistungserbringern. (1x berichtet)
Der Parameter ist sowohl für den Leistungserbringer als auch für die Fachkommission schwer überprüfbar. (2x berichtet)
Die rechnerische Auffälligkeit konnte weder mit Hilfe der Mandantenfähigen Datenbank, noch anhand der QS-Daten nachvollzogen werden. Die Fachkommission wertet daher wie angegeben. (1x berichtet)</t>
  </si>
  <si>
    <t>Die Fachkommission stuft den Fall als unauffällig ein mit dem Hinweis der besonderen klinischen Situation. (1x berichtet)
Die betroffenen Patienten waren hochaltrig und multimorbid/schwerkrank. Die Begründungen in der Stellungnahme sind ausführlich und nachvollziehbar. (1x berichtet)
Schwerkranke Patienten, Todesursachen nicht kausal mit PCI verbunden. (1x berichtet)</t>
  </si>
  <si>
    <t>Der Tod des einen Falles steht in keinem kausalen Zusammenhang zur PCI. (1x berichtet)</t>
  </si>
  <si>
    <t>keine Ableitung einer qualitat. Auffälligkeit aus den vorliegenden Informationen möglich (1x berichtet)</t>
  </si>
  <si>
    <t>Qualitätsindikatoren: Freitextkommentare zur Bewertung der qualitativ unauffälligen Ergebnisse (AJ 2023) - PCI</t>
  </si>
  <si>
    <t>Personalwechsel, Aufarbeitung durch Fortbildung der Mitarbeiter (1x berichtet)</t>
  </si>
  <si>
    <t>Die Strukturen und Prozesse zur Hygiene im externen OP-Zentrum können von Seiten des Operateurs nicht im Einzelnen abgebildet werden. Die Fachkommission regt die jährliche Ausstellung einer entsprechenden Bescheinigung durch das OP-Zentrum an den Operateur als Dokumentationshilfe an. (1x berichtet)
Es befindet sich ausschließlich ein Operateur in der Praxis. Zusätzlich bestehen einzelne Dokumentationsfehler, die in der Stellungnahme korrigiert dargelegt wurden. (1x berichtet)
Es liegen keine Leitlinien vor, die ins Qualitätsmanagement eingepflegt werden. (1x berichtet)
Maßnahmen zur Qualitätssicherung werden bereits getroffen. (1x berichtet)
Nach Durchsicht der Stellungnahme des Leistungserbringers wurde die rechnerische Auffälligkeit in der Gesamtbetrachtung als unauffällig gewertet, jedoch bittet die Fachkommission den Leistungserbringer um Erstellung einer internen Leitlinie zur perioperativen Antibiotikaprophylaxe zur Vermeidung von postoperativen Wundkomplikationen nach operativen Eingriffen. Hinsichtlich der geeigneten Haarentfernung vor operativem Eingriff weist die Fachkommission zudem darauf hin, dass der Trimmer unter dem Punkt Haarschneider (Clipper) zu dokumentieren ist. (1x berichtet)
Oberflächenchirurgisches Leistungsspektrum ohne hohes infektiologisches Risiko. (1x berichtet)</t>
  </si>
  <si>
    <t>Qualitätsindikatoren: Freitextkommentare zur Bewertung der qualitativ unauffälligen Ergebnisse (AJ 2023) - WI-HI-A</t>
  </si>
  <si>
    <t>Die Strukturen und Prozesse zur Hygiene im OP der zusammenarbeitenden Klinik können von Seiten des Operateurs nicht im Einzelnen abgebildet werden. Die Fachkommission regt die jährliche Ausstellung einer entsprechenden Bescheinigung durch das OP-Zentrum an den Operateur als Dokumentationshilfe an. (2x berichtet)
Es wurde statt des Fragebogens zur ambulanten Tätigkeit, der QS-Bogen zum stationären operieren ausgefüllt. (1x berichtet)
Unter anderem führte Personalmangel zur teilweisen Nichterfüllung der Hygieneanforderungen. (1x berichtet)</t>
  </si>
  <si>
    <t>Qualitätsindikatoren: Freitextkommentare zur Bewertung der qualitativ unauffälligen Ergebnisse (AJ 2023) - WI-HI-S</t>
  </si>
  <si>
    <t>Der Stellungnahme ist zu entnehmen, dass die Abweichung vom Referenzbereich auf Dokumentationsdefizite zurückzuführen ist. Der Leistungserbringer wird aufgefordert, verstärkt auf die korrekte Dokumentation zu achten. Für Ihre interne Analyse erhalten Sie in einer separaten E-Mail einzelfallbezogene Bögen zur Dokumentationsüberprüfung. (2x berichtet)</t>
  </si>
  <si>
    <t>Die Auffälligkeit ist auf das Verbringungsproblem zurückzuführen. (1x berichtet)
Die Leistung Implantation von Herzschrittmachern wurde zwischenzeitlich eingestellt. (1x berichtet)</t>
  </si>
  <si>
    <t>1. Fall durch weniger erfahren Untersucher durchgeführt. 2. Fall schwierige Implantation - Fälle ausführlich begründet und plausibel. (1x berichtet)
Die Klinik versorgt ein spezielles Patientenkollektiv mit äußerst modernen Systemen wie elektrodenfreien Schrittmachern und der Anwendung von Conduction-System-Pacing, was die zum Teil erhöhten Dosis-Flächen-Produkte erklärt. (1x berichtet)
Die erhöhten DFP bei His-Bündel-Implantation sind nicht in den Referenzwerten der 1 K- und 2 K- Implantation berücksichtigt. (1x berichtet)</t>
  </si>
  <si>
    <t>Die Auffälligkeit ist auf das Verbringungsproblem zurückzuführen. (1x berichtet)
Die Leistung Implantation von Herzschrittmachern wurde zwischenzeitlich eingestellt. (1x berichtet)
den prozedurenassoziierten Veränderung der plausiblen Messbereiche tragen die bekannten Referenzwerte nicht Rechnung. (1x berichtet)</t>
  </si>
  <si>
    <t>Besondere klinische Situation (1x berichtet)
Eingriffe nicht kausal für Komplikationen. (1x berichtet)</t>
  </si>
  <si>
    <t>Die Fachkommission weist darauf hin, dass bei Abbruch des Eingriffs ein Minimaldatensatz anzulegen ist. (1x berichtet)</t>
  </si>
  <si>
    <t>Die Leistung Implantation von Herzschrittmachern wurde zwischenzeitlich eingestellt. (1x berichtet)</t>
  </si>
  <si>
    <t>Die Fachkommission erkennt aufgrund einer schwierigen Personalsituation in Verbindung mit der notwendigen Ausbildung jüngerer Kolleg: innen das Ergebnis als unauffällig an. (1x berichtet)
Es handelt sich um ein kardiologisches Schwerpunktzentrum mit besonderer Fallschwere des Patientenclientels. Bei 11 der 24 auffällig benannten Fälle befanden sich die Implanteure in der Anlernphase/Ausbildung, ohne dass ein qualitatives Defizit feststellbar war bei bereits intensiver und strukturierter Supervision. (1x berichtet)</t>
  </si>
  <si>
    <t>Die Leistung Implantation von Herzschrittmachern wurde zwischenzeitlich eingestellt. (1x berichtet)
Es handelt sich um eine Verbringungsleistung. Die Fachkommission sieht keinen Anhalt für ein Qualitätsdefizit. (1x berichtet)</t>
  </si>
  <si>
    <t>Aufgrund der schweren Vorerkrankungen eingetretene Todesfälle. Die Fachkommission kann in der medizinischen Vorgehensweise keine qualitative Auffälligkeit erkennen. (1x berichtet)
Besondere klinische Situation (1x berichtet)</t>
  </si>
  <si>
    <t>Es handelt sich um einen nachvollziehbar geschilderten, tragischen Verlauf in einem Einzelfall. (1x berichtet)
Es handelte sich um tragische Verläufe, die nachvollziehbar erläutert wurden und nicht in unmittelbarem Zusammenhang mit dem Schrittmachereingriff stehen. (1x berichtet)
Nachvollziehbar dargestellte, tragische Verläufe - die Todesfälle stehen nicht in direktem Zusammenhang mit dem Schrittmachereingriff. (1x berichtet)</t>
  </si>
  <si>
    <t>Qualitätsindikatoren: Freitextkommentare zur Bewertung der qualitativ unauffälligen Ergebnisse (AJ 2023) - HSMDEF-HSM-IMPL</t>
  </si>
  <si>
    <t>besondere Fallkonstellation (1x berichtet)</t>
  </si>
  <si>
    <t>Qualitätsindikatoren: Freitextkommentare zur Bewertung der qualitativ unauffälligen Ergebnisse (AJ 2023) - HSMDEF-HSM-AGGW</t>
  </si>
  <si>
    <t>Bei Auftreten möglicher, grundsätzlich nicht vermeidbarer Komplikationen, hat insgesamt medizinisch regelrechte Versorgung stattgefunden. Komplikations-/Krisenmanagement korrekt. (1x berichtet)</t>
  </si>
  <si>
    <t>Die Fachkommission hat entschieden, in diesem Fall kein Stellungnahmeverfahren einzuleiten. (1x berichtet)</t>
  </si>
  <si>
    <t>Qualitätsindikatoren: Freitextkommentare zur Bewertung der qualitativ unauffälligen Ergebnisse (AJ 2023) - HSMDEF-HSM-REV</t>
  </si>
  <si>
    <t>Angepasstes Vorgehen bei Patienten mit angeborenem Herzfehler (1x berichtet)
Die FK bewertet den Fall als besondere klinische Situation. (1x berichtet)</t>
  </si>
  <si>
    <t>Tatsächlich ist es bei CRT-D-Systemen der Fa. Biotronik schon seit einigen Jahren möglich, die VDD-ICD-Sonde anzuschließen. Inhaltlich ist hiergegen nichts einzuwenden, solange ein chronotrop kompetenter Sinusknoten vorliegt und das Sensing ausreichend gut ist. Es ist korrekt, das ein VDD-CRT-System selbst nicht kodierbar ist, es wäre aber inhaltlich richtig, hier ein CRT-System mit Vorhofsonde zu kodieren (die ja in die VDD-Sonde integriert ist). Problem wäre dann nur, dass bei den Messwerten keine atriale Reizschwelle kodiert werden kann. Da die Zahl der so implantierten Systeme nach meinem Kenntnisstand eher gering ist (auf keinen Fall häufig), halte ich es eher nicht für sinnvoll die Spezifikationen im 09/4 anzupassen. (1x berichtet)</t>
  </si>
  <si>
    <t>Die FK bewertet den Fall als besondere klinische Situation. (1x berichtet)</t>
  </si>
  <si>
    <t>Es handelte sich um einen tragischen Verlauf, der nachvollziehbar erläutert wurde und nicht in Zusammenhang mit dem Defibrillator-Eingriff steht. (1x berichtet)</t>
  </si>
  <si>
    <t>Bei fehlender Zuschreibbarkeit wertet die Fachkommission wie angegeben. (1x berichtet)
Der Folgeeingriff erfolgte in einer anderen Einrichtung. (1x berichtet)</t>
  </si>
  <si>
    <t>Qualitätsindikatoren: Freitextkommentare zur Bewertung der qualitativ unauffälligen Ergebnisse (AJ 2023) - HSMDEF-DEFI-IMPL</t>
  </si>
  <si>
    <t>gut dokumentierte klinische Problemsituation. (1x berichtet)</t>
  </si>
  <si>
    <t>Multimorbider, hochaltriger Patient, zusätzlich Covid-Infektion - aus med. Sicht unauffällig, plausibel begründet. (1x berichtet)</t>
  </si>
  <si>
    <t>Qualitätsindikatoren: Freitextkommentare zur Bewertung der qualitativ unauffälligen Ergebnisse (AJ 2023) - HSMDEF-DEFI-REV</t>
  </si>
  <si>
    <t>Bitte beachten Sie, dass Sie für den von Ihnen beschriebenen Fall, einen Minimaldatensatz anlegen können, um eine rechnerische Abweichung zu vermeiden. (1x berichtet)
Für beide Fälle gilt, dass die OP nicht aufgrund Karotisstenose durchgeführt wurde. (1x berichtet)</t>
  </si>
  <si>
    <t>Der Stellungnahme ist zu entnehmen, dass es sich um den seltenen Fall einer Carotis-OP als Nebeneingriff bei einem  kardiovaskulären Notfall-Eingriff handelte. Zudem stand der letale Ausgang nicht im ursächlichen Zusammenhang mit der Carotis-OP. (1x berichtet)</t>
  </si>
  <si>
    <t>Hochkomplexe Fälle, akute Eingriffe. Die Fachkommission kann keine qualitative Auffälligkeit erkennen. (1x berichtet)</t>
  </si>
  <si>
    <t>Andere Indikation (Gefäßverletzung) vorliegend, MDS wäre richtig gewesen, bereits intern aufgearbeitet. (1x berichtet)
Bitte beachten Sie, dass Sie für den von Ihnen beschriebenen Fall, einen Minimaldatensatz anlegen können, um eine rechnerische Abweichung zu vermeiden. (1x berichtet)</t>
  </si>
  <si>
    <t>Tumororientierte Behandlung unter Nutzung eines Stentverfahrens, andere Entität und Risikoprofil als eine Karotisstenose (1x berichtet)</t>
  </si>
  <si>
    <t>Andere Indikation (Gefäßverletzung) vorliegend, MDS wäre richtig gewesen, bereits intern aufgearbeitet. (1x berichtet)
Fehlcodierung - kein Fall für die gesetzliche Qualitätssicherung (1x berichtet)
Indikation des Eingriffs ist nicht die extrakranielle Stenose, Thrombektomie bei Stenose einer intrakraniellen Arterie beim Schlaganfall. (1x berichtet)</t>
  </si>
  <si>
    <t>Fall wurde direkt in eine Klinik mit Stroke-Unit verlegt. (3x berichtet)</t>
  </si>
  <si>
    <t>Qualitätsindikatoren: Freitextkommentare zur Bewertung der qualitativ unauffälligen Ergebnisse (AJ 2023) - KAROTIS</t>
  </si>
  <si>
    <t>Die histologische Untersuchung wurde ab sofort als Standard implementiert. (1x berichtet)</t>
  </si>
  <si>
    <t>ausführliche und plausible Begründung (1x berichtet)</t>
  </si>
  <si>
    <t>Begründung plausibel (1x berichtet)
Indikation bei nekrotischem Ovar aufgrund von Torsion. (1x berichtet)
Nachvollziehbare Indikation bei TUO und nicht-ausreichender konservativer Therapie (1x berichtet)</t>
  </si>
  <si>
    <t>Mischung aus Einzelfällen und Dokumentationsproblemen, bereits intern aufgearbeitet. (1x berichtet)</t>
  </si>
  <si>
    <t>Kommentar der FK: es sollte grundsätzlich ein gynäkologsicher Operateur bei Adnexeingriffen an Mädchen intraoperativ hinzugezogen werden (1x berichtet)</t>
  </si>
  <si>
    <t>Die Begründung wird von der Fachkommission akzeptiert, eine Kontrolle der Ergebnisse erfolgt im nächsten Jahr. (2x berichtet)
rechnerisch auffällig, inhaltlich nachvollziehbar erklärt, (1x berichtet)</t>
  </si>
  <si>
    <t>Die FK bewertet den Fall als besondere klinische Situation. (1x berichtet)
Pat. mit Myomenukleation, Längslaparatomie, Endometriose Stadium rASRM IV mit ausgeprägtem Adhäsionssitus. (1x berichtet)</t>
  </si>
  <si>
    <t>Qualitätsindikatoren: Freitextkommentare zur Bewertung der qualitativ unauffälligen Ergebnisse (AJ 2023) - GYN-OP</t>
  </si>
  <si>
    <t>Besonderes Pat.-Kollektiv, 2x Dokumentationsfehler, Einzelfallentscheidungen. (1x berichtet)</t>
  </si>
  <si>
    <t>Bei infauster Diagnosen war es berechtigt, keine antenatale Kortikoidtherapie durchzuführen. (1x berichtet)</t>
  </si>
  <si>
    <t>Begründung ausführlich und verständlich. Benachbartes Geburtshaus und somit Entzug von Spontangeburten jedoch abgebrochene Geburtshausgeburten. Außerdem besondere Fälle (u.a. Kinderchirurgie). (1x berichtet)
Die Fachkommission kann das besondere Patientenklientel nachvollziehen. (1x berichtet)
Die Fachkommission sieht eine nachvollziehbare besondere klinische Situation, die zu der erstmaligen rechnerischen Auffälligkeit geführt hat. (1x berichtet)
Die Fachkommission sieht eine nachvollziehbare besondere klinische Situation, die zur rechnerischen Auffälligkeit geführt hat. Die leichte Erhöhung der Kaiserschnittrate lässt sich durch das spezielle Patientenkollektiv erklären. (1x berichtet)
Mehrere vorübergehende Schließungen der Geburtshilfe, um die Kapazitäten als Corona-Schwerpunkt-Krankenhaus während der COVID- 19 Pandemie zu gewährleisten. Die Fachkommission begrüßt die geplanten Maßnahmen des Leistungserbringers. (1x berichtet)
Perinatalzentrum mit komplexen Schwangerscafts-, Geburtsverläufen bei hoher Geburtenzahl (1x berichtet)
Qualitativ unauffällig: Besondere klinische Situation (2x berichtet)</t>
  </si>
  <si>
    <t>Die Fachkommission würdigt die vom Leistungserbringer gute medizinische Lösung der unabwendbaren Situation. (1x berichtet)</t>
  </si>
  <si>
    <t>Die rechnerische Auffälligkeit war zwar insgesamt als qualitativ unauffällig zu werten, jedoch war in drei der neun Fälle der Stellungnahme kein adäquates Geburtshilfemanagement, insbesondere im Hinblick auf die CTG-Beurteilung, zu entnehmen. (1x berichtet)
In dem Indikator sind zwei Todesfälle aufgetreten, von denen einer im Rahmen des Indikators PM-NEO_51070 als begründeter Einzelfall bewertet wurde. Bezüglich des zweiten Falls merkt die Fachkommission eine unzureichende Dokumentation, v.a. hinsichtlich der Risiken einer verspäteten Einleitung (z.B. intrauteriner Fruchttod) kritisch an. Eine Obduktion sollte in solchen Fällen mit Einverständnis der Eltern immer durchgeführt werden. (1x berichtet)</t>
  </si>
  <si>
    <t>Die Fachkommission sieht eine nachvollziehbare besondere klinische Situation, die zur rechnerischen Auffälligkeit geführt hat. (1x berichtet)</t>
  </si>
  <si>
    <t>Qualitätsindikatoren: Freitextkommentare zur Bewertung der qualitativ unauffälligen Ergebnisse (AJ 2023) - PM-GEBH</t>
  </si>
  <si>
    <t>Besondere klinische Situation (1x berichtet)
Kapazitätsprobleme,  diese Fälle konnten - auf Anfrage - auch in anderen Krankenhäusern nicht behandelt werden. (1x berichtet)
Verzögerung nachvollziehbar begründet nach individueller Risikoabwägung. (1x berichtet)</t>
  </si>
  <si>
    <t>Eine Ope­ra­ti­on kann auch ohne Ein­wil­li­gung eines Betreuers durch­ge­führt wer­den, um bei ei­nem Not­fall ei­nen sta­bi­len Ge­sund­heits­zu­stand zu er­rei­chen (Ha­ge­now-Ukat &amp; Kratz 2016). Bei Pa­ti­en­tin­nen und Pa­ti­en­ten, die eine Be­treu­ung ha­ben und den­noch in der Lage sind, ärzt­li­che In­for­ma­tio­nen zu ver­ste­hen so­wie ihre Ein­wil­li­gung zu ei­ner Ope­ra­ti­on zu ge­ben, ist kei­ne Ein­wil­li­gung der Be­treue­rin oder des Be­treu­ers er­for­der­lich. Die­ser muss l (1x berichtet)</t>
  </si>
  <si>
    <t>Die Fachkommission sieht die besondere klinische Situation und wertet wie angegeben. (1x berichtet)</t>
  </si>
  <si>
    <t>Der Krankenhausbetrieb wird -aufgrund der Umwandlung in ein regionales Gesundheitszentrum- zum 30.09.2023 eingestellt. (1x berichtet)</t>
  </si>
  <si>
    <t>BG-Klinikum mit Übernahme von Patienten nach inhäusigen Stürzen in anderen Kliniken, ASA-Klassifikation hoch, frühzeitige Rückübernahme der Pat. und Fortführung der Mobilisierung im initialen Krankenhaus. (1x berichtet)
Frühzeitige Verlegung in die Geriatrie (1x berichtet)
frühzeitige Verlegung (Entlassung mit Aufnahme unter anderer IKNR) in geriatrische Frühkomplex Reha des Klinikums (1x berichtet)</t>
  </si>
  <si>
    <t>Der Stellungnahme war zu entnehmen, dass es sich um multimorbide Patienten mit hohem Lebensalter handelte, die im Anschluss des stationären Aufenthaltes in die geriatrische Frührehabilitation oder Kurzzeitpflege verlegt wurden. Nach Auffassung der Fachkommission werden diese Konstellationen in Verbindung mit der angestrebten immer kürzeren Verweildauer nicht ausreichend in den Indikatoren zur Gehunfähigkeit bei Entlassung berücksichtigt. Zudem scheint die bestehende Risikoadjustierung nicht ausreichend zu sein, da Patienten mit Delir und Demenz keine Berücksichtigung finden, aber beide Faktoren Einfluss auf die Mobilität haben. (1x berichtet)
Dokumentationsprobleme lösten die rechnerische Auffälligkeit aus. (1x berichtet)</t>
  </si>
  <si>
    <t>Der Stellungnahme ist zu entnehmen, dass die Abweichung vom Referenzbereich zum Teil auf Dokumentationsdefizite zurückzuführen ist. So wurden Komplikationen genannt, die nicht unter die allgemeinen behandlungsbedürftigen Komplikationen des Indikators fallen. Die folgenden allgemeinen behandlungsbedürftigen Komplikationen werden berücksichtigt: - Pneumonie - behandlungsbedürftige kardiovaskuläre Komplikationen - tiefe Bein-/Beckenvenenthrombose - Lungenembolie - katheterassoziierte Harnwegsinfektion - Schlaganfall - akute gastrointestinale Blutung - akute Niereninsuffizienz - Delir oder akute delirante Symptomatik ohne vorbestehende Demenz. Der Leistungserbringer wird aufgefordert, verstärkt auf eine korrekte Dokumentation zu achten, da somit Anfragen zum Stellungnahmeverfahren vermieden werden können und die Zahl der reliablen Ergebnisse bei deren Veröffentlichung zunimmt. (1x berichtet)</t>
  </si>
  <si>
    <t>Qualitätsindikatoren: Freitextkommentare zur Bewertung der qualitativ unauffälligen Ergebnisse (AJ 2023) - HGV-OSFRAK</t>
  </si>
  <si>
    <t>Hinweis der Landesgeschäftsstelle. Die "auffällige" Vorgangsnummer des letzten Jahres hätte durch Ihr QM herausgesucht werden können. (1x berichtet)
Im QS-Bogen werde die Röntgenbefunde abgefragt. Liegen spezifische Befunde vor, werden weitere Einträge erforderlich. Dies hätte in den ersten drei oben beschriebenen Fällen dokumentiert werden müssen. (1x berichtet)
Neben Dokumentationsproblemen liegen hier auch Strukturprobleme vor.  Die abschließende Überprüfung der Dokumentationsbögen muss durch eine verantwortliche Instanz (Kodierfachkraft, Oberarzt usw.) überprüft werden. "Wissensverlust" lässt sich bspw. durch eine SOP verhindern. (1x berichtet)</t>
  </si>
  <si>
    <t>Es ist nicht verfahrenskonform einen Wechsel der Komponenten in der primären Situation als Wechsel zu bezeichnen. (1x berichtet)
viele Wechsel (lediglich) mobiler Teile, d.h. fälschlicherweise in der Grundgesamtheit (1x berichtet)</t>
  </si>
  <si>
    <t>Problem der okkulten bzw. ausserhäusigen Frakturen (1x berichtet)</t>
  </si>
  <si>
    <t>Der Stellungnahme ist zu entnehmen, dass die Abweichung vom Referenzbereich zum Teil auf Dokumentationsfehler/ Kodierfehler zurückzuführen ist. Der Leistungserbringer wird aufgefordert, verstärkt auf eine korrekte Dokumentation zu achten.Hinsichtlich der in der Stellungnahme zum Teil genannten verspäteten OP-Einwilligung durch die zuständige Betreuungsperson verweist die Fachkommission auf die Implementierung einer SOP zum Umgang mit Patienten mit ungeklärten Betreuungsverhältnissen / nicht einwilligungsfähigen Patienten. (1x berichtet)</t>
  </si>
  <si>
    <t>Die Versorgung von Patienten mit Schenkelhalsfrakturen wird in dieser Einrichtung bereits seit Jahren durchgeführt, insofern sollten die Abläufe so organisiert sein, dass eine Operation innerhalb des vorgesehenen Zeitfensters durchgeführt wird. Strukturprobleme (Feiertage und Wochenende) können nicht mehr akzeptiert werden. (1x berichtet)</t>
  </si>
  <si>
    <t>Dokumentationsprobleme haben die rechnerische Auffälligkeit ausgelöst. Maßnahmen wurden eingeleitet, deren Wirksamkeit im nächsten Jahr noch einmal genauer überprüft werden. (1x berichtet)</t>
  </si>
  <si>
    <t>Anmerkung der Landesgeschäftsstelle: Es werden regelmäßig Quartalsberichte zur Verfügung gestellt, in denen die jeweiligen Ergebnisse abgebildet sind. (1x berichtet)</t>
  </si>
  <si>
    <t>Der Stellungnahme war zu entnehmen, dass es sich um multimorbide Patienten mit schweren internistischen, urologischen und neurologischen Erkrankungen handelte. Dadurch kam es zu unterschiedlichen postoperativen Komplikationen. Hinsichtlich der Fälle mit postoperativem akuten Nierenversagen wurden Maßnahmen zur Prophylaxe und Behandlung eines akuten Nierenversagens aufgeführt. Diese lassen sich nach Auffassung der Fachkommission jedoch noch konkretisieren/erweitern, um eine Verfahrensanweisung daraus zu erstellen. In 3 dieser Fälle wurde seitens der Fachkommission kein akutes Nierenversagen entsprechend der Rifle-Kriterien gesehen. (1x berichtet)</t>
  </si>
  <si>
    <t>Die Fachkommission bittet darum, intern zu diskutieren, ob bei der geringen Fallzahl die Patienten nicht weitergeleitet werden sollten. (1x berichtet)</t>
  </si>
  <si>
    <t>Frühzeitige Verlegung in die Geriatrie (1x berichtet)</t>
  </si>
  <si>
    <t>Der Stellungnahme ist zu entnehmen, dass die Abweichung vom Referenzbereich zum Teil auf Dokumentationsdefizite zurückzuführen ist. Der Leistungserbringer wird aufgefordert, verstärkt auf eine korrekte Dokumentation zu achten und die Dokumentation der Gehfähigkeit bei Aufnahme zu prüfen. (1x berichtet)</t>
  </si>
  <si>
    <t>Es kann kein unmittelbarer Zusammenhang zwischen dem Todesfall und der HEP-Implantation festgestellt werden. (1x berichtet)</t>
  </si>
  <si>
    <t>Qualitätsindikatoren: Freitextkommentare zur Bewertung der qualitativ unauffälligen Ergebnisse (AJ 2023) - HGV-HEP</t>
  </si>
  <si>
    <t>Versorgung allein frakturbedingt, daher eigentlich nicht elektiv-planbar (1x berichtet)</t>
  </si>
  <si>
    <t>Sowohl Dokumentationsfehler als auch bes. Einzelfälle haben die rechnerische Abweichung verursacht. (1x berichtet)</t>
  </si>
  <si>
    <t>Die Fachkommission sieht die besondere klinische Situation hinreichend erklärt und wertet wie angegeben. (1x berichtet)
Die Fälle wurden von der Klinik erläutert und das Vorgehen von der FK als nachvollziehbar und plausibel bewertet. (1x berichtet)</t>
  </si>
  <si>
    <t>Die Angabe "andere spezifische röntgenologische/klinische Befunde" wird nicht in die Berechnung des Qualitätsindikators einbezogen, obwohl dies korrekt dokumentiert wurde.
Indikationsstellung und Procedere waren korrekt! (1x berichtet)</t>
  </si>
  <si>
    <t>Der Stellungnahme ist zu entnehmen, dass die Abweichung vom Referenzbereich zum Teil auf Fehlkodierungen (z.B. zweizeitiger Wechsel) zurückzuführen ist. Der Leistungserbringer wird aufgefordert, verstärkt auf eine korrekte Dokumentation zu achten, da somit Anfragen zum Stellungnahmeverfahren vermieden werden können und die Zahl der reliablen Ergebnisse bei deren Veröffentlichung zunimmt. (1x berichtet)
Die Angabe "andere spezifische röntgenologische/klinische Befunde" wird nicht in die Berechnung des Qualitätsindikators einbezogen, obwohl dies korrekt dokumentiert wurde.
Indikationsstellung und Procedere waren korrekt! (1x berichtet)
Im QS-Bogen werden die Röntgenbefunde abgefragt. Liegen spezifische Befunde vor, werden weitere Einträge erforderlich. Dies hätte in den ersten drei oben beschriebenen Fällen dokumentiert werden müssen. (1x berichtet)</t>
  </si>
  <si>
    <t>Nach den Ausführungen in der Stellungnahme ist zu vermuten, dass keine internistische Voreinschätzung und Mitbetreuung erfolgte - auch wenn zahlreiche ASA 3 Patienten behandelt wurden und werden. Die aufgeführten Maßnahmen zur Vermeidung einer Niereninsuffizienz werden seitens der Fachkommission als sinnvoll angesehen, um zukünftig das Qualitätsziel zu erreichen. Ebenso wird anerkannt, dass die Komplikationsrate gegenüber dem Vorjahr gesunken ist. (1x berichtet)</t>
  </si>
  <si>
    <t>Die Fachkommission sieht die besondere klinische Situation hinreichend erklärt und wertet wie angegeben. (1x berichtet)</t>
  </si>
  <si>
    <t>niedrige Fallzahlen. Komplizierte Fälle sollten in größeren Zentren operiert werden. (1x berichtet)</t>
  </si>
  <si>
    <t>Besondere klinische Situation (1x berichtet)
Die Mobilisation war erschwert durch einen relevanten Anteil an COVID-19 Patienten mit notwendiger Isolation. (1x berichtet)</t>
  </si>
  <si>
    <t>Schicksalhafter Verlauf, der plausibel dargestellt werden konnte. (3x berichtet)</t>
  </si>
  <si>
    <t>Der Verlauf ist als schicksalhaft einzuordnen. Es handelt sich jedoch um einen Dokumentationsfehler, da die Anlage eines Minimaldatensatzes gerechtfertigt gewesen wäre. (1x berichtet)</t>
  </si>
  <si>
    <t>Qualitätsindikatoren: Freitextkommentare zur Bewertung der qualitativ unauffälligen Ergebnisse (AJ 2023) - KEP</t>
  </si>
  <si>
    <t>Die Fachkommission sieht die besondere klinische Situation und wertet wie angegeben. (1x berichtet)
Die einzelnen Fälle sind (bis auf einen)nachvollziehbar. (1x berichtet)
Einzelfall in Palliativsituation (1x berichtet)
Fälle medizinisch nachvollziehbar (1x berichtet)
Unklar ob es sich um ein Mammamalignom bei metastasierter Pat. handelt. Vorgehen nachvollziehbar. (1x berichtet)
Wunsch der Patientin bei metastasierendem Mammakarzinom (1x berichtet)</t>
  </si>
  <si>
    <t>kleine Fallzahl (1x berichtet)</t>
  </si>
  <si>
    <t>Vorgehen und Dokumentation der Klinik korrekt, geringfügige Abweichung (1x berichtet)</t>
  </si>
  <si>
    <t>Die Analyse der Befunde hat das Ergebnis bestätigt: die angefragten Befunde waren HER2positiv (1x berichtet)</t>
  </si>
  <si>
    <t>Die Fachkommission sieht die besondere klinische Situation und wertet wie angegeben. (1x berichtet)
Fehlbestimmungen des HER2Status aufgrund eines Produktfehlers. Der Fehler ist aufgefallen und wurde korrigiert. (1x berichtet)</t>
  </si>
  <si>
    <t>Aufgrund der geringen Fallzahl ist das Ergebnis nicht aussagekräftig. (1x berichtet)</t>
  </si>
  <si>
    <t>Mastektomie auf der einen Seite, BET mit Nadelmarkierung auf der anderen Seite. (1x berichtet)</t>
  </si>
  <si>
    <t>Hinweis an das IQTIG:
Die ultraschallgesteuerte OP wird in der Rechenregel nicht berücksichtigt, was zu einer rechnerischen Auffälligkeit führt, obwohl die Behandlung leitliniengerecht erfolgte und korrekt dokumentiert wurde. (2x berichtet)</t>
  </si>
  <si>
    <t>Hinweis an das IQTIG:
Die ultraschallgesteuerte OP wird in der Rechenregel nicht berücksichtigt, was zu auffälligen fällen führt, obwohl die Behandlung leitliniengerecht erfolgte und korrekt dokumentiert wurde. (1x berichtet)</t>
  </si>
  <si>
    <t>Aktualisierung der AGO Leitlinie, die noch nicht im QS-Bogen implementiert wurde. (1x berichtet)</t>
  </si>
  <si>
    <t>Fallbeschreibung nachvollziehbar. Sehr geringe Fallzahl führt zur sofortigen Auffälligkeit. (1x berichtet)</t>
  </si>
  <si>
    <t>Hinweis an das IQTIG:
Die ultraschallgesteuerte OP wird in der Rechenregel nicht berücksichtigt, was zu einer rechnerischen Auffälligkeit führt, obwohl die Behandlung leitliniengerecht erfolgte und korrekt dokumentiert wurde. (3x berichtet)</t>
  </si>
  <si>
    <t>Aktualisierung der AGO Leitlinie, die noch nicht im QS-Bogen implementiert wurde. (1x berichtet)
Befunde wurden vom Operateur im Rahmen der OP-Vorbereitung sonograph. gesichert bzw. dargestellt u. unter intraoperativer sonograph. Kontr. entfernt. Damit war entsprechend einer Drahtmarkierung d. direkte Kontrolle auf Herdentfernung gegeben. Laut AGO-Leitlinien ist d. intraoperative Präparatesono. mit dem höchsten Empfehlungsgrad f. sonograph. nicht-palpable Befunde. Herdbefunde unter neoadjuvanter Chemoth. wurden clipmarkiert und unter anschließender Nutzung d. Präparateradiographie entfernt. (1x berichtet)</t>
  </si>
  <si>
    <t>Vereinzelter Dokumentationsmangel, Prozessfehler kann nicht zweifellos abschließend ausgeschlossen werden. (1x berichtet)</t>
  </si>
  <si>
    <t>Betagte Patientin mit klinischem Verdacht auf ein invasives Karzinom (welcher histologisch nicht ausgeschlossen werden konnte) Postoperativ zeigte sich ein enkapsuliertes papilläres Karzinom rechts, welches einem in-situ-Karzinom gleichzusetzen ist. (1x berichtet)</t>
  </si>
  <si>
    <t>Problem der Diskrepanz zwischen Stanzbioptischen Befund und endgültiger Histologie. - Problem liegt am ehesten im Bereich der Pathologie. Des Weiteren ist es ein Einzelfall. (1x berichtet)</t>
  </si>
  <si>
    <t>Behandlung im Brustzentrum (Verlegung in anderes Krankenhaus)erfolgt. Wahrscheinlich Zufallsbefund. Grundgesamtheit ein Fall. (1x berichtet)
Einzelfall mit besonderer Konstellation, der nur aufgrund der besonderen Situation akzeptiert wird. (1x berichtet)
Nachvollziehbar ,altersadjustiert. (1x berichtet)</t>
  </si>
  <si>
    <t>Unterschiedliche Probleme (Dokumentationsprobleme, Einzelfälle, 4x technische Umsetzungsprobleme) (1x berichtet)</t>
  </si>
  <si>
    <t>Patientenwunsch (3x berichtet)
nachvollziehbare Darstellung in Stellungnahme. (1x berichtet)</t>
  </si>
  <si>
    <t>Die Nachresektionen erfolgten bei Patientinnen mit überwiegend großen Tumoren, ausgedehntem DCIS, multifokalen Karzinomen oder einem Karzinom, welches mit einem DCIS umliegend begleitend war . (1x berichtet)
Es handelt sich nicht primär um ein Mammakarzinom, sondern um einen Zufallsbefund. (1x berichtet)
Vorgehen lege artis durchgeführt und medizinisch sinnvoll. (1x berichtet)</t>
  </si>
  <si>
    <t>Einzelfall mit besonderer Konstellation, der nur aufgrund der besonderen Situation akzeptiert wird. (2x berichtet)
Patientin verstarb vor Termin der Tumorkonferenz unabhängig vom Mammakarzinom. (1x berichtet)</t>
  </si>
  <si>
    <t>Qualitätsindikatoren: Freitextkommentare zur Bewertung der qualitativ unauffälligen Ergebnisse (AJ 2023) - MC</t>
  </si>
  <si>
    <t>Besondere klinische Situation. (3x berichtet)
Gerontopsychiatrie (1x berichtet)
Mangelnde Compliance, Maßnahmen nachvollziehbar (1x berichtet)
Schicksalshafter Verlauf bei ausgeprägter Krankheitssituation (1x berichtet)
Zweiter Fall ist eine komplexe, palliative Situation in der Patientin Lagerungen nicht tolerierte Einrichtung reagiert vorbildhaft auf die Vorfälle und nimmt nachvollziehbare Änderungen vor. Einrichtung bezieht Betroffene mit ein. Schlüssige Darstellung und vorbildhafte Maßnahmen-Etablierung. (1x berichtet)</t>
  </si>
  <si>
    <t>Dekubiutalulzera durch medizinische Geräte, aufwendige Prozesse zur Behebung dessen begonnen (1x berichtet)
Umfassende Maßnahmen begonnen (1x berichtet)
Unzureichende Abbildung der Risikofaktoren des Gesamtpatientenkollektivs führen zu einem falsch zu niedrig erhobenen E-Wert (2x berichtet)
Unzureichende Abbildung der Risikofaktoren des Gesamtpatientenkollektivs führen zu einem falsch zu niedrig erhobenen E-Wert. (1x berichtet)</t>
  </si>
  <si>
    <t>1) 199268: Dokumentationsfehler, kein Dek IV bei Entlassung  2) 183154: schwerer Krankheitsverlauf (1x berichtet)
Auffälligkeit ist auf Strukturproblem zurückzuführen. (1x berichtet)
Aufgrund der Schwere der Grunderkrankung und des klinischen Verlaufs, konnte die Entstehung der Dekubitus nicht verhindert werden. (2x berichtet)
Ausgeprägte intensivmed. Therapie unter Berücksichtigung der Dekubitusprophylaxe soweit möglich, detaillierte Unterlagen fehlen Fall aber nachvollziehbar (1x berichtet)
Besondere klinische Situation. (1x berichtet)
Betroffene Patienten waren schwer krank. Komplexe Fälle, lange Beatmungszeiten und Intensivaufenthalte. Keine Versäumnisse hinsichtlich der Dekubitusprophylaxe erkennbar. (1x berichtet)
Der Dekubitus ließ sich nach einhelliger Einschätzung der Fachkommission nicht verhindern. Die hochbetagte Patientin formulierte nachdrücklich und bei klarem Verstand, dass sie keine Maßnahmen zur Vorbeugung eines Dekubitus wünsche. (1x berichtet)
Die Fachkommission empfiehlt in diesem Zusammenhang ergänzend die kritische Prüfung und ggf. Anpassung der Prozesse zum Thema der Wundbehandlungsplanung/Erstellung Wundbehandlungsplan (1x berichtet)
Die Fachkommission erkennt in beiden Fällen eine besonders komplexe klinische Patientensituation an. (1x berichtet)
Die Klinik hat alle notwendigen Maßnahmen eingeleitet Ohne Dokumentationsnachweis keine "Kontrollmöglichkeit". Insgesamt schlüssige Schilderung (1x berichtet)
Die Klinik hat in ihrer Stellungnahme nachvollziehbar dargelegt, dass sie die notwendigen Prozesse der Risikoeinschätzung und Dekubitusprophylaxe eingeleitet hatte. Der Dekubitus Kategorie 4 war aufgrund der schweren Erkrankungen des Patienten nicht zu verhindern gewesen. (1x berichtet)
Die besondere medizinische Patientensituation kann im aufgetretenen Einzelfall anhand der Stellungnahme nachvollzogen werden. (1x berichtet)
Die besondere medizinische Situation kann anhand der Stellungnahme nachvollzogen werden. (1x berichtet)
Dokumentationsproblem (1x berichtet)
Fall 1, Dokumentationsfehler (Dekubitus war bei Aufnahme bereits Grad III) Fall 2, Schwerer Krankheitsverlauf mit mangelnder Compliance (1x berichtet)
Fallzusammenführung eines klinisch schwierigen und komplexen Falles mit Verlegungsvorgeschichte. Der Dekubitus Grad IV ist in der Reha entstanden und liegt nicht im Verantwortungsbereich der stellungnehmenden Klinik. (1x berichtet)
Mangelnde Compliance der Patientin, besondere Umstände (1x berichtet)
Nach einhelliger Einschätzung der Fachkommission ließ sich der Dekubitus auf Grund der Schwere der Erkrankungen des Patienten nicht verhindern. Risikoeinschätzungen und prophylaktische Maßnahmen wurden gemäß Expertenstandard Dekubitusprophylaxe geplant und eingeleitet. (1x berichtet)
Schicksalhafte Verläufe bei ausgeprägter Intensivtherapie (1x berichtet)
Schicksalhafter Verlauf bei umfänglicher Dekubitusprophylaxe und sehr nahe am Anus (1x berichtet)
Schicksalhafter Verlauf der Patienten, erforderliche Maßnahmen getroffen , Patienten waren zeitweise lagerungsinstabil. (1x berichtet)
Schwere klinische, schicksalshafte Verläufe (1x berichtet)
Schwerer intensivmedizinischer Verlauf (1x berichtet)
Sehr komplexer Fall mit schwieriger, ausgeprägter Schmerzproblematik und dadurch bedingte Einschränkung der präventiven Maßnahmen. (1x berichtet)
besonders schwerer Verlauf (1x berichtet)
schwerer KH Verlauf, mangelnde Compliance, Maßnahmen nachvollziehbar dokumentiert (1x berichtet)
schwerer Krankheitsverlauf, Maßnahmen nachvollziehbar (1x berichtet)
sehr lange OP Zeit, hochdosiert Katecholamine, Perfusionsstörungen (1x berichtet)</t>
  </si>
  <si>
    <t>Hinweis an das Haus: Es ist zu besprechen, wie die Prozesse und Strukturen gemeinsam mit dem Kooperationspartner auf den Weg zu bringen sind? Eine konsequente Mikrolagerung ist vonnöten, sodass vor und nach der Dialyse eine Entlastung stattfindet. (1x berichtet)
Nach Sichtung der Stellungnahme kam die Fachkommission zu dem Schluss, dass es sich bei dem Fall um einen begründeten Einzelfall handelt. Die Fachkommission gibt jedoch den Hinweis, das Intervall der Risikoeinschätzung zu erhöhen. (1x berichtet)
Nach Sichtung der Stellungnahme kam die Fachkommission zu dem Schluss, dass es sich bei den Fällen um begründete Einzelfälle handelt. Dem Krankenhaus wird jedoch empfohlen, den Pflegestandard regelmäßig alle 2-3 Jahre zu aktualisieren. (1x berichtet)</t>
  </si>
  <si>
    <t>Nach Sichtung der Stellungnahme kam die Fachkommission zu dem Schluss, dass die Fälle als qualitativ unauffällig anzusehen sind. Dem Krankenhaus wird jedoch empfohlen, den Pflegestandard regelmäßig alle 2-3 Jahre zu aktualisieren und das Intervall der Risikoeinschätzung zu erhöhen.Vor dem Hintergrund, dass der Dekubitus bei einem Fall bereits bei Aufnahme bestand, bittet die Fachkommission, verstärkt auf eine korrekte Dokumentation zu achten und entsprechende Maßnahmen hierzu einzuleiten. Zudem sollte die unterjährige Auswertung der QS-Daten verstärkt genutzt werden, um Fehldokumentationen zu vermeiden. Ebenso empfiehlt die Fachkommission eine Überprüfung der DEK-Daten vor dem Versand an die Datenannahmestelle. (1x berichtet)
Verbesserungsmaßnahmen bereits umgesetzt. Risikoeinschätzung soll laut Expertenstandard innerhalb von 8h erfolgen. (1x berichtet)</t>
  </si>
  <si>
    <t>Anhand der ärztlichen Diagnosestellung ist ein Dekubitus der Kategorie 3 festgehalten. (1x berichtet)
Defizite erkannt und Maßnahmen eingeleitet (1x berichtet)
Dem auffälligem Ergebnis lag die Fehldokumentation eines Ereignisses zu Grunde. (1x berichtet)
Der Träger hat den Fall umfänglich aufgearbeitet, Maßnahmen zur Verbesserung eingeleitet. (1x berichtet)
Dokumentationsfehler in beiden Fällen, Dekubitus lag bei Aufnahme schon vor (1x berichtet)
Einzelfälle sind grundsätzlich nachvollziehbar. Jedoch Thema Dekubitusprophylaxe stärker in den Fokus rücken. (1x berichtet)
Fall 1: Dokumentationsfehler Fall 2: besondere klinische Situation (1x berichtet)
Fall 1: Dokumentationsfehler. Dekubitus bei Aufnahme vorhanden Fall 2: Besondere klinische Situation, mangelnde Compliance (1x berichtet)
Insgesamt bewertet die Fachkommission den vorliegenden Fall als qualitativ unauffällig. Aus der Stellungnahme geht die durchgeführte Wundtherapie eindeutig hervor, eine detaillierte Darstellung der Dekubitusprophylaxe wird jedoch nicht ausführlich erläutert. (1x berichtet)
Prophylaxe und pflegerisches Vorgehen unzureichend erläutert (1x berichtet)
Umfassende Fallanalyse mit abgeleiteten Verbesserungsnotwendigkeiten und Umsetzung sind erfolgt (1x berichtet)
siehe Untersuchungsbefund und der Unvermeidbarkeit durch Ischämie (1x berichtet)</t>
  </si>
  <si>
    <t>Qualitätsindikatoren: Freitextkommentare zur Bewertung der qualitativ unauffälligen Ergebnisse (AJ 2023) - DEK</t>
  </si>
  <si>
    <t>Aus neonatologischer Sicht besondere klinische Situation (1x berichtet)
Einzelfall, schicksalhaft. (1x berichtet)</t>
  </si>
  <si>
    <t>Klinik bitten, den Hinweis an das Geburtshaus zurück zu spiegeln. Das Kind hätte nicht im Geburtshaus zur Welt kommen dürfen. Das Risiko war zu groß. Es war ein vermeidbarer Todesfall. (1x berichtet)</t>
  </si>
  <si>
    <t>Der Geburtsverlauf in einer externen Klinik kann hier nicht mitbeurteilt werden. Der Verlauf (postnatale Verschlechterung ohne pränatale Risiken, keine hinreichende Stabilisierbarkeit des NG trotz früher Intervention) ist nicht detailliert bekannt. Die Bewertung bezieht sich nur auf die Versorgung durch die Kinderklinik. (1x berichtet)
Die Beurteilung beschränkt sich auf die Versorgung in der Kinderklinik. Der geburtshilfliche Verlauf in einer externen Klinik vor Einleitung der Reanimationsmaßnahmen kann hier nicht beurteilt werden (1x berichtet)</t>
  </si>
  <si>
    <t>Besonderheiten der Dokumentation bei Versorgung von intensivpflichtigen Kindern in 2 verschiedenen Standorten, hier Geburtsklinik. (1x berichtet)</t>
  </si>
  <si>
    <t>Die rechnerische Auffälligkeit war zwar insgesamt als qualitativ unauffällig zu werten, jedoch hätte nach Auffassung der Fachkommission die Röntgenaufnahme beim ersten Fall früher erfolgen müssen. (1x berichtet)
Einzelfälle (1x berichtet)</t>
  </si>
  <si>
    <t>Hinweise auf Versorgungsprobleme hat die Fachkommission nach kritischer Beratung nicht festgestellt. Sie vermutet, dass das Indikatorergebnis aufgrund einer unterjährigen Standortzusammenlegung nicht adäquat abgebildet wird. (1x berichtet)</t>
  </si>
  <si>
    <t>Aufgrund der besonderen klinischen Situation kommt es zur rechnerischen Abweichung in diesem Indikator. Maßnahmen zur Behebung des Problems wurden eingeleitet. (1x berichtet)
Es handelt sich hier um eine Spezialklinik für Patienten mit besonders schwerem Verlauf, das Überleben der Kinder steht im Vordergrund, ein Hörtest kann nicht die selbe Priorität haben. (1x berichtet)</t>
  </si>
  <si>
    <t>Vorzeitige Entlassung von Mutter und Kind, so dass der Hörtest und die U2 bereits beim niedergelassenen Kinderarzt stattfanden. (1x berichtet)</t>
  </si>
  <si>
    <t>Es liegen Strukturprobleme vor, die erkannt wurden. Entsprechende Maßnahmen zur Behebung des Problems wurden eingeleitet. (1x berichtet)</t>
  </si>
  <si>
    <t>Die Fachkommission übermittelte einen ausführlichen Kommentar zur Bewertung. (1x berichtet)
Hinweise auf Versorgungsprobleme hat die Fachkommission nach kritischer Beratung nicht festgestellt. Sie vermutet, dass das Indikatorergebnis aufgrund einer unterjährigen Standortzusammenlegung nicht adäquat abgebildet wird. (1x berichtet)</t>
  </si>
  <si>
    <t>Hausgeburten mit einem durch das Krankenhaus nicht zu beeinflussbaren Temperaturmanagement haben zur Abweichung vom Referenzbereich geführt. (1x berichtet)</t>
  </si>
  <si>
    <t>Qualitätsindikatoren: Freitextkommentare zur Bewertung der qualitativ unauffälligen Ergebnisse (AJ 2023) - PM-NEO</t>
  </si>
  <si>
    <t>Die Fachkommission sieht die besondere klinische Situation und wertet wie angegeben. (1x berichtet)
Patienten wurden zur neurologische Reha aufgenommen. Erkrankung an Covid, Verlegung in den Akutbereich. Weiterverlegung in Akuthaus nicht möglich (keine Kapazitäten). (1x berichtet)
Rehabilitationseinrichtung mit besonderer Einbindung in die Weiterbehandlung von Fällen mit Pneumonien. (1x berichtet)
fälschlich ausgelösten Sekundärbehandlungen - MDS (1x berichtet)</t>
  </si>
  <si>
    <t>Anhand des geschilderten Behandlungsspektrums der Einrichtung, das nicht primär auf die notfallmäßige Behandlung ambulant erworbener Pneumonien ausgerichtet ist, sieht die Fachkommission eine besondere Situation der Einrichtung, wählt den entsprechenden Bewertungskode und geht davon aus, dass auch in den Folgejahren Abweichungen von den Referenzbereichen auftreten werden. (1x berichtet)
Besondere klinische Situation (4x berichtet)
Die Fachkommission sieht die besondere klinische Situation und wertet wie angegeben. (2x berichtet)
Die Fachkommission teilt nicht die Aussage des Expertengremiums CAP (Bund), dass sich an der Notwendigkeit der stationären Aufnahme von Patienten mit viralen Pneumonien der Verzicht auf eine sofortige Antibiotikatherapie bei Aufnahme als ein Qualitätsmangel darstellen würde. (1x berichtet)
Es handelt sich um ein besonderes Patient*innen-Kollektiv mit vielen chronischen Fällen. (1x berichtet)
Lungenfachklinik, daher besonderes Patientenklientel, z.T. Diagnostik vor Antibiotikagabe erforderlich (1x berichtet)
Rehabilitationseinrichtung mit besonderer Einbindung in die Weiterbehandlung von Fällen mit Pneumonien. (1x berichtet)</t>
  </si>
  <si>
    <t>U62: auch wenn es sich bei den beschriebenen Fällen um sog. Einzelfälle handelt, sollte dennoch ein unterjähriges Monitoring erfolgen, um bei einer Abweichung vom vorgegebenen Referenzwertwert entsprechende Maßnahmen einzuleiten. Fast 25 % Abweichung ist ein wert, der sich nur aufgrund der Stichprobe durch Einzelfälle erklären lässt. Die Fachkommission fordert Sie auf auch die weiteren 53 Fälle zu prüfen und ggfls. Maßnahmen einzuleiten, um eine erneute Auffälligkeit zu vermeiden. (1x berichtet)</t>
  </si>
  <si>
    <t>Auch bei hohem Fallzahlaufkommen ist der Beginn der Antibiotikatherapie innerhalb von 8 Stunden sicherzustellen. (1x berichtet)
Aufgrund der begrenzten Anzahl von Fällen sind statistische Schlussfolgerungen nicht möglich. (1x berichtet)
Das Antibioseregime bedarf der konsequenten Umsetzung zur Sicherstellung eines Beginns innerhalb von 8 Stunden nach Aufnahme. (1x berichtet)
Hier handelt es sich um eine Mischung aus falscher Diagnosestellung und einer Fehlkodierung. (1x berichtet)</t>
  </si>
  <si>
    <t>Besondere klinische Situation (4x berichtet)
Besondere klinische Situation. (1x berichtet)
Die Fachkommission sieht die besondere klinische Situation und wertet wie angegeben. (1x berichtet)
Kein Hinweis auf einen medizinischen Mangel (1x berichtet)
Patientenklientel hochbetagt und multimorbide (1x berichtet)
Patientenklientel hochbetagt und multimorbide. (1x berichtet)
Rehabilitationseinrichtung mit besonderer Einbindung in die Weiterbehandlung von Fällen mit Pneumonien. (1x berichtet)
medizinisch gut nachvollziehbare Einzelfälle bei besonderem Patientenkollektiv (1x berichtet)
spezielles Patientengut (1x berichtet)</t>
  </si>
  <si>
    <t>auch wenn es sich bei den beschriebenen Fällen um sog. Einzelfälle handelt, sollte dennoch ein unterjähriges Monitoring erfolgen, um bei einer Abweichung vom vorgegebenen Referenzwertwert entsprechende Maßnahmen einzuleiten. Fast 25 % Abweichung ist ein wert, der sich nur aufgrund der Stichprobe durch Einzelfälle erklären lässt. Die Fachkommission fordert Sie auf auch die weiteren 53 Fälle zu prüfen und ggfls. Maßnahmen einzuleiten, um eine erneute Auffälligkeit zu vermeiden. (1x berichtet)</t>
  </si>
  <si>
    <t>Unter Bezugnahme auf den Hinweis in Ihrer Stellungnahme, dass die Abweichung vom Referenzbereich zum Teil auf eine Fehldokumentation zurückzuführen ist, bittet die Fachkommission verstärkt auf die Dokumentation zu achten. (1x berichtet)</t>
  </si>
  <si>
    <t>Die Einrichtung hat sich mit der Problematik eingend auseinandergesetzt und entprechende Maßnahmen eingeleitet. Die Ergebnisse werden im kommenden Jahr noch einmal sehr genau überprüft. (1x berichtet)</t>
  </si>
  <si>
    <t>Besondere klinische Situation. (1x berichtet)
Die Standortschließung mit entsprechenden Umstrukturierungsmaßnahmen wird für das Jahr 2022 als besondere Situation angesehen. (1x berichtet)
Patienten wurden zur neurologische Reha aufgenommen. Erkrankung an Covid, Verlegung in den Akutbereich. Weiterverlegung in Akuthaus nicht möglich (keine Kapazitäten). (1x berichtet)
Personalausfälle/-Engpässe und der damit verbundene Einsatz von ärztlichem Fremdpersonal führte zu einer Verschlechterung in diesem Indikator. (1x berichtet)
Rehabilitationseinrichtung mit besonderer Einbindung in die Weiterbehandlung von Fällen mit Pneumonien. (1x berichtet)
Rehaklinik - Problem der Falldefinition bei dem Einzelfall (1x berichtet)</t>
  </si>
  <si>
    <t>Der Leistungserbringer hat das Problem identifiziert und entsprechende Maßnahmen eingeleitet.  Die Ergebnisse zum Erfassungsjahr 2023 werden im kommenden Jahr noch einmal genauer überprüft. (1x berichtet)</t>
  </si>
  <si>
    <t>Aufgrund der begrenzten Anzahl von Fällen sind statistische Schlussfolgerungen nicht möglich. (1x berichtet)
Es wurden bereits im vergangenen Jahr Maßnahmen zur Verbesserung eingeleitet, die leider noch nicht im vollen Umfang gegriffen haben. Die Fachkommission bittet eindringlich darum, die Maßnahmen engmaschig zu überprüfen. Das Ergebnis wird im nächsten Jahr noch einmal genau überprüft, eine erneute Abweichung vom Referenzbereich wird dann nicht mehr toleriert. (1x berichtet)
Kein Anhalt für ein med. Problem. Hier liegt ein vielfältiges Problem vor (Struktur, Prozesse, Patienten), das nur teilweise konkret angegangen wurde. Die Ergebnisse werden im kommenden Jahr noch einmal genauer überprüft. (1x berichtet)
Über die Sensibilisierung hinaus sollte eine abschließende Kontrolle implementiert werden. (1x berichtet)</t>
  </si>
  <si>
    <t>Es gibt viele Therapiebegrenzungen und Dokumentationsfehler. (1x berichtet)
fälschlich ausgelösten Sekundärbehandlungen - MDS (1x berichtet)</t>
  </si>
  <si>
    <t>Der Stellungnahme ist zu entnehmen, dass die Therapieeinstellung nicht dokumentiert wurde, sodass ein Dokumentationsfehler vorliegt. Die Fachkommission bittet, verstärkt auf eine korrekte Dokumentation zu achten, da somit Anfragen zum Stellungnahmeverfahren vermieden werden können und die Zahl der reliablen Ergebnisse bei deren Veröffentlichung zunimmt. (1x berichtet)</t>
  </si>
  <si>
    <t>Bitte beachten Sie, dass im Dokumentationsbogen die Möglichkeit besteht, eine palliative Therapiezielsetzung zu dokumentieren. In diesem Fall werden alle Patienten aus diesem QI ausgeschlossen. (1x berichtet)
kein Hinweis auf Mängel der medizinischen Qualität, jedoch Covid19-Patienten und Angabe zur Therapiebegrenzung nicht QS-dokumentiert. (1x berichtet)</t>
  </si>
  <si>
    <t>Besondere klinische Situation (1x berichtet)
Besondere klinische Situation. (1x berichtet)
Die Fachkommission sieht die besondere klinische Situation und wertet wie angegeben. (1x berichtet)
Patienten wurden zur neurologische Reha aufgenommen. Erkrankung an Covid, Verlegung in den Akutbereich. Weiterverlegung in Akuthaus nicht möglich (keine Kapazitäten). (1x berichtet)
Personalausfälle/-Engpässe und der damit verbundene Einsatz von ärztlichem Fremdpersonal führte zu einer Verschlechterung in diesem Indikator. (1x berichtet)
Rehabilitationseinrichtung mit besonderer Einbindung in die Weiterbehandlung von Fällen mit Pneumonien. (1x berichtet)
Rehaklinik - Problem der Falldefinition bei dem Einzelfall (1x berichtet)
fälschlich ausgelösten Sekundärbehandlungen - MDS (1x berichtet)</t>
  </si>
  <si>
    <t>Kein Hinweis auf Mängel in der med. Qualität. Fehlerquellen wurden identifiziert und entsprechende Maßnahmen wurden eingeleitet. Das Ergebnis wird im kommenden Jahr noch einmal genau überprüft. (1x berichtet)</t>
  </si>
  <si>
    <t>Aufgrund der begrenzten Anzahl von Fällen sind statistische Schlussfolgerungen nicht möglich. (1x berichtet)
Das Krankenhaus hat sich intensiv mit der Problematik befasst und Lösungsansätze formuliert. (1x berichtet)</t>
  </si>
  <si>
    <t>Qualitätsindikatoren: Freitextkommentare zur Bewertung der qualitativ unauffälligen Ergebnisse (AJ 2023) - CAP</t>
  </si>
  <si>
    <t>Sonstiges (im Kommentar erläutert)</t>
  </si>
  <si>
    <t>Auffälligkeitskriterien: Bewertung der  Ergebnisse als Sonstiges (AJ 2023) – CHE</t>
  </si>
  <si>
    <t>Auffälligkeitskriterien: Bewertung der  Ergebnisse als Sonstiges (AJ 2023) – TX-HTX</t>
  </si>
  <si>
    <t>Auffälligkeitskriterien: Bewertung der  Ergebnisse als Sonstiges (AJ 2023) – TX-MKU</t>
  </si>
  <si>
    <t>Auffälligkeitskriterien: Bewertung der  Ergebnisse als Sonstiges (AJ 2023) – KCHK-AK-CHIR</t>
  </si>
  <si>
    <t>Auffälligkeitskriterien: Bewertung der  Ergebnisse als Sonstiges (AJ 2023) – KCHK-AK-KATH</t>
  </si>
  <si>
    <t>Auffälligkeitskriterien: Bewertung der  Ergebnisse als Sonstiges (AJ 2023) – KCHK-D</t>
  </si>
  <si>
    <t>Auffälligkeitskriterien: Bewertung der  Ergebnisse als Sonstiges (AJ 2023) – KCHK-KC</t>
  </si>
  <si>
    <t>Auffälligkeitskriterien: Bewertung der  Ergebnisse als Sonstiges (AJ 2023) – KCHK-MK-CHIR</t>
  </si>
  <si>
    <t>Auffälligkeitskriterien: Bewertung der  Ergebnisse als Sonstiges (AJ 2023) – KCHK-MK-KATH</t>
  </si>
  <si>
    <t>Auffälligkeitskriterien: Bewertung der  Ergebnisse als Sonstiges (AJ 2023) – TX-LLS</t>
  </si>
  <si>
    <t>Auffälligkeitskriterien: Bewertung der  Ergebnisse als Sonstiges (AJ 2023) – TX-LTX</t>
  </si>
  <si>
    <t>Auffälligkeitskriterien: Bewertung der  Ergebnisse als Sonstiges (AJ 2023) – TX-LUTX</t>
  </si>
  <si>
    <t>Auffälligkeitskriterien: Bewertung der  Ergebnisse als Sonstiges (AJ 2023) – TX-NLS</t>
  </si>
  <si>
    <t>Auffälligkeitskriterien: Bewertung der  Ergebnisse als Sonstiges (AJ 2023) – NET-PNTX-D</t>
  </si>
  <si>
    <t>16 / 126
(12,70 %)</t>
  </si>
  <si>
    <t>15 / 93
(16,13 %)</t>
  </si>
  <si>
    <t>7 / 72
(9,72 %)</t>
  </si>
  <si>
    <t>Auffälligkeitskriterien: Bewertung der  Ergebnisse als Sonstiges (AJ 2023) – PCI</t>
  </si>
  <si>
    <t>Auffälligkeitskriterien: Bewertung der  Ergebnisse als Sonstiges (AJ 2023) – HSMDEF-HSM-IMPL</t>
  </si>
  <si>
    <t>Auffälligkeitskriterien: Bewertung der  Ergebnisse als Sonstiges (AJ 2023) – HSMDEF-HSM-AGGW</t>
  </si>
  <si>
    <t>Auffälligkeitskriterien: Bewertung der  Ergebnisse als Sonstiges (AJ 2023) – HSMDEF-HSM-REV</t>
  </si>
  <si>
    <t>Auffälligkeitskriterien: Bewertung der  Ergebnisse als Sonstiges (AJ 2023) – HSMDEF-DEFI-IMPL</t>
  </si>
  <si>
    <t>Auffälligkeitskriterien: Bewertung der  Ergebnisse als Sonstiges (AJ 2023) – HSMDEF-DEFI-AGGW</t>
  </si>
  <si>
    <t>Auffälligkeitskriterien: Bewertung der  Ergebnisse als Sonstiges (AJ 2023) – HSMDEF-DEFI-REV</t>
  </si>
  <si>
    <t>Auffälligkeitskriterien: Bewertung der  Ergebnisse als Sonstiges (AJ 2023) – KAROTIS</t>
  </si>
  <si>
    <t>Auffälligkeitskriterien: Bewertung der  Ergebnisse als Sonstiges (AJ 2023) – GYN-OP</t>
  </si>
  <si>
    <t>Auffälligkeitskriterien: Bewertung der  Ergebnisse als Sonstiges (AJ 2023) – PM-GEBH</t>
  </si>
  <si>
    <t>Auffälligkeitskriterien: Bewertung der  Ergebnisse als Sonstiges (AJ 2023) – HGV-OSFRAK</t>
  </si>
  <si>
    <t>Auffälligkeitskriterien: Bewertung der  Ergebnisse als Sonstiges (AJ 2023) – HGV-HEP</t>
  </si>
  <si>
    <t>Auffälligkeitskriterien: Bewertung der  Ergebnisse als Sonstiges (AJ 2023) – KEP</t>
  </si>
  <si>
    <t>Auffälligkeitskriterien: Bewertung der  Ergebnisse als Sonstiges (AJ 2023) – MC</t>
  </si>
  <si>
    <t>Auffälligkeitskriterien: Bewertung der  Ergebnisse als Sonstiges (AJ 2023) – DEK</t>
  </si>
  <si>
    <t>Auffälligkeitskriterien: Bewertung der  Ergebnisse als Sonstiges (AJ 2023) – PM-NEO</t>
  </si>
  <si>
    <t>3 / 16
(18,75 %)</t>
  </si>
  <si>
    <t>Auffälligkeitskriterien: Bewertung der  Ergebnisse als Sonstiges (AJ 2023) – CAP</t>
  </si>
  <si>
    <t>Der Stellungnahme war zu entnehmen, dass die Unterdokumentation durch einen Softwarefehler bedingt war. Der Leistungserbringer hat den Softwarefehler inzwischen behoben, sodass dieser Fehler für das Erfassungsjahr 2023 nicht wieder auftreten sollte. (1x berichtet)</t>
  </si>
  <si>
    <t>Auffälligkeitskriterien: Freitextkommentare zur Bewertung der Ergebnisse als Sonstiges (AJ 2023) – CHE</t>
  </si>
  <si>
    <t>Dokumentation sonstiges wenn möglich vermeiden. Bitte Ausfüllhinweise beachten. (1x berichtet)</t>
  </si>
  <si>
    <t>Ergebnis nicht valide, da unterschiedliche Anteile der Grundgesamtheit unter zwei Pseudonymen zum gleichen LE ausgewertet wurden (1x berichtet)
Softwareprobleme haben eine falsche Dokumentation verursacht (1x berichtet)
Softwareprobleme haben eine falsche Dokumentation verursacht. (1x berichtet)</t>
  </si>
  <si>
    <t>Softwareprobleme haben eine falsche Dokumentation verursacht. (2x berichtet)</t>
  </si>
  <si>
    <t>Bei Wechsel der Betriebsstättennummer wohl Teil-Dokumentation unter zwei Pseudonymen  (??) (1x berichtet)
Bei dem Leistungserbringer haben Statuswechsel zur BSNR zu einer fehlenden Einsendung der QS-Daten geführt. (1x berichtet)
Die Ursache der Unterdokumentation konnte vom Leistungserbringer bisher nicht geklärt werden bei Nutzung verschiedener Softwaresysteme für KISS und QS-Dokumentation. Analyse wurde beauftragt. (1x berichtet)
Durch die Datenannahmestelle der KVMV wurde eine fehlerhafte Sollstatistik erzeugt. (2x berichtet)
Hintergrund konnte nicht abschließend geklärt werden. (1x berichtet)
Keine valide Aussage möglich, da die Auswertungen nicht zu den Zahlen der LE passen. Hier liegt eine Schnittstellenproblematik vor. (4x berichtet)
LE nimmt nicht mehr am Stellungnahmeverfahren teil. (1x berichtet)
Problem bei der Datenübermittlung. Hintergrund der Situation konnte nicht abschließend geklärt werden. (1x berichtet)
Tätigkeit beendet (1x berichtet)
Um zukünftig eine Auffälligkeit zu vermeiden ist zwingend eine Anpassung der Software erforderlich. Dies ist sicherzustellen, um eine 100%-ige Dokumentationsquote zu erreichen. (1x berichtet)
Unvollzählige oder falsche Dokumentation (1x berichtet)
Vermutlich doppelte Vergabe von Pseudonymen durch Datenannahmestelle. (1x berichtet)</t>
  </si>
  <si>
    <t>Als Grund für die Überdokumentation wurden Rechnungskorrekturen durch die Krankenkasse angegeben. (1x berichtet)
Der Leistungserbringer unternahm umfangreiche Analysen bezüglich der Überprüfung der SOLL- und IST-Zahlen sowohl im KISS als auch in der QS-Dokumentationssoftware, ohne bisher die Ursache klären zu können. (1x berichtet)
Leistungserbringer hat korrekt dokumentiert. Software-Probleme haben Überdokumentation verursacht. (1x berichtet)
Selektivvertraglich ambulant erbrachte Leistungen wurden nicht im SOLL berücksichtigt. (3x berichtet)
Softwareprobleme haben eine falsche Dokumentation verursacht. Bei dem Auffälligkeitskriterium handelt es sich, nach telefon. Recherche mit der KVHH und dem IQTIG Berlin um einen Übertragungsfehler der Sollstatistik. (1x berichtet)</t>
  </si>
  <si>
    <t>Auffälligkeitskriterien: Freitextkommentare zur Bewertung der Ergebnisse als Sonstiges (AJ 2023) – PCI</t>
  </si>
  <si>
    <t>Sie haben eine rechnerische Abweichung in diesem Qualitätsindikator.  Die Abweichung vom Referenzwert wird durch einen Fall generiert. Wir erwarten keine schriftliche Stellungnahme, bitten jedoch darum intern zu prüfen, was zu dieser  Abweichung geführt hat. (1x berichtet)</t>
  </si>
  <si>
    <t>Auffälligkeitskriterien: Freitextkommentare zur Bewertung der Ergebnisse als Sonstiges (AJ 2023) – HSMDEF-HSM-IMPL</t>
  </si>
  <si>
    <t>Der Stellungnahme ist zu entnehmen, dass die Unterdokumentation durch einen Softwarefehler bedingt war. Der Leistungserbringer wird aufgefordert, entsprechende Maßnahmen zur Behebung des Softwareproblems einzuleiten, damit der Fehler für das Erfassungsjahr 2023 nicht wieder auftritt. (1x berichtet)</t>
  </si>
  <si>
    <t>Auffälligkeitskriterien: Freitextkommentare zur Bewertung der Ergebnisse als Sonstiges (AJ 2023) – HSMDEF-HSM-AGGW</t>
  </si>
  <si>
    <t>Die Fachkommission schaut sich den Indikator im nächsten Jahr erneut an. (1x berichtet)</t>
  </si>
  <si>
    <t>Auffälligkeitskriterien: Freitextkommentare zur Bewertung der Ergebnisse als Sonstiges (AJ 2023) – HSMDEF-HSM-REV</t>
  </si>
  <si>
    <t>Auffälligkeitskriterien: Freitextkommentare zur Bewertung der Ergebnisse als Sonstiges (AJ 2023) – HSMDEF-DEFI-IMPL</t>
  </si>
  <si>
    <t>Dokumentationsprobleme intern analysiert und angegangen (1x berichtet)</t>
  </si>
  <si>
    <t>Auffälligkeitskriterien: Freitextkommentare zur Bewertung der Ergebnisse als Sonstiges (AJ 2023) – KAROTIS</t>
  </si>
  <si>
    <t>Fehldokumentation bei einem Fall (1x berichtet)
Sie haben eine rechnerische Abweichung in diesem Qualitätsindikator.  Die Abweichung vom Referenzwert wird durch einen Fall generiert. Wir erwarten keine schriftliche Stellungnahme, bitten jedoch darum intern zu prüfen, was zu dieser  Abweichung geführt hat. (2x berichtet)</t>
  </si>
  <si>
    <t>Fehlende Beachtung der DeQS-RL-Anonymisierungsvorgaben, kein Hinweis auf Qualitätsmängel (1x berichtet)</t>
  </si>
  <si>
    <t>Auffälligkeitskriterien: Freitextkommentare zur Bewertung der Ergebnisse als Sonstiges (AJ 2023) – GYN-OP</t>
  </si>
  <si>
    <t>Abteilung wurde zum 21. September 2022 geschlossen. (1x berichtet)
Fehlende Beachtung der DeQS-RL-Anonymisierungsvorgaben, kein Hinweis auf Qualitätsmängel (1x berichtet)</t>
  </si>
  <si>
    <t>Der Stellungnahme ist zu entnehmen, dass die Unterdokumentation durch einen Softwarefehler bedingt war. Der Leistungserbringer hat den Softwarefehler inzwischen behoben, sodass dieser Fehler für das Erfassungsjahr 2023 nicht wieder auftreten sollte. (1x berichtet)</t>
  </si>
  <si>
    <t>Auffälligkeitskriterien: Freitextkommentare zur Bewertung der Ergebnisse als Sonstiges (AJ 2023) – PM-GEBH</t>
  </si>
  <si>
    <t>Fehlerhafte Kodierung (2x berichtet)
Fehlerhafter Bogen ausgefüllt (1x berichtet)</t>
  </si>
  <si>
    <t>Cyperangriff 2021 verhinderte Übermittlung von 3 Überliegerfällen mit Entlassung 2022 (1x berichtet)
Der Stellungnahme war zu entnehmen, dass die Unterdokumentation durch einen Softwarefehler bedingt war. Der Leistungserbringer hat den Softwarefehler inzwischen behoben, sodass dieser Fehler für das Erfassungsjahr 2023 nicht wieder auftreten sollte. (3x berichtet)</t>
  </si>
  <si>
    <t>Fehlerhafte Kodierung (1x berichtet)</t>
  </si>
  <si>
    <t>Auffälligkeitskriterien: Freitextkommentare zur Bewertung der Ergebnisse als Sonstiges (AJ 2023) – HGV-OSFRAK</t>
  </si>
  <si>
    <t>Sie haben eine rechnerische Abweichung in diesem Qualitätsindikator. Die Abweichung wird durch einen Fall generiert. Wir erwarten keine schriftliche Stellungnahme, bitten jedoch darum zu prüfen, was zu dieser Abweichung geführt hat. (1x berichtet)</t>
  </si>
  <si>
    <t>Krankenhaus geschlossen (1x berichtet)</t>
  </si>
  <si>
    <t>Der Stellungnahme war zu entnehmen, dass die Unterdokumentation durch einen Softwarefehler bedingt war. Der Leistungserbringer hat den Softwarefehler inzwischen behoben, sodass dieser Fehler für das Erfassungsjahr 2023 nicht wieder auftreten sollte. (2x berichtet)</t>
  </si>
  <si>
    <t>Der Stellungnahme war zu entnehmen, dass die Unterdokumentation durch einen Softwarefehler bedingt war. Der Leistungserbringer hat den Softwarefehler inzwischen behoben, sodass dieser Fehler für das Erfassungsjahr 2023 nicht wieder auftreten sollte. (2x berichtet)
Die Abteilung Chirurgie ist im Oktober 2022 geschlossen worden. Das Krankenhaus wird im September 2023 ganz geschlossen. (1x berichtet)
Sie haben eine rechnerische Abweichung in diesem Qualitätsindikator. Die Abweichung wird durch einen Fall generiert. Wir erwarten keine schriftliche Stellungnahme, bitten jedoch darum zu prüfen, was zu dieser Abweichung geführt hat. (1x berichtet)
Softwareprobleme haben eine falsche Dokumentation verursacht (1x berichtet)</t>
  </si>
  <si>
    <t>Auffälligkeitskriterien: Freitextkommentare zur Bewertung der Ergebnisse als Sonstiges (AJ 2023) – HGV-HEP</t>
  </si>
  <si>
    <t>Einrichtung geschlossen (1x berichtet)</t>
  </si>
  <si>
    <t>Sie haben eine rechnerische Abweichung im Qualitätsindikator. Die Abweichung wird durch einen Fall generiert. Wir erwarten keine schriftliche Stellungnahme, bitten jedoch darum zu prüfen, was zu dieser Abweichung geführt hat. (1x berichtet)</t>
  </si>
  <si>
    <t>Auffälligkeitskriterien: Freitextkommentare zur Bewertung der Ergebnisse als Sonstiges (AJ 2023) – KEP</t>
  </si>
  <si>
    <t>Abteilung geschlossen (1x berichtet)</t>
  </si>
  <si>
    <t>Abteilung geschlossen (1x berichtet)
Fehlende Beachtung der DeQS-RL-Anonymisierungsvorgaben, kein Hinweis auf Qualitätsmängel (1x berichtet)</t>
  </si>
  <si>
    <t>Auffälligkeitskriterien: Freitextkommentare zur Bewertung der Ergebnisse als Sonstiges (AJ 2023) – MC</t>
  </si>
  <si>
    <t>Der Stellungnahme war zu entnehmen, dass die Unterdokumentation durch eine Softwareumstellung bedingt war. (1x berichtet)</t>
  </si>
  <si>
    <t>Fehler im KIS-System, Ursache ist nicht bekannt, möglicherweise im Rahmen eines Updates bzw. Release der Software. (4x berichtet)</t>
  </si>
  <si>
    <t>Widersprüche zwischen DeQS-RL und Spezifikation lt. Information des IQTIG (2x berichtet)</t>
  </si>
  <si>
    <t>Auffälligkeitskriterien: Freitextkommentare zur Bewertung der Ergebnisse als Sonstiges (AJ 2023) – DEK</t>
  </si>
  <si>
    <t>Aufgrund der eingeleiteten Maßnahmen ist ein Ergebnis im Referenzbereich für 2023 zu erwarten. (1x berichtet)</t>
  </si>
  <si>
    <t>Auffälligkeitskriterien: Freitextkommentare zur Bewertung der Ergebnisse als Sonstiges (AJ 2023) – PM-NEO</t>
  </si>
  <si>
    <t>Der Stellungnahme war zu entnehmen, dass die Unterdokumentation durch einen Softwarefehler bedingt war. Der Leistungserbringer hat den Softwarefehler inzwischen behoben, sodass dieser Fehler für das Erfassungsjahr 2023 nicht wieder auftreten sollte. (1x berichtet)
Grund für die Unterdokumentation konnte nicht gefunden werden (Abstimmung mit der IT erfolgt). (1x berichtet)
Softwareprobleme haben eine falsche Dokumentation verursacht. (1x berichtet)</t>
  </si>
  <si>
    <t>Softwareprobleme haben eine falsche Dokumentation verursacht. (1x berichtet)</t>
  </si>
  <si>
    <t>Auffälligkeitskriterien: Freitextkommentare zur Bewertung der Ergebnisse als Sonstiges (AJ 2023) – CAP</t>
  </si>
  <si>
    <t>unvollzählige oder falsche Dokumentation</t>
  </si>
  <si>
    <t>Softwareprobleme haben eine falsche Dokumentation verursacht</t>
  </si>
  <si>
    <t>Sonstige Dokumentationsfehler</t>
  </si>
  <si>
    <t>3 / 61
(4,92 %)</t>
  </si>
  <si>
    <t>11 / 59
(18,64 %)</t>
  </si>
  <si>
    <t>Qualitätsindikatoren: Bewertung der Ergebnisse als Dokumentationsfehler oder Sonstiges (AJ 2023) – CHE</t>
  </si>
  <si>
    <t>Qualitätsindikatoren: Bewertung der Ergebnisse als Dokumentationsfehler oder Sonstiges (AJ 2023) – TX-HTX</t>
  </si>
  <si>
    <t>Qualitätsindikatoren: Bewertung der Ergebnisse als Dokumentationsfehler oder Sonstiges (AJ 2023) – TX-MKU</t>
  </si>
  <si>
    <t>Qualitätsindikatoren: Bewertung der Ergebnisse als Dokumentationsfehler oder Sonstiges (AJ 2023) – KCHK-AK-CHIR</t>
  </si>
  <si>
    <t>Qualitätsindikatoren: Bewertung der Ergebnisse als Dokumentationsfehler oder Sonstiges (AJ 2023) – KCHK-AK-KATH</t>
  </si>
  <si>
    <t>Qualitätsindikatoren: Bewertung der Ergebnisse als Dokumentationsfehler oder Sonstiges (AJ 2023) – KCHK-KC</t>
  </si>
  <si>
    <t>Qualitätsindikatoren: Bewertung der Ergebnisse als Dokumentationsfehler oder Sonstiges (AJ 2023) – KCHK-KC-KOMB</t>
  </si>
  <si>
    <t>Qualitätsindikatoren: Bewertung der Ergebnisse als Dokumentationsfehler oder Sonstiges (AJ 2023) – KCHK-MK-CHIR</t>
  </si>
  <si>
    <t>9 / 14
(64,29 %)</t>
  </si>
  <si>
    <t>Qualitätsindikatoren: Bewertung der Ergebnisse als Dokumentationsfehler oder Sonstiges (AJ 2023) – KCHK-MK-KATH</t>
  </si>
  <si>
    <t>Qualitätsindikatoren: Bewertung der Ergebnisse als Dokumentationsfehler oder Sonstiges (AJ 2023) – TX-LLS</t>
  </si>
  <si>
    <t>Qualitätsindikatoren: Bewertung der Ergebnisse als Dokumentationsfehler oder Sonstiges (AJ 2023) – TX-LTX</t>
  </si>
  <si>
    <t>Qualitätsindikatoren: Bewertung der Ergebnisse als Dokumentationsfehler oder Sonstiges (AJ 2023) – TX-LUTX</t>
  </si>
  <si>
    <t>Qualitätsindikatoren: Bewertung der Ergebnisse als Dokumentationsfehler oder Sonstiges (AJ 2023) – TX-NLS</t>
  </si>
  <si>
    <t>Qualitätsindikatoren: Bewertung der Ergebnisse als Dokumentationsfehler oder Sonstiges (AJ 2023) – NET-NTX</t>
  </si>
  <si>
    <t>Qualitätsindikatoren: Bewertung der Ergebnisse als Dokumentationsfehler oder Sonstiges (AJ 2023) – NET-PNTX</t>
  </si>
  <si>
    <t>6 / 55
(10,91 %)</t>
  </si>
  <si>
    <t>16 / 36
(44,44 %)</t>
  </si>
  <si>
    <t>1 / 47
(2,13 %)</t>
  </si>
  <si>
    <t>49 / 125
(39,20 %)</t>
  </si>
  <si>
    <t>45 / 119
(37,82 %)</t>
  </si>
  <si>
    <t>4 / 6
(66,67 %)</t>
  </si>
  <si>
    <t>3 / 62
(4,84 %)</t>
  </si>
  <si>
    <t>Qualitätsindikatoren: Bewertung der Ergebnisse als Dokumentationsfehler oder Sonstiges (AJ 2023) – PCI</t>
  </si>
  <si>
    <t>18 / 456
(3,95 %)</t>
  </si>
  <si>
    <t>2 / 456
(0,44 %)</t>
  </si>
  <si>
    <t>114 / 456
(25,00 %)</t>
  </si>
  <si>
    <t>11 / 19
(57,89 %)</t>
  </si>
  <si>
    <t>17 / 437
(3,89 %)</t>
  </si>
  <si>
    <t>0 / 437
(0,00 %)</t>
  </si>
  <si>
    <t>103 / 437
(23,57 %)</t>
  </si>
  <si>
    <t>Qualitätsindikatoren: Bewertung der Ergebnisse als Dokumentationsfehler oder Sonstiges (AJ 2023) – WI-HI-A</t>
  </si>
  <si>
    <t>5 / 116
(4,31 %)</t>
  </si>
  <si>
    <t>3 / 116
(2,59 %)</t>
  </si>
  <si>
    <t>19 / 116
(16,38 %)</t>
  </si>
  <si>
    <t>8 / 49
(16,33 %)</t>
  </si>
  <si>
    <t>11 / 67
(16,42 %)</t>
  </si>
  <si>
    <t>Qualitätsindikatoren: Bewertung der Ergebnisse als Dokumentationsfehler oder Sonstiges (AJ 2023) – WI-HI-S</t>
  </si>
  <si>
    <t>5 / 82
(6,10 %)</t>
  </si>
  <si>
    <t>2 / 73
(2,74 %)</t>
  </si>
  <si>
    <t>Qualitätsindikatoren: Bewertung der Ergebnisse als Dokumentationsfehler oder Sonstiges (AJ 2023) – HSMDEF-HSM-IMPL</t>
  </si>
  <si>
    <t>Qualitätsindikatoren: Bewertung der Ergebnisse als Dokumentationsfehler oder Sonstiges (AJ 2023) – HSMDEF-HSM-AGGW</t>
  </si>
  <si>
    <t>5 / 54
(9,26 %)</t>
  </si>
  <si>
    <t>4 / 32
(12,50 %)</t>
  </si>
  <si>
    <t>Qualitätsindikatoren: Bewertung der Ergebnisse als Dokumentationsfehler oder Sonstiges (AJ 2023) – HSMDEF-HSM-REV</t>
  </si>
  <si>
    <t>3 / 88
(3,41 %)</t>
  </si>
  <si>
    <t>3 / 74
(4,05 %)</t>
  </si>
  <si>
    <t>Qualitätsindikatoren: Bewertung der Ergebnisse als Dokumentationsfehler oder Sonstiges (AJ 2023) – HSMDEF-DEFI-IMPL</t>
  </si>
  <si>
    <t>Qualitätsindikatoren: Bewertung der Ergebnisse als Dokumentationsfehler oder Sonstiges (AJ 2023) – HSMDEF-DEFI-AGGW</t>
  </si>
  <si>
    <t>Qualitätsindikatoren: Bewertung der Ergebnisse als Dokumentationsfehler oder Sonstiges (AJ 2023) – HSMDEF-DEFI-REV</t>
  </si>
  <si>
    <t>7 / 23
(30,43 %)</t>
  </si>
  <si>
    <t>8 / 41
(19,51 %)</t>
  </si>
  <si>
    <t>1 / 38
(2,63 %)</t>
  </si>
  <si>
    <t>Qualitätsindikatoren: Bewertung der Ergebnisse als Dokumentationsfehler oder Sonstiges (AJ 2023) – KAROTIS</t>
  </si>
  <si>
    <t>5 / 30
(16,67 %)</t>
  </si>
  <si>
    <t>2 / 30
(6,67 %)</t>
  </si>
  <si>
    <t>20 / 209
(9,57 %)</t>
  </si>
  <si>
    <t>5 / 209
(2,39 %)</t>
  </si>
  <si>
    <t>8 / 120
(6,67 %)</t>
  </si>
  <si>
    <t>Qualitätsindikatoren: Bewertung der Ergebnisse als Dokumentationsfehler oder Sonstiges (AJ 2023) – GYN-OP</t>
  </si>
  <si>
    <t>6 / 72
(8,33 %)</t>
  </si>
  <si>
    <t>Qualitätsindikatoren: Bewertung der Ergebnisse als Dokumentationsfehler oder Sonstiges (AJ 2023) – PM-GEBH</t>
  </si>
  <si>
    <t>18 / 50
(36,00 %)</t>
  </si>
  <si>
    <t>Qualitätsindikatoren: Bewertung der Ergebnisse als Dokumentationsfehler oder Sonstiges (AJ 2023) – HGV-OSFRAK</t>
  </si>
  <si>
    <t>18 / 62
(29,03 %)</t>
  </si>
  <si>
    <t>32 / 217
(14,75 %)</t>
  </si>
  <si>
    <t>3 / 217
(1,38 %)</t>
  </si>
  <si>
    <t>2 / 174
(1,15 %)</t>
  </si>
  <si>
    <t>2 / 71
(2,82 %)</t>
  </si>
  <si>
    <t>1 / 160
(0,62 %)</t>
  </si>
  <si>
    <t>5 / 61
(8,20 %)</t>
  </si>
  <si>
    <t>Qualitätsindikatoren: Bewertung der Ergebnisse als Dokumentationsfehler oder Sonstiges (AJ 2023) – HGV-HEP</t>
  </si>
  <si>
    <t>12 / 45
(26,67 %)</t>
  </si>
  <si>
    <t>19 / 75
(25,33 %)</t>
  </si>
  <si>
    <t>2 / 75
(2,67 %)</t>
  </si>
  <si>
    <t>40 / 165
(24,24 %)</t>
  </si>
  <si>
    <t>3 / 101
(2,97 %)</t>
  </si>
  <si>
    <t>Qualitätsindikatoren: Bewertung der Ergebnisse als Dokumentationsfehler oder Sonstiges (AJ 2023) – KEP</t>
  </si>
  <si>
    <t>4 / 71
(5,63 %)</t>
  </si>
  <si>
    <t>8 / 64
(12,50 %)</t>
  </si>
  <si>
    <t>5 / 96
(5,21 %)</t>
  </si>
  <si>
    <t>2 / 44
(4,55 %)</t>
  </si>
  <si>
    <t>Qualitätsindikatoren: Bewertung der Ergebnisse als Dokumentationsfehler oder Sonstiges (AJ 2023) – MC</t>
  </si>
  <si>
    <t>4 / 92
(4,35 %)</t>
  </si>
  <si>
    <t>55 / 457
(12,04 %)</t>
  </si>
  <si>
    <t>11 / 457
(2,41 %)</t>
  </si>
  <si>
    <t>Qualitätsindikatoren: Bewertung der Ergebnisse als Dokumentationsfehler oder Sonstiges (AJ 2023) – DEK</t>
  </si>
  <si>
    <t>5 / 111
(4,50 %)</t>
  </si>
  <si>
    <t>Qualitätsindikatoren: Bewertung der Ergebnisse als Dokumentationsfehler oder Sonstiges (AJ 2023) – PM-NEO</t>
  </si>
  <si>
    <t>21 / 276
(7,61 %)</t>
  </si>
  <si>
    <t>8 / 276
(2,90 %)</t>
  </si>
  <si>
    <t>21 / 260
(8,08 %)</t>
  </si>
  <si>
    <t>7 / 260
(2,69 %)</t>
  </si>
  <si>
    <t>22 / 285
(7,72 %)</t>
  </si>
  <si>
    <t>1 / 285
(0,35 %)</t>
  </si>
  <si>
    <t>3 / 285
(1,05 %)</t>
  </si>
  <si>
    <t>5 / 285
(1,75 %)</t>
  </si>
  <si>
    <t>15 / 80
(18,75 %)</t>
  </si>
  <si>
    <t>26 / 264
(9,85 %)</t>
  </si>
  <si>
    <t>4 / 264
(1,52 %)</t>
  </si>
  <si>
    <t>3 / 264
(1,14 %)</t>
  </si>
  <si>
    <t>Qualitätsindikatoren: Bewertung der Ergebnisse als Dokumentationsfehler oder Sonstiges (AJ 2023) – CAP</t>
  </si>
  <si>
    <t>Der Leistungserbringer wurde in dem Indikator mit zwei Fällen rechnerisch auffällig. In beiden Fällen wurde der Indexeingriff beim Leistungserbringer durchgeführt, der Folgeeingriff jedoch bei einem anderen Leistungserbringer. Tritt nach der Entlassung der Patienten/innen eine verfahrensrelevante Komplikation auf, die in einer anderen Einrichtung behandelt wird (Abbildung über Sozialdaten bei den Krankenkassen), erlangt die den Index‐Eingriff‐durchführende Einrichtung hierüber leider keine Kenntnis. Da auch die Fachkommission keine Kenntnis darüber erlangt, welcher Leistungserbringer den Folgeeingriff durchgeführt hat, kann für das Stellungnahmeverfahren nicht die gesamte Patientenbehandlung betrachtet und bewertet werden. Die Fachkommission hat daher die Bewertung S99- Sonstiges vorgenommen, da eine vollständige Beurteilung der Patientenbehandlung nur mit vollständigen Informationen aus Index- und Folgeeingriff möglich ist. (1x berichtet)
Schließung Fachbereich zum 31.01.2023 (1x berichtet)
Die zur Auffälligkeit führenden ICD-/OPS-Kodes wurden außerhalb der Klinik des Leistungserbringers dokumentiert. Der Leistungserbringer kann die aufgetretenen Komplikationen im auffälligen Vorgang daher nicht nachvollziehen und eine vollständige Beurteilung der Patientenkarriere seitens der Fachkommission ist nicht möglich. (1x berichtet)</t>
  </si>
  <si>
    <t>Sie haben eine rechnerische Abweichung in diesem Qualitätsindikator.  Die Abweichung vom Referenzwert wird durch einen Fall generiert. Wir erwarten keine schriftliche Stellungnahme, bitten jedoch darum intern zu prüfen, was zu dieser  Abweichung geführt hat. (2x berichtet)</t>
  </si>
  <si>
    <t>Schließung Fachbereich zum 31.01.2023 (1x berichtet)
Der Leistungserbringer kann die aufgetretene Komplikation im auffälligen Vorgang nicht ausreichend nachvollziehen. Eine vollständige Beurteilung der Patientenkarriere seitens der Fachkommission ist nicht möglich. (1x berichtet)</t>
  </si>
  <si>
    <t>Klinikschließung zum März 2023 (1x berichtet)
Sie haben eine rechnerische Abweichung in diesem Qualitätsindikator.  Die Abweichung vom Referenzwert wird durch einen Fall generiert. Wir erwarten keine schriftliche Stellungnahme, bitten jedoch darum intern zu prüfen, was zu dieser  Abweichung geführt hat. (1x berichtet)
Dem LE sind keine Folgebehandlungen bekannt. Entlassung der angefragten Patienten unauffällig. in gutem AZ. (1x berichtet)
Keine Aussage vom LE möglich, da die Verknüpfung von amb. und stat. Daten nicht möglich ist. (1x berichtet)</t>
  </si>
  <si>
    <t>2022 wurde laut Leistungserbringer die stationäre Versorgung am Standort eingestellt (1x berichtet)
Die zur Auffälligkeit führenden ICD-/OPS-Kodes wurden außerhalb der Klinik des Leistungserbringers dokumentiert. Der Leistungserbringer kann die aufgetretenen Komplikationen im auffälligen Vorgang daher nicht nachvollziehen und eine vollständige Beurteilung der Patientenkarriere seitens der Fachkommission ist nicht möglich. (1x berichtet)</t>
  </si>
  <si>
    <t>Qualitätsindikatoren: Freitextkommentare zur Bewertung der Ergebnisse als Dokumentationsfehler oder Sonstiges (AJ 2023) - CHE</t>
  </si>
  <si>
    <t>S99 / D99</t>
  </si>
  <si>
    <t>Ergebnis nicht valide, da unterschiedliche Anteile der Grundgesamtheit unter zwei Pseudonymen zum gleichen LE ausgewertet wurden (4x berichtet)
LE nicht mehr zugelassen, zudem wurden Anteile der Grundgesamtheit unter zwei Pseudonymen ausgewertet (1x berichtet)
Vorbefunde und fallbezogene Parameter wurden nicht korrekt erfasst. (1x berichtet)</t>
  </si>
  <si>
    <t>Die Zusammenführung von ambulanten und stationären Gegebenheiten sind nicht in der Datenübermittlung berücksichtigt. (1x berichtet)</t>
  </si>
  <si>
    <t>Ergebnis nicht valide, da unterschiedliche Anteile der Grundgesamtheit unter zwei Pseudonymen zum gleichen LE ausgewertet wurden (1x berichtet)
Kein Hinweis auf Qualitätsmängel, aber fehlende Beachtung der DeQS-RL-Anonymisierungsvorgaben (1x berichtet)</t>
  </si>
  <si>
    <t>Gemäß Stellungnahme liegen sowohl Door- als auch Balloon-Zeitpunkt vor, die Dokumentation dieser im QS-Bogen wurde versäumt. (1x berichtet)
Door- und Balloon-Zeitpunkt waren bekannt, aber versehentlich nicht QS-dokumentiert (1x berichtet)
Aufgrund einer Systemeinstellung kam es zu Eingabeproblemen beim Door- bzw. Balloon-Zeitpunkt. Die Dokumentationsprobleme wurden zwischenzeitlich behoben. (1x berichtet)
Gemäß Stellungnahme konnten die Door- bzw. Balloon-Zeitpunkte anhand der Patientendokumentation nachvollzogen werden. In den auffälligen Vorgängen wurden diese jedoch nicht in die QS-Dokumentation übertragen. (1x berichtet)
Gemäß Stellungnahme liegt in fast allen Fällen ein Dokumentationsfehler vor, die Angaben konnten anhand der Klinikdokumentation nachvollzogen werden. (1x berichtet)</t>
  </si>
  <si>
    <t>Ergebnis nicht valide, da unterschiedliche Anteile der Grundgesamtheit unter zwei Pseudonymen zum gleichen LE ausgewertet wurden (2x berichtet)
Durch die Zusammenfassung verschiedener Untersuchungen kommt es trotz der Anmerkungen in den Ausfüllhinweisen bei größeren Kliniken mit komplexeren Eingriffen automatisch zu höheren Dosisflächenprodukten, da die Risikoadjustierung lediglich den BMI berücksichtigt. (2x berichtet)</t>
  </si>
  <si>
    <t>Durch die Zusammenfassung verschiedener Untersuchungen kommt es trotz der Anmerkungen in den Ausfüllhinweisen bei größeren Kliniken mit komplexeren Eingriffen automatisch zu höheren Dosisflächenprodukten, da die Risikoadjustierung lediglich den BMI berücksichtigt. (1x berichtet)</t>
  </si>
  <si>
    <t>Ergebnis nicht valide, da unterschiedliche Anteile der Grundgesamtheit unter zwei Pseudonymen zum gleichen LE ausgewertet wurden (1x berichtet)
Durch die Zusammenfassung verschiedener Untersuchungen kommt es trotz der Anmerkungen in den Ausfüllhinweisen bei größeren Kliniken mit komplexeren Eingriffen automatisch zu höheren Dosisflächenprodukten, da die Risikoadjustierung lediglich den BMI berücksichtigt. (2x berichtet)</t>
  </si>
  <si>
    <t>Fehlende Übertragung des Dosis-Flächen-Produkts in die QS-Dokumentation in einem Fall. (1x berichtet)
fehlende QS-Dokumentation bei bekanntem Dosis-Flächen-Produkt (1x berichtet)
Fehlerhafte Dokumentation in einem Einzelfall, das Dosis-Flächen-Produkt war bekannt wurde aber aufgrund eines Softwareproblems nicht in die QS-Dokumentation übertragen. (1x berichtet)
Fehlerhafte Dokumentation in 3 Fällen, die Dosis-Flächen-Produkte konnten anhand der Patientendokumentation nachvollzogen werden. (1x berichtet)
Übertragungsfehler in allen Fällen, die Dosis-Flächen-Produkte wurden erhoben und konnten anhand der Patientendokumentation nachvollzogen werden. (1x berichtet)
Unbekanntes Dosis-Flächen-Produkt in drei Fällen, die als Verbringungsleistung durchgeführt wurden. (1x berichtet)
Gemäß Stellungnahme ist von einem softwarebedingten Dokumentationsfehler auszugehen. (1x berichtet)
Fehlerhafte Erfassung in zwei Fällen, die Dosis-Flächen-Produkte konnten anhand der Patientendokumentation nachvollzogen werden. (1x berichtet)
Fehldokumentation in allen auffälligen Vorgängen. Die Dosis-Flächen-Produkte lagen in den Herzkatheterberichten vor, wurden aber fälschlicherweise nicht in die QS-Dokumentation übertragen. (1x berichtet)
Die Dosis-Flächen-Produkte lagen gemäß Stellungnahme des Leistungserbringers vor, wurden jedoch nicht vollständig in die QS-Dokumentation übertragen. (1x berichtet)
Schnittstellenprobleme verursachen einen fehlenden Export der Dosis-Flächen-Produkte von der Herzkatheteranlage in die QS-Dokumentationssoftware, das Problem wurde zwischenzeitlich behoben. (1x berichtet)
Aufgrund einer Systemumstellung kam es zu Übertragungsfehlern vom Herzkatheterlabor in die QS-Dokumentation. Das Problem wurde zwischenzeitlich gelöst. (1x berichtet)</t>
  </si>
  <si>
    <t>Ergebnis nicht valide, da unterschiedliche Anteile der Grundgesamtheit unter zwei Pseudonymen zum gleichen LE ausgewertet wurden. (1x berichtet)
Sie haben eine rechnerische Abweichung in diesem Qualitätsindikator.  Die Abweichung vom Referenzwert wird durch einen Fall generiert. Wir erwarten keine schriftliche Stellungnahme, bitten jedoch darum intern zu prüfen, was zu dieser  Abweichung geführt hat. (1x berichtet)
keine Bewertung bei ausschließlich Verbringungsleistungen (1x berichtet)
Eine Fehlfunktion in der Herzkatheteranlage führte dazu, dass in den auffälligen Fällen kein Dosis-Flächen- Produkt ausgewiesen werden konnte. Bis zur Behebung des technischen Problems wurden mit Zustimmung des zuständigen Strahlenphysikers weiterhin Eingriffe durchgeführt. Die Fehlfunktion der Anlage wurde zwischenzeitlich behoben. (1x berichtet)</t>
  </si>
  <si>
    <t>Kombinationseingriffe aus Koronarangiographie sowie weiterer Gefäßprovinzen. (1x berichtet)</t>
  </si>
  <si>
    <t>Ergebnis nicht valide, da unterschiedliche Anteile der Grundgesamtheit unter zwei Pseudonymen zum gleichen LE ausgewertet wurden (2x berichtet)</t>
  </si>
  <si>
    <t>Der Stellungnahme ist zu entnehmen, dass die Abweichung vom Referenzbereich im Wesentlichen auf Fehlkodierungen zurückzuführen ist. Der Leistungserbringer wird aufgefordert, verstärkt auf die korrekte Kodierung zu achten. (1x berichtet)</t>
  </si>
  <si>
    <t>der sozialdatenbasierte Indikator lässt keine weitere Analyse zu 7 der 18 betroffenen Fälle zu (1x berichtet)
Der sozialdatenbasierte Indikator berücksichtigt die zeitliche Reihenfolgen von Prozeduren nicht, so dass die Komplikation „Blutung“ vor dem Hintergrund der Vielzahl an invasiven Maßnahmen, die die schwer kranken Patienten erhalten hatten, nicht zwangsläufig auf einen Herzkathetereingriff zurückzuführen ist (1x berichtet)
inhaltliche Aufarbeitung nicht möglich, kompletter Wechsel des ärztlichen Teams (1x berichtet)</t>
  </si>
  <si>
    <t>Ergebnis nicht valide, da unterschiedliche Anteile der Grundgesamtheit unter zwei Pseudonymen zum gleichen LE ausgewertet wurden“ (1x berichtet)
Ergebnis nicht valide, da unterschiedliche Anteile der Grundgesamtheit unter zwei Pseudonymen zum gleichen LE ausgewertet wurden. (1x berichtet)</t>
  </si>
  <si>
    <t>keine Bewertung bei ausschließlich Verbringungsleistungen (1x berichtet)</t>
  </si>
  <si>
    <t>Problem der Datenbasis bei ambulant stationärer Kooperation_ echte MACCE nicht von kodiertechnisch ausgelösten Auffälligkeiten unterscheidbar (1x berichtet)
Dem Vertragsarzt lagen zum postinterventionellen Verlauf des Patienten keine Informationen vor. (1x berichtet)
Der sozialdatenbasierte Indikator 56020 ist in seiner Konstruktion nicht hinreichend valide, als dass eine qualitative Bewertung möglich wäre. kausale Zusammenhänge und zeitliche Abfolgen können durch die vorliegenden Daten nicht sicher ermittelt werden. (1x berichtet)</t>
  </si>
  <si>
    <t>Es konnte nicht plausibel analysiert werden, wie viele Patienten/Patientinnen tatsächlich ein MACCE Ereignis hatten (Sozialdatenindikator) (1x berichtet)
Problem der Datenbasis bei ambulant stationärer Kooperation_ echte MACCE nicht von kodiertechnisch ausgelösten Auffälligkeiten unterscheidbar (1x berichtet)
Dem Vertragsarzt lagen zum postinterventionellen Verlauf des Patienten keine Informationen vor. (1x berichtet)
Krankenhaus geschlossen (1x berichtet)</t>
  </si>
  <si>
    <t>Der Leistungserbringer wurde erneut in dem Follow-Up-Indikator 56024 (30-Tage-Sterblichkeit bei PCI (8. bis 30. postprozeduraler Tag)) rechnerisch auffällig. Der Indikator basiert zusätzlich auf Sozialdaten bei den Krankenkassen (u. a. Abrechnungsdaten) und betrachtet verstorbene PatientInnen zwischen dem 8. und dem 30. postprozeduralen Tag. Anhand der vorliegenden Stellungnahme kann die Fachkommission keinen Zusammenhang zwischen der PCI und dem Tod der PatientInnen feststellen. Die Fachkommission merkt jedoch an, dass das Ergebnis des Leistungserbringers das Landesergebnis im aktuellen Auswertungsjahr in Mecklenburg-Vorpommern maßgeblich beeinflusst hat. Ggf. sollte die Indikation durch den Leistungserbringer kritischer geprüft werden. (1x berichtet)
Bitte Eingabe "sonstiges" wenn möglich vermeiden. Ausfüllhinweise beachten. (1x berichtet)</t>
  </si>
  <si>
    <t>Qualitätsindikatoren: Freitextkommentare zur Bewertung der Ergebnisse als Dokumentationsfehler oder Sonstiges (AJ 2023) - PCI</t>
  </si>
  <si>
    <t>Der Stellungnahme ist zu entnehmen, dass die geforderten Leitlinien, Arbeitsanweisungen und Standards vorliegen und die Informationsveranstaltung zur Hygiene und Infektionsprävention jährlich durchgeführt werden. Ebenso erfolgt die Haarentfernung per Clipper. Hinsichtlich der Informationsveranstaltung zur Antibiotikaresistenzlage und -therapie sowie der Patienteninformation zur Hygiene bei MRSA-Besiedlung/ Infektion hat der Leistungserbringer bereits Maßnahmen zur Qualitätsverbesserung eingeleitet. Der Leistungserbringer wird aufgefordert, verstärkt auf eine korrekte Dokumentation zu achten, da somit Anfragen zum Stellungnahmeverfahren vermieden werden können und die Zahl der reliablen Ergebnisse bei deren Veröffentlichung zunimmt. (1x berichtet)
Die rechnerische Auffälligkeit entstand durch fehlerhafte Dokumentation der Praxis im Erhebungsbogen. Bitte achten Sie zukünftig auf die korrekte Dokumentation. Als Hilfsmittel stehen hierzu die Ausfüllhinweise des IQTIG zum Verfahren zur Verfügung. (1x berichtet)
Die rechnerische Auffälligkeit entstand durch fehlerhafte Dokumentation der Praxis im Erhebungsbogen. Als Hilfsmittel wurde auf die Ausfüllhinweise des IQTIG zum Verfahren hingewiesen. (3x berichtet)</t>
  </si>
  <si>
    <t>Die eingereichte Stellungnahme enthält nur einen Teil der angeforderten Angaben. (1x berichtet)
Der Leistungserbringer führt unter der BSNR keine Eingriffe mehr durch. (1x berichtet)
Nach Auskunft der KV-WL ist die Betriebsstättennummer zum 31.03.2023 beendet worden. (1x berichtet)
Leistungserbringer gab keine Stellungnahme zur fehlenden einrichtungsbezogenen QS-Dokumentation gem. § 12 Abs. 2 der themenspezifischen Bestimmungen der DeQS-RL ab. (1x berichtet)
Kein Stellungnahmeverfahren eingeleitet, da Praxistätigkeit zum 30.06.2023 beendet wurde. (1x berichtet)
Stellungnahmeverfahren gem. § 12 Abs. 2 der themenspezifischen Bestimmungen der DeQS-RL. Der Leistungserbringer sei nicht von KVS über seine Dokumentationspflicht zu Erfassungsjahr 2022 informiert worden. (1x berichtet)
Stellungnahmeverfahren gem. § 12 Abs. 2 der themenspezifischen Bestimmungen der DeQS-RL. Es wurde keine QS-Dokumentation vom Leistungserbringer erstellt, da die Tätigkeit zum 31.03.2022 beendet wurde. (1x berichtet)
Stellungnahmeverfahren gem. § 12 Abs. 2 der themenspezifischen Bestimmungen der DeQS-RL wurde nicht eingeleitet, da Praxistätigkeit 2022 beendet wurde. (1x berichtet)
Stellungnahmeverfahren gem. § 12 Abs. 2 der themenspezifischen Bestimmungen der DeQS-RL. IT-Probleme bei der Übermittlung der QS-Dokumentation wurden vom Leistungserbringer geltend gemacht. (1x berichtet)
Stellungnahmeverfahren gem. § 12 Abs. 2 der themenspezifischen Bestimmungen der DeQS-RL wurde nicht eingeleitet, da Praxistätigkeit 31.03.2022 beendet wurde. (1x berichtet)
Stellungnahmeverfahren wurde nicht eingeleitet, da Praxistätigkeit zum 30.06.2023 beendet wurde. (1x berichtet)
Stellungnahmeverfahren gem. § 12 Abs. 2 der themenspezifischen Bestimmungen der DeQS-RL wurde nicht eingeleitet, da die Praxistätigkeit zum 31.12.2022 beendet wurde. (1x berichtet)
Stellungnahmeverfahren gem. § 12 Abs. 2 der themenspezifischen Bestimmungen der DeQS-RL wurde nicht eingeleitet, da Praxistätigkeit zum 30.06.2022 beendet wurde. (2x berichtet)
Die Praxis wurde zum 31.12.2022 geschlossen. (1x berichtet)
Stellungnahmeverfahren gem. § 12 Abs. 2 der themenspezifischen Bestimmungen der DeQS-RL wurde nicht eingeleitet, da Praxistätigkeit zum 31.12.2022 beendet wurde. (2x berichtet)
Stellungnahmeverfahren gem. § 12 Abs. 2 der themenspezifischen Bestimmungen der DeQS-RL. Der Leistungserbringer sei nicht über seine Dokumentationspflicht durch die KVS informiert gewesen. (1x berichtet)
Stellungnahmeverfahren gem. § 12 Abs. 2 der themenspezifischen Bestimmungen der DeQS-RL. Leistungserbringer hatte diese QS-Dokumentation für die belegärztliche Tätigkeit erstellt, jedoch nicht für die vertragsärztliche Tätigkeit. (1x berichtet)
Stellungnahmeverfahren gem. § 12 Abs. 2 der themenspezifischen Bestimmungen der DeQS-RL. Datenlieferfrist war überschritten. (1x berichtet)
Stellungnahmeverfahren gem. § 12 Abs. 2 der themenspezifischen Bestimmungen der DeQS-RL. Pflicht zur QS-Dokumentation NWIEA war von Krankenhaus übersehen worden bei erfolgter Dokumentation NWIES. (4x berichtet)
Der Leistungserbringer wurde auf die gesetzliche Verpflichtung gemäß DeQS-Richtlinie vom 19. Juli 2018 (zuletzt geändert am 15. Dezember 2022, veröffentlicht im Bundesanzeiger ([Anz AT 10.03.2023 B3], in Kraft getreten am 1. Januar 2023) i. V. m. § 135a SGB V, hingewiesen. (19x berichtet)
Die einrichtungsbezogene QS-Dokumentation wurde vom Vertragsarzt / von der Vertragsärztin fristgerecht an die KV Thüringen übermittelt, jedoch im Papierformat. Eine nachträgliche digitale Übermittlung der Daten (einrichtungsbezogener Fragebogen) war nach dem 28.02.2023 nicht mehr möglich. (1x berichtet)
Die einrichtungsbezogene QS-Dokumentation wurde seitens des Leistungserbringers an die DAS der KV Thüringen übermittelt, aber scheinbar nicht an das IQTIG weitergeleitet. (1x berichtet)
Der Leistungserbringer wurde auf die gesetzliche Verpflichtung zur Meldung von Daten zum Hygiene- und Infektionsmanagement gemäß DeQS-Richtlinie vom 19. Juli 2018 (zuletzt geändert am 15. Dezember 2022, veröffentlicht im Bundesanzeiger ([Anz AT 10.03.2023 B3], in Kraft getreten am 1. Januar 2023) i. V. m. § 135a SGB V hingewiesen. (2x berichtet)
Der Leistungserbringer kontrollierte nicht, ob die Daten ordnungsgemäß an die Datenannahmestelle übermittelt wurden. Er wurde auf die ordnungsgemäße Lieferung und Kontrolle der Datenübermittlung hingewiesen. (1x berichtet)
Da vermutlich in 2022 keine (bzw. maximal eine) Tracer-Operationen durchgeführt worden sind, findet eine Bewertung mit der Kategorie "Sonstiges" statt. (1x berichtet)
Betriebsstättennummer beendet zum 30.06.2023 (2x berichtet)
Laut KV im Jahr 2022 nur eine Tracerleistung erbracht. Für 2023 liegt keine abgerechnete Tracerleistung vor (2x berichtet)
Beendigung der Zulasssung Mitte 2023 (1x berichtet)
Nach Mitteilung von KV hat Praxis die operative Tätigkeit eingestellt. (1x berichtet)
Es wurde festgestellt, dass Sie im Leistungsbereich QS-WI-HI-A keine Daten übermittelt haben. Laut Sollstatistik hätten Sie 1 Datensatz übermitteln sollen. Wir bitten Sie, diesen Sachverhalt intern zu überprüfen und ggf. Maßnahmen zu ergreifen, um zukünftig eine rechnerische Auffälligkeit zu vermeiden. (54x berichtet)
Mit allen LE wurde bei einem rechnerisch auffälligen Ergebnis ein Stellungnahmeverfahren durchgeführt. Die dabei aufgetretenen administrativen Probleme mit dem Verfahren wurden aufgearbeitet, inhaltliche Verständnisschwierigkeiten wurden versucht zu klären. Die FK hat ggf. Empfehlungen zur Umsetzung der gesetzlichen Hygienevorgaben gegeben. Anhand der derzeit vorliegenden Informationen ist eine qualitative Bewertung der vorliegenden Ergebnisse durch die Fachkommission nicht bei allen LE möglich. Daher hat die FK keine qualitative Bewertung vorgenommen. (1x berichtet)
Empfehlungen der Fachkommission lagen dem Leistungserbringer aufgrund organisatorischer Probleme nicht vor. (1x berichtet)
Die nicht durchgeführte einrichtungsbezogene Dokumentation wurde durch die Einarbeitung neuer Mitarbeiter verursacht, welche nunmehr abgeschlossen ist. (1x berichtet)
Praxis seit 30.06.2023 geschlossen. (1x berichtet)
Praxis ist seit 31.03.2023 geschlossen (1x berichtet)</t>
  </si>
  <si>
    <t>Qualitätsindikatoren: Freitextkommentare zur Bewertung der Ergebnisse als Dokumentationsfehler oder Sonstiges (AJ 2023) - WI-HI-A</t>
  </si>
  <si>
    <t>Die rechnerische Auffälligkeit entstand durch fehlerhafte Dokumentation der Praxis im Erhebungsbogen. Als Hilfsmittel wurde auf die Ausfüllhinweise des IQTIG zum Verfahren hingewiesen. (2x berichtet)</t>
  </si>
  <si>
    <t>Stellungnahmeverfahren gem. § 12 Abs. 2 der themenspezifischen Bestimmungen der DeQS-RL. Belegarzttätigkeit wurde zum 31.12.2023 beendet. (1x berichtet)
Stellungnahmeverfahren gem. § 12 Abs. 2 der themenspezifischen Bestimmungen der DeQS-RL. Die belegärztliche Dokumentationspflicht war nicht bekannt. Es wurde nur der Dokumentationsbogen NWIEA erstellt. (1x berichtet)
Stellungnahmeverfahren gem. § 12 Abs. 2 der themenspezifischen Bestimmungen der DeQS-RL. Die belegärztliche Dokumentationspflicht war nicht bekannt. (2x berichtet)
Stellungnahmeverfahren gem. § 12 Abs. 2 der themenspezifischen Bestimmungen der DeQS-RL.
Im Jahr 2022 erfolgte keine belegärztliche Tätigkeit.
Leistungserbringer ist nach Korrekturlieferung des IQTIG nicht mehr dokumentationspflichtig. (1x berichtet)
Stellungnahmeverfahren gem. § 12 Abs. 2 der themenspezifischen Bestimmungen der DeQS-RL. 
Nach einer Korrekturlieferung des IQTIG bestand für das Erfassungsjahr 2022 für den Leistungserbinger keine Dokumentationspflicht. (1x berichtet)
Stellungnahmeverfahren gem. § 12 Abs. 2 der themenspezifischen Bestimmungen der DeQS-RL. Datenlieferfrist war überschritten. (1x berichtet)
Der Leistungserbringer kontrollierte nicht, ob die Daten ordnungsgemäß an die Datenannahmestelle übermittelt wurden. Er wurde auf die ordnungsgemäße Lieferung und Kontrolle der Datenübermittlung hingewiesen. (1x berichtet)
Es wurde festgestellt, dass Sie im Leistungsbereich QS-WI-HI-A keine Daten übermittelt haben. Laut Sollstatistik hätten Sie 1 Datensatz übermitteln sollen. Wir bitten Sie, diesen Sachverhalt intern zu überprüfen und ggf. Maßnahmen zu ergreifen, um zukünftig eine rechnerische Auffälligkeit zu vermeiden. (8x berichtet)
Die nicht durchgeführte einrichtungsbezogene Dokumentation wurde durch die Einarbeitung neuer Mitarbeiter verursacht, welche nunmehr abgeschlossen ist. (1x berichtet)
Die verpflichtende einrichtungsbezogene Dokumentation erfolgte auf Grund von Personalausfällen nicht, ist jedoch für das Erfassungsjahr 2023 zwingend einzureichen. (1x berichtet)
Betriebsstättenwechsel, daher keine Bewertung möglich (1x berichtet)</t>
  </si>
  <si>
    <t>Qualitätsindikatoren: Freitextkommentare zur Bewertung der Ergebnisse als Dokumentationsfehler oder Sonstiges (AJ 2023) - WI-HI-S</t>
  </si>
  <si>
    <t>Sie haben eine rechnerische Abweichung in diesem Qualitätsindikator.  Die Abweichung vom Referenzwert wird durch einen Fall generiert. Wir erwarten keine schriftliche Stellungnahme, bitten jedoch darum intern zu prüfen, was zu dieser  Abweichung geführt hat. (1x berichtet)
keine Bewertung bei ausschließlich Verbringungsleistungen (1x berichtet)</t>
  </si>
  <si>
    <t>Fehlerhafte Dokumentation bei Konsiliarleistung. (1x berichtet)</t>
  </si>
  <si>
    <t>Dokumentationsfehler bei Konsiliarleistung (1x berichtet)</t>
  </si>
  <si>
    <t>D99 / S99</t>
  </si>
  <si>
    <t>Kombination aus Fehldokumentation und Dokumentation früh intraoperativer Messwerte bei aktiv fixierten Sonden. Das Alter der Patienten ist sicher von untergeordneter Relevanz für die Auffälligkeit. (1x berichtet)
Verbringungsleistungen mit nicht stringent umgesetzter Verantwortlichkeit und lückenhafter Unternehmenskommunikation. Organisatorische Änderungen in Planung. (1x berichtet)
keine Bewertung bei ausschließlich Verbringungsleistungen (1x berichtet)</t>
  </si>
  <si>
    <t>Komplikation bei vorzeitigem Abbruch der Operation. Es hätte ein Minimaldatensatz angelegt werden müssen, bei korrekter Dokumentation wäre keine Auffälligkeit entstanden. (1x berichtet)</t>
  </si>
  <si>
    <t>Sozialdatenindikator, Fall aus 2021 bereits durch Maßnahme zum Vorjahr bearbeitet (1x berichtet)
Die Fachkommission kann die Stellungnahme nicht bewerten, da scheinbar der falsche Vorgang beschrieben wurde. (1x berichtet)
Sie haben eine rechnerische Abweichung in diesem Qualitätsindikator.  Die Abweichung vom Referenzwert wird durch einen Fall generiert. Wir erwarten keine schriftliche Stellungnahme, bitten jedoch darum intern zu prüfen, was zu dieser  Abweichung geführt hat. (1x berichtet)
Dieser Fall könnte als Einzelfall gewertet werden, ist aber anhand der vorliegenden Daten nicht einwandfrei zu beurteilen, da die Weiterbehandlung in einer anderen Klinik stattgefunden hat und hierzu keine Daten vorliegen. (1x berichtet)</t>
  </si>
  <si>
    <t>Qualitätsindikatoren: Freitextkommentare zur Bewertung der Ergebnisse als Dokumentationsfehler oder Sonstiges (AJ 2023) - HSMDEF-HSM-IMPL</t>
  </si>
  <si>
    <t>Es lagen Dokumentationsfehler unterschiedlicher Art vor: fehlende Dokumentation bei vorhandenen Messwerten bzw. fehlerhafte Dokumentation bei Verzichte wg. fehlendem Eigenrhythmus. (1x berichtet)</t>
  </si>
  <si>
    <t>Qualitätsindikatoren: Freitextkommentare zur Bewertung der Ergebnisse als Dokumentationsfehler oder Sonstiges (AJ 2023) - HSMDEF-HSM-AGGW</t>
  </si>
  <si>
    <t>Sie haben eine rechnerische Abweichung in diesem Qualitätsindikator.  Die Abweichung vom Referenzwert wird durch einen Fall generiert. Wir erwarten keine schriftliche Stellungnahme, bitten jedoch darum intern zu prüfen, was zu dieser  Abweichung geführt hat. (4x berichtet)
Fehlende Beachtung der DeQS-RL-Anonymisierungsvorgaben, kein Hinweis auf Qualitätsmängel (1x berichtet)</t>
  </si>
  <si>
    <t>Sie haben eine rechnerische Abweichung in diesem Qualitätsindikator.  Die Abweichung vom Referenzwert wird durch einen Fall generiert. Wir erwarten keine schriftliche Stellungnahme, bitten jedoch darum intern zu prüfen, was zu dieser  Abweichung geführt hat. (3x berichtet)
Fehlende Beachtung der DeQS-RL-Anonymisierungsvorgaben, kein Hinweis auf Qualitätsmängel (1x berichtet)</t>
  </si>
  <si>
    <t>Qualitätsindikatoren: Freitextkommentare zur Bewertung der Ergebnisse als Dokumentationsfehler oder Sonstiges (AJ 2023) - HSMDEF-HSM-REV</t>
  </si>
  <si>
    <t>Sie haben eine rechnerische Abweichung in diesem Qualitätsindikator.  Die Abweichung vom Referenzwert wird durch einen Fall generiert. Wir erwarten keine schriftliche Stellungnahme, bitten jedoch darum intern zu prüfen, was zu dieser  Abweichung geführt hat. (1x berichtet)
Fehlende Beachtung der DeQS-RL-Anonymisierungsvorgaben, kein Hinweis auf Qualitätsmängel (1x berichtet)</t>
  </si>
  <si>
    <t>Sie haben eine rechnerische Abweichung in diesem Qualitätsindikator.  Die Abweichung vom Referenzwert wird durch einen Fall generiert. (1x berichtet)
Sie haben eine rechnerische Abweichung in diesem Qualitätsindikator.  Die Abweichung vom Referenzwert wird durch einen Fall generiert. Wir erwarten keine schriftliche Stellungnahme, bitten jedoch darum intern zu prüfen, was zu dieser  Abweichung geführt hat. (1x berichtet)
Fehlende Beachtung der DeQS-RL-Anonymisierungsvorgaben, kein Hinweis auf Qualitätsmängel (1x berichtet)</t>
  </si>
  <si>
    <t>Dokumentationsfehler bei Abbruch der Prozedur, demzufolge hätte ein Minimaldatensatz angelegt werden müssen. (1x berichtet)</t>
  </si>
  <si>
    <t>Sie haben eine rechnerische Abweichung in diesem Qualitätsindikator.  Die Abweichung vom Referenzwert wird durch einen Fall generiert. Wir erwarten keine schriftliche Stellungnahme, bitten jedoch darum intern zu prüfen, was zu dieser  Abweichung geführt hat. (2x berichtet)
Fehlende Beachtung der DeQS-RL-Anonymisierungsvorgaben, kein Hinweis auf Qualitätsmängel (2x berichtet)</t>
  </si>
  <si>
    <t>Der Leistungserbringer kann für den einen relevanten Fall keine Stellungnahme abgeben wegen fehlender Angaben zum Folgeeingriff, der durch eine andere Einrichtung durchgeführt wurde. Bei der Erstimplantation traten keine Besonderheiten auf. (1x berichtet)
Es handelt sich um einen Follow-up-Indikator. Die Fachkommission konnte aufgrund fehlender Informationen, auch unter Hinzuziehen der Informationen aus der M-DB keine Aussage zur Qualität der erbrachten medizinischen Leistung treffen. Sie nutzt die Resteklasse 9, weil eine qualitative Bewertung nicht möglich ist. (1x berichtet)
Der Leistungserbringer hat keine Information zum Folgeeingriff und kann keine Stellungnahme abgeben. (1x berichtet)</t>
  </si>
  <si>
    <t>Die Zuschreibbarkeit der Ursache der Infektion ist nicht zweifelsfrei möglich. Das Vorgehen beim Prmäreingriff lässt für die Fachkommission keine Hinweise auf einen qualitativen Mangel erkennen. (1x berichtet)
Sie haben eine rechnerische Abweichung in diesem Qualitätsindikator.  Die Abweichung vom Referenzwert wird durch einen Fall generiert. Wir erwarten keine schriftliche Stellungnahme, bitten jedoch darum intern zu prüfen, was zu dieser  Abweichung geführt hat. (1x berichtet)</t>
  </si>
  <si>
    <t>Qualitätsindikatoren: Freitextkommentare zur Bewertung der Ergebnisse als Dokumentationsfehler oder Sonstiges (AJ 2023) - HSMDEF-DEFI-IMPL</t>
  </si>
  <si>
    <t>Fehlender Ansprechpartner durch Schließung der Kardiologie. Obwohl erst zum April 2023 geschlossen, wird sich kein Auskunftsgeber finden lassen. (1x berichtet)</t>
  </si>
  <si>
    <t>Dokumentationsfehler, da bei vorzeitigem Abbruch des Eingriffs kein Minimaldatensatz angelegt wurde. (1x berichtet)</t>
  </si>
  <si>
    <t>Qualitätsindikatoren: Freitextkommentare zur Bewertung der Ergebnisse als Dokumentationsfehler oder Sonstiges (AJ 2023) - HSMDEF-DEFI-REV</t>
  </si>
  <si>
    <t>Der Stellungnahme ist zu entnehmen, dass die Abweichung vom Referenzbereich auf Dokumentationsdefizite zurückzuführen ist. Die Fachkommission bittet, verstärkt auf die korrekte Dokumentation zu achten (1x berichtet)</t>
  </si>
  <si>
    <t>MDS sinnvoll (1x berichtet)
Fehlende Beachtung der DeQS-RL-Anonymisierungsvorgaben, kein Hinweis auf Qualitätsmängel (1x berichtet)</t>
  </si>
  <si>
    <t>Traumatologischer Fall - Operation nicht nachvollziehbar (1x berichtet)</t>
  </si>
  <si>
    <t>MDS sinnvoll (1x berichtet)</t>
  </si>
  <si>
    <t>Dokumentationsfehler durch fehlende Kenntnisse einzelner, Nachschulung erfolgt. (1x berichtet)
Sie haben eine rechnerische Abweichung im Qualitätsindikator 51443 (Indikation bei symptomatischer Karotisstenose - kathetergestützt). Die Abweichung wird durch einen Fall generiert.  Wir erwarten keine schriftliche Stellungnahme, bitten jedoch darum zu prüfen, was zu dieser Abweichung geführt hat. (2x berichtet)</t>
  </si>
  <si>
    <t>Sie haben eine rechnerische Abweichung im Qualitätsindikator 51443 (Indikation bei symptomatischer Karotisstenose - kathetergestützt). Die Abweichung wird durch einen Fall generiert.  Wir erwarten keine schriftliche Stellungnahme, bitten jedoch darum zu prüfen, was zu dieser Abweichung geführt hat. (1x berichtet)</t>
  </si>
  <si>
    <t>Anahnd der sehr kurzen Epikrisen lässt sich eine ungenügende Selektion der Patienten vermuten. Dies kann evtl. durch ausführlichere Erklärungen zur Indikation behoben werden. (1x berichtet)</t>
  </si>
  <si>
    <t>Der Stellungnahme ist zu entnehmen, dass die Abweichung vom Referenzbereich auf einen Dokumentationsfehler zurückzuführen ist. Die Fachkommission bittet, verstärkt auf die korrekte Dokumentation zu achten (1x berichtet)</t>
  </si>
  <si>
    <t>Neurologische Vorstellung erfolgte im weiterbehandelnden Haus, sollte in Zukunft auch als neurologische Vorstellung dokumentiert werden. (1x berichtet)</t>
  </si>
  <si>
    <t>Qualitätsindikatoren: Freitextkommentare zur Bewertung der Ergebnisse als Dokumentationsfehler oder Sonstiges (AJ 2023) - KAROTIS</t>
  </si>
  <si>
    <t>Die Abteilung wurde zum 01.05.2022 geschlossen und der Bereich "Klinik für Gynäkologie" in einen anderen Standort integriert. (1x berichtet)
Sie haben eine rechnerische Abweichung in diesem Qualitätsindikator.  Die Abweichung vom Referenzwert wird durch einen Fall generiert. Wir erwarten keine schriftliche Stellungnahme, bitten jedoch darum intern zu prüfen, was zu dieser  Abweichung geführt hat. (2x berichtet)
Fehlende Beachtung der DeQS-RL-Anonymisierungsvorgaben, kein Hinweis auf Qualitätsmängel (1x berichtet)</t>
  </si>
  <si>
    <t>Die Abteilung wurde zum 01.05.2022 geschlossen und der Bereich "Klinik für Gynäkologie" in einen anderen Standort integriert. (1x berichtet)
Aufgrund der geringen Fallzahl ist das Ergebnis nicht aussagekräftig. (1x berichtet)</t>
  </si>
  <si>
    <t>Qualitätsindikatoren: Freitextkommentare zur Bewertung der Ergebnisse als Dokumentationsfehler oder Sonstiges (AJ 2023) - GYN-OP</t>
  </si>
  <si>
    <t>Neben Dokumentationsfehlern haben ein begründeter Einzelfall und ein Fall mit mangelhafter Prozessqualität das rechnerisch auffällige Ergebnis verursacht. (1x berichtet)</t>
  </si>
  <si>
    <t>Die Fachkommission nach Einsicht in die sehr aussagekräftige Stellungnahme hat keinerlei Zweifel oder fachliche Anmerkungen. Aufgrund der Diskrepanz zwischen den Angaben der Stellungnahme und der hier angegebenen Grundgesamtheit von lediglich einer Geburt im Jahr wurde festgestellt, dass es sich um einen Dokumentationfehler im QS-Bogen handelt, in dem versehentlich die Standortnummer einer Tagesklinik dokumentiert wurde. Dies führt dazu, dass diese Tagesklinik nun eine Auswertung im Bereich der Geburtshilfe bekam. Da im Stellungnahmeverfahren nun die Tagesklinik zu bewerten ist, wählt die Fachkommission die Resteklasse S99. (1x berichtet)
Unterlagen stehen nicht zur Verfügung, dieses Problem kann nicht behoben werden. (1x berichtet)
Die Abteilung wurde zum 01.10.2022 geschlossen. (1x berichtet)
Die Geburtshilfliche Abteilung wurde Ende 2022 geschlossen. Die verantwortlichen Mitarbeiter:innen können keine Stellungnahme mehr abgeben. (1x berichtet)
Die Abteilung wurde zum 30.06.2023 geschlossen. Die verantwortlichen Mitarbeiter:innen können keine Stellungnahme mehr abgeben. (1x berichtet)
Die Abteilung Geburtshilfe wurde zum 31.03.2023 endgültig eingestellt. (1x berichtet)</t>
  </si>
  <si>
    <t>Die Abteilung wurde zum 30.06.2023 geschlossen. Die verantwortlichen Mitarbeiter:innen können keine Stellungnahme mehr abgeben. (1x berichtet)</t>
  </si>
  <si>
    <t>Qualitätsindikatoren: Freitextkommentare zur Bewertung der Ergebnisse als Dokumentationsfehler oder Sonstiges (AJ 2023) - PM-GEBH</t>
  </si>
  <si>
    <t>Abteilung zum 31.1.23 geschlossen (1x berichtet)
Sowohl Dokumentationsfehler als auch Mängel der Struktur- und Prozessqualität und begründete Einzelfälle haben das rechnerisch auffällige Ergebnis verursacht. (1x berichtet)
Das Ergebnis Ihrer Einrichtung hat sich im Vergleich zu den Vorjahren verschlechtert. Prüfen Sie, ob die vorhandenen Strukturen an die aktuellen Anforderungen der Richtlinie zur Versorgung der hüftgelenknahen Femurfraktur des G-BA angepasst werden müssen. (1x berichtet)
Einrichtung/Abteilung geschlossen. (1x berichtet)
Fehlende Beachtung der DeQS-RL-Anonymisierungsvorgaben, kein Hinweis auf Qualitätsmängel (1x berichtet)</t>
  </si>
  <si>
    <t>Der Stellungnahme ist zu entnehmen, dass die Abweichung vom Referenzbereich im Wesentlichen auf Dokumentationsdefizite zurückzuführen ist. Der Leistungserbringer wird aufgefordert, verstärkt auf eine korrekte Dokumentation zu achten, da somit Anfragen zum Stellungnahmeverfahren vermieden werden können und die Zahl der reliablen Ergebnisse bei deren Veröffentlichung zunimmt. (1x berichtet)</t>
  </si>
  <si>
    <t>Abteilung wurde zum 31.01.23 geschlossen (1x berichtet)</t>
  </si>
  <si>
    <t>Manifestes Dokumentationsproblem nach Cyberangriff Ende 2021 =&gt; für 2023 Prozesse und Software wieder stabil (1x berichtet)
Die Anwendung einer klinikinternen SOP in Anlehnung an die Muster-SOP „Physiotherapeutische Maßnahmen in der Akutphase“ der Sektion Alterstraumatologie der Deutschen Gesellschaft für Unfallchirurgie und der Akademie der Unfallchirurgie (https://www.alterstraumazentrum-dgu.de/fileadmin/user_upload/SOP_PhysiotherapeutischeMassnahmenAkutphase_V2.0.pdf) ist umzusetzen und im klinischen Alltag jederzeit sicherzustellen. (1x berichtet)
Fehlende Beachtung der DeQS-RL-Anonymisierungsvorgaben, kein Hinweis auf Qualitätsmängel (1x berichtet)</t>
  </si>
  <si>
    <t>Aufgrund von Unterdokumentation spezifischer Komplikationen keine Bewertung möglich (1x berichtet)
Krankenhaus geschlossen (1x berichtet)</t>
  </si>
  <si>
    <t>Qualitätsindikatoren: Freitextkommentare zur Bewertung der Ergebnisse als Dokumentationsfehler oder Sonstiges (AJ 2023) - HGV-OSFRAK</t>
  </si>
  <si>
    <t>Unterlagen zum Fall wurden der Fachkommission zur Verfügung gestellt. (1x berichtet)
Das Ergebnis ist wiederholt auffällig und hat sich im Vergleich zum Vorjahr verschlechtert. (1x berichtet)
Sie haben eine rechnerische Abweichung in diesem Qualitätsindikator. Die Abweichung wird durch einen Fall generiert. Wir erwarten keine schriftliche Stellungnahme, bitten jedoch darum zu prüfen, was zu dieser Abweichung geführt hat. (1x berichtet)</t>
  </si>
  <si>
    <t>Die Abteilung Chirurgie ist im Oktober 2022 geschlossen worden. Das Krankenhaus wird im September 2023 ganz geschlossen. (1x berichtet)</t>
  </si>
  <si>
    <t>Abteilung wurde zum 31.01.2023 geschlossen (1x berichtet)</t>
  </si>
  <si>
    <t>Es handelt sich um eine falsch im QS-Bogen dokumentierte Standortnummer, die einer nicht bettenführenden Tagesklinik zuordenbar ist, die keine im QS-Verfahren zu dokumentierenden Leistungen erbringt. Die Fachkommission arbeitete den Fall im Stellungnahmeverfahren gleichwohl intensiv auf. Aufgrund der fehlenden Zuordenbarkeit der Leistung greift sie zur Resteklasse S99. (1x berichtet)
seit Feb. 2022 keine Leistungserbringung mehr am Standort (1x berichtet)</t>
  </si>
  <si>
    <t>Einrichtung geschlossen (1x berichtet)
Sie haben eine rechnerische Abweichung in diesem Qualitätsindikator. Die Abweichung wird durch einen Fall generiert. Wir erwarten keine schriftliche Stellungnahme, bitten jedoch darum zu prüfen, was zu dieser Abweichung geführt hat. (1x berichtet)</t>
  </si>
  <si>
    <t>Der rechnerischen Auffälligkeit liegt ein Dokumentationsfehler, nicht jedoch eine Auffälligkeit im Sinne des Indikators  zugrunde. Die Fachkommission möchte keine Bewertung der fachlichen Qualität vornehmen, erachtet keine der vorgegebenen Bewertungskategorien als zutreffend und entscheidet sich daher für die Resteklasse S99. (1x berichtet)
Ergebnis gering außerhalb des Referenzbereichs, Fälle im Einzelnen begründet (1x berichtet)
Sie haben eine rechnerische Abweichung in diesem Qualitätsindikator. Die Abweichung wird durch einen Fall generiert. Wir erwarten keine schriftliche Stellungnahme, bitten jedoch darum zu prüfen, was zu dieser Abweichung geführt hat. (1x berichtet)</t>
  </si>
  <si>
    <t>Sie haben eine rechnerische Abweichung in diesem Qualitätsindikator. Die Abweichung wird durch einen Fall generiert. Wir erwarten keine schriftliche Stellungnahme, bitten jedoch darum zu prüfen, was zu dieser Abweichung geführt hat. (1x berichtet)
Krankenhaus geschlossen (1x berichtet)</t>
  </si>
  <si>
    <t>Manifestes Dokumentationsproblem nach Cybrangriff Ende 2021 =&gt; für 2023 Prozesse und Software wieder stabil (1x berichtet)
Sie haben eine rechnerische Abweichung in diesem Qualitätsindikator. Die Abweichung wird durch einen Fall generiert. Wir erwarten keine schriftliche Stellungnahme, bitten jedoch darum zu prüfen, was zu dieser Abweichung geführt hat. (1x berichtet)</t>
  </si>
  <si>
    <t>Abteilung geschlossen. (1x berichtet)
Krankenhaus geschlossen (1x berichtet)</t>
  </si>
  <si>
    <t>Qualitätsindikatoren: Freitextkommentare zur Bewertung der Ergebnisse als Dokumentationsfehler oder Sonstiges (AJ 2023) - HGV-HEP</t>
  </si>
  <si>
    <t>Sie haben eine rechnerische Abweichung in diesem Qualitätsindikator. Die Abweichung wird durch einen Fall generiert. Wir erwarten keine schriftliche Stellungnahme, bitten jedoch darum zu prüfen, was zu dieser Abweichung geführt hat. (1x berichtet)
Fehlende Beachtung der DeQS-RL-Anonymisierungsvorgaben, kein Hinweis auf Qualitätsmängel (1x berichtet)</t>
  </si>
  <si>
    <t>Klinikschließung (1x berichtet)
Sie haben eine rechnerische Abweichung in diesem Qualitätsindikator. Die Abweichung wird durch einen Fall generiert. Wir erwarten keine schriftliche Stellungnahme, bitten jedoch darum zu prüfen, was zu dieser Abweichung geführt hat. (1x berichtet)
Fehlende Beachtung der DeQS-RL-Anonymisierungsvorgaben, kein Hinweis auf Qualitätsmängel (1x berichtet)</t>
  </si>
  <si>
    <t>Einrichtung geschlossen (1x berichtet)
Sie haben eine rechnerische Abweichung in diesem Qualitätsindikator. Die Abweichung wird durch einen Fall generiert. Wir erwarten keine schriftliche Stellungnahme, bitten jedoch darum zu prüfen, was zu dieser Abweichung geführt hat. (1x berichtet)
Klinik führt den Eingriff nicht mehr durch. (1x berichtet)</t>
  </si>
  <si>
    <t>Fehlende Beachtung der DeQS-RL-Anonymisierungsvorgaben, kein Hinweis auf Qualitätsmängel (1x berichtet)
Krankenhausstandort im Jahr 2023 geschlossen. (1x berichtet)</t>
  </si>
  <si>
    <t>Sie haben eine rechnerische Abweichung in diesem Qualitätsindikator. Die Abweichung wird durch einen Fall generiert. Wir erwarten keine schriftliche Stellungnahme, bitten jedoch darum zu prüfen, was zu dieser Abweichung geführt hat. (2x berichtet)
Fehlende Beachtung der DeQS-RL-Anonymisierungsvorgaben, kein Hinweis auf Qualitätsmängel (1x berichtet)</t>
  </si>
  <si>
    <t>Manifestes Dokumentationsproblem nach Cybrangriff Ende 2021 =&gt; für 2023 Prozesse und Software wieder stabil (1x berichtet)</t>
  </si>
  <si>
    <t>Zur Beurteilung fehlen weiterführende Angaben. (1x berichtet)
Einrichtung geschlossen (1x berichtet)</t>
  </si>
  <si>
    <t>Der Fachkommission ist eine qualitative Bewertung aufgrund fehlender Informationen zum Folgeeingriff (Indikation, möglicherweise aufgetretene Komplikationen) bei Folgeeingriff in einem auswärtigen Krankenhaus nicht möglich. Sie bedient sich aus diesem Grund der Resteklasse S99. (1x berichtet)
Sie haben eine rechnerische Abweichung in diesem Qualitätsindikator. Die Abweichung wird durch einen Fall generiert. Wir erwarten keine schriftliche Stellungnahme, bitten jedoch darum zu prüfen, was zu dieser Abweichung geführt hat. (2x berichtet)
Fehlende Beachtung der DeQS-RL-Anonymisierungsvorgaben, kein Hinweis auf Qualitätsmängel (1x berichtet)</t>
  </si>
  <si>
    <t>Qualitätsindikatoren: Freitextkommentare zur Bewertung der Ergebnisse als Dokumentationsfehler oder Sonstiges (AJ 2023) - KEP</t>
  </si>
  <si>
    <t>keine leitliniengerechte Therapie (1x berichtet)
Die Abteilung wurde zum 30.06.2023 geschlossen. Die verantwortlichen Mitarbeiter:innen können keine Stellungnahme mehr abgeben. (1x berichtet)
Fehlende Beachtung der DeQS-RL-Anonymisierungsvorgaben, kein Hinweis auf Qualitätsmängel (1x berichtet)</t>
  </si>
  <si>
    <t>Korrektur bereits eingeleitet. Nachvollziehbar. (1x berichtet)
Die Abteilung wurde am 30.04.2023 geschlossen. (1x berichtet)
Pathologie wurde gewechselt, Verlauf beobachten in 2023 (1x berichtet)</t>
  </si>
  <si>
    <t>Einrichtung ist geschlossen. (1x berichtet)</t>
  </si>
  <si>
    <t>Leitliniengerechtes Vorgehen in einem Fall nicht erfolgt (1x berichtet)</t>
  </si>
  <si>
    <t>Der Stellungnahme ist zu entnehmen, dass die Abweichung vom Referenzbereich auf eine Fehldokumentation zurückzuführen ist. Die Fachkommission bittet, verstärkt auf die korrekte Dokumentation zu achten, da somit Anfragen zum Stellungnahmeverfahren vermieden werden können und die Zahl der reliablen Ergebnisse bei deren Veröffentlichung zunimmt. (1x berichtet)
Der Stellungnahme ist zu entnehmen, dass die Abweichung vom Referenzbereich auf Dokumentationsdefizite zurückzuführen ist. Die Fachkommission bittet, verstärkt auf die korrekte Dokumentation zu achten, da somit Anfragen zum Stellungnahmeverfahren vermieden werden können und die Zahl der reliablen Ergebnisse bei deren Veröffentlichung zunimmt. (1x berichtet)
Eine Schulung ist erforderlich. (1x berichtet)</t>
  </si>
  <si>
    <t>Aus medizinischer Sicht nachvollziehbares Vorgehen nach den neuesten Empfehlungen, welches aktuell in der QS nicht abgebildet wird. (3x berichtet)
Aus medizinischer Sicht nachvollziehbares Vorgehen nach den neusten Empfehlungen, welches aktuell in der QS nicht abgebildet wird. (2x berichtet)
Die Abteilung wurde am 30.04.2023 geschlossen. (1x berichtet)
Einrichtung ist geschlossen. (1x berichtet)
Die Abteilung wurde zum 30.06.2023 geschlossen. Die verantwortlichen Mitarbeiter:innen können keine Stellungnahme mehr abgeben. (1x berichtet)</t>
  </si>
  <si>
    <t>Sie haben eine rechnerische Abweichung in diesem Qualitätsindikator.  Die Abweichung vom Referenzwert wird durch einen Fall generiert. Wir erwarten keine schriftliche Stellungnahme, bitten jedoch darum intern zu prüfen, was zu dieser  Abweichung geführt hat. (2x berichtet)
Aufgrund der geringen Fallzahl ist das Ergebnis nicht aussagekräftig. (1x berichtet)</t>
  </si>
  <si>
    <t>Die Stellungnahme ist nicht erklärend. (1x berichtet)
Eine Bewertung ist nicht zielführend. Im Zusammenhang mit einem Trägerwechsel wurde die Gynäkologie und Geburtshilfe am Standort eingestellt. Unter neuer Leitung wird an einem anderen Standort des Trägers die Gynäkologie und Geburtshilfe neu aufgebaut. (1x berichtet)
Sie haben eine rechnerische Abweichung in diesem Qualitätsindikator.  Die Abweichung vom Referenzwert wird durch einen Fall generiert. Wir erwarten keine schriftliche Stellungnahme, bitten jedoch darum intern zu prüfen, was zu dieser  Abweichung geführt hat. (2x berichtet)
Die Abteilung wurde zum 30.06.2023 geschlossen. Die verantwortlichen Mitarbeiter:innen können keine Stellungnahme mehr abgeben. (1x berichtet)</t>
  </si>
  <si>
    <t>Die Abteilung wurde am 30.04.2023 geschlossen. (1x berichtet)</t>
  </si>
  <si>
    <t>Bei den letzt genannten Fällen ist die Erklärung zu schlicht - sofern der Patientinnenwunsch bestande hätte, hätte dieser adäquat dokumentiert werden können/ müsssen. (1x berichtet)
2 Einzelfallbeschreibungen, bei den anderen Fällen wurde laut vorliegender Stellungnahme ein Bearbeitungsdatum nicht korrekt eingetragen. (1x berichtet)
Die Abteilung wurde am 30.04.2023 geschlossen. (1x berichtet)</t>
  </si>
  <si>
    <t>Sie haben eine rechnerische Abweichung in diesem Qualitätsindikator Die Abweichung wird durch einen Fall generiert. Wir erwarten keine schriftliche Stellungnahme, bitten jedoch darum zu prüfen, was zu dieser Abweichung geführt hat. (1x berichtet)
Aufgrund der geringen Fallzahl ist das Ergebnis nicht aussagekräftig. (1x berichtet)</t>
  </si>
  <si>
    <t>Die Abteilung wurde am 30.04.2023 geschlossen. (1x berichtet)
Abteilung wurde zum 21. September 2022 geschlossen. (1x berichtet)</t>
  </si>
  <si>
    <t>Qualitätsindikatoren: Freitextkommentare zur Bewertung der Ergebnisse als Dokumentationsfehler oder Sonstiges (AJ 2023) - MC</t>
  </si>
  <si>
    <t>Die rechnerische Auffälligkeit basiert auf einem Dokumentationsfehler, der aufgrund einer Erhebungsumstellung entstanden ist (1x berichtet)
Gemäß Stellungnahme handelte es sich in beiden Fällen um einen Dekubitus, der bereits bei Aufnahme vorhanden war und versehentlich nicht als solches erfasst wurde in der QS-Dokumentation. (1x berichtet)</t>
  </si>
  <si>
    <t>Sie haben eine rechnerische Abweichung in diesem Qualitätsindikator.  Die Abweichung vom Referenzwert wird durch einen Fall generiert. Wir erwarten keine schriftliche Stellungnahme, bitten jedoch darum intern zu prüfen, was zu dieser Abweichung geführt hat. (1x berichtet)
Sehr gute Auseinandersetzung mit den Fällen. Spezielles Patientenklientel. Sehr gute Darstellung der Umsetzung. (1x berichtet)</t>
  </si>
  <si>
    <t>Der Stellungnahme ist zu entnehmen, dass es sich bei dem Fall nicht um einen Dekubitus handelte, sondern um eine Blutblase. Die Abweichung vom Referenzbereich ist somit auf eine Fehldokumentation zurückzuführen. Die Fachkommission bittet, verstärkt auf eine korrekte Dokumentation zu achten. (1x berichtet)
Der Stellungnahme war zu entnehmen, dass die Abweichung vom Referenzbereich auf Fehlkodierungen zurückzuführen ist. Dem Leistungserbringer wird seitens der Fachkommission empfohlen, bei Wiederaufnahme nach externer OP mit einem Dekubitus, das Datenfeld War der Dekubitus bei der Aufnahme vorhanden? ("Present on Admission") mit JA zu beantworten. Zudem sollte die unterjährige Auswertung der QS-Daten verstärkt genutzt werden, um Fehldokumentationen/-kodierungen zu vermeiden. Ebenso empfiehlt die Fachkommission eine Überprüfung der DEK-Daten vor dem Versand an die Datenannahmestelle. (1x berichtet)
Der Stellungnahme ist zu entnehmen, dass bei der Aufnahme bereits ein Dekubitus vorlag, sodass die Abweichung vom Referenzbereich auf eine Fehldokumentation zurückzuführen ist. Die Fachkommission bittet, verstärkt auf eine korrekte Dokumentation zu achten und entsprechende Maßnahmen hierzu einzuleiten. Zudem sollte die unterjährige Auswertung der QS-Daten verstärkt genutzt werden, um Fehldokumentationen zu vermeiden. Ebenso empfiehlt die Fachkommission eine Überprüfung der DEK-Daten vor dem Versand an die Datenannahmestelle. Dem Krankenhaus  wird außerdem eine Prozessanalyse empfohlen. (1x berichtet)
Der Stellungnahme ist zu entnehmen, dass bei der Aufnahme bereits ein Dekubitus vorlag, sodass die Abweichung vom Referenzbereich auf eine Fehldokumentation zurückzuführen ist. Die Fachkommission bittet, verstärkt auf eine korrekte Dokumentation zu achten und entsprechende Maßnahmen hierzu einzuleiten. Zudem sollte die unterjährige Auswertung der QS-Daten verstärkt genutzt werden, um Fehldokumentationen zu vermeiden. Ebenso empfiehlt die Fachkommission eine Überprüfung der DEK-Daten vor dem Versand an die Datenannahmestelle. (1x berichtet)
Der Stellungnahme ist zu entnehmen, dass bei der Aufnahme bereits ein Dekubitus vorlag, sodass die Abweichung vom Referenzbereich auf eine Fehldokumentation zurückzuführen ist. Die Fachkommission bittet, verstärkt auf eine korrekte Dokumentation zu achten und entsprechende Maßnahmen hierzu einzuleiten. Zudem sollte die unterjährige Auswertung der QS-Daten verstärkt genutzt werden, um Fehldokumentationen zu vermeiden. Ebenso empfiehlt die Fachkommission eine Überprüfung der DEK-Daten vor dem Versand an die Datenannahmestelle. Zudem wird  empfohlen, den Pflegestandard regelmäßig alle 2-3 Jahre zu aktualisieren. (1x berichtet)
Unvollzählige oder falsche Dokumentation (7x berichtet)
Fehldokumentation, Dekubitus war bei Aufnahme bereits vorhanden. (2x berichtet)
Fehldokumentation, Dekubitus war bei Aufnahme bereits vorhanden. Bitte achten Sie zukünftig auf eine korrekte Dokumentation. (1x berichtet)
Fehldokumentation, Wunde wurde fälschlich als Dek Grad 4 eingestuft. (2x berichtet)
Fehldokumentation, Wunden wurde fälschlich als Dek Grad 4 eingestuft bzw. waren bereits bei Aufnahme vorhanden. (1x berichtet)
Der Dekubitus war bereits bei Aufnahme vorhanden, bei korrekter Dokumentation wäre keine Auffälligkeit entstanden. (1x berichtet)
Dokumentationsfehler hinsichtlich der Schwere des Dekubitus, es handelte sich um einen Dekubitus 2. Grades, nicht 4. Grades (1x berichtet)
Dokumentations- bzw. Kodierfehler, es handelte sich nicht um einen Dekubitus, sondern eine Hautschädigung nach Sturz. (1x berichtet)
Es kam in beiden Fällen zur fehlerhaften Kodierung - es lag jeweils ein Dekubitus nicht näher bezeichneten Grades, nicht Grad/Kategorie 4 vor. Bei korrekter Kodierung wäre das Ergebnis nicht auffällig geworden. (1x berichtet)
In beiden Fällen lag gemäß Stellungnahme eine Fehldokumentation hinsichtlich des Status bei Aufnahme vor, der Dekubitus war bei Aufnahme bereits vorhanden. (1x berichtet)
Fehldokumentation bei Fallzusammenführung, der Dekubitus war bei Aufnahme bereits vorhanden. Bei korrekter Dokumentation wäre keine Auffälligkeit entstanden. (1x berichtet)
Dokumentations- bzw. Kodierfehler. Laut Stellungnahme handelte es sich um einen Dekubitus "Keiner Kategorie / keinem Stadium zuordenbar: Tiefe unbekannt". (1x berichtet)
Fehldokumentation, der Dekubitus war bereits bei Aufnahme vorhanden. (1x berichtet)
Dokumentationsfehler, der Dekubitus bestand bereits bei Aufnahme. (1x berichtet)
Fehldokumentation bzw. -kodierung hinsichtlich Grad/Kategorie des Dekubitus. (1x berichtet)
Dokumentationsfehler bei einem Einzelfall, der Dekubitus war bereits bei Aufnahme vorhanden. (1x berichtet)
In allen 3 Fällen waren die Dekubitalgeschwüre bereits bei Aufnahme vorhanden, es handelt sich somit um Dokumentationsfehler hinsichtlich des Status bei Aufnahme. (1x berichtet)
Gemäß Stellungnahme handelte es sich um einen Dekubitus, der bereits bei Aufnahme vorhanden war und versehentlich nicht als solches erfasst wurde in der QS-Dokumentation. (1x berichtet)
Fehldokumentation, da der Dekubitus bereits bei Aufnahme bestand. (1x berichtet)
Fehlkodierung in 3 Fällen, es handelte sich eigentlich jeweils um einen Dekubitus Stadium 3. (1x berichtet)
Es handelte sich um einen mitgebrachten Dekubitus (nicht stationär erworben) und somit um einen Dokumentationsfehler. (1x berichtet)
Fehldokumentation bzw. -kodierung in beiden Fällen hinsichtlich des Schweregrades des Dekubitus (Grad/Kategorie). (1x berichtet)
In beiden Fällen war der Dekubitus bei Aufnahme bereits vorhanden, es handelte sich somit um einen Dokumentationsfehler. (1x berichtet)
Fehldokumentationen hinsichtlich des Status bei Aufnahme bzw. der Schwere des Dekubitus (Grad/Kategorie) (1x berichtet)
Dokumentationsfehler hinsichtlich Grad/Kategorie des Dekubitus, eine Korrektur war aufgrund abschließender Abrechnung nicht mehr möglich (1x berichtet)
Die FK bewertet den Fall als qualitativ auffällig. (1x berichtet)</t>
  </si>
  <si>
    <t>Der rechnerischen Auffälligkeit liegt ein Dokumentationsfehler, jedoch kein Sentinel Event im Sinne des Indikators zugrunde. Die Fachkommission möchte keine Bewertung der fachlichen Qualität vornehmen, erachtet keine der vorgegebenen Bewertungskategorien als zutreffend und entscheidet sich daher für die Resteklasse S99. (1x berichtet)
Einsatz der Weichlagerungsmatratzen nicht in Akte dokumentiert-Einsatz der Wechseldrucksysteme nicht wie Empfehlung DNQP. Experteneinschätzung und Waterloo Skala erst nach Dekubitus Kat.3 dokumentiert. (1x berichtet)
Ohne Dokumentationsnachweis schwierige Beurteilung. Insgesamt schicksalhafter Verlauf. (1x berichtet)
Fehlerhafte Erfassung eines abgeheilten Dekubitus + fehlerhafte Eingruppierung als Grad 4 bei unklarer Tiefe des Dekubitus (1x berichtet)
Fehlende Kausalitätszusammenhang zwischen Sturzereignis und Verschluss der Beckenarterie, ggf. falsche Wunddiagnose? (1x berichtet)
Es wird auf den Kommentar zu Qualitätsindikator 52009 verwiesen. (1x berichtet)
Eine Wunddokumentation bei Dekubitus ist gemäß Expertenstandard Dekubitusprophylaxe verpflichtend durchzuführen. (1x berichtet)
Eine Wunddokumentation durch die Experten mit Wundexpertise ist gemäß Expertenstandard Dekubitusprophylaxe durchgängig sicherzustellen. Die Fachkommission empfiehlt die kritische Auseinandersetzung mit den einrichtungsinternen Prozeduren. (1x berichtet)
Fehlende Beachtung der DeQS-RL-Anonymisierungsvorgaben, kein Hinweis auf Qualitätsmängel (3x berichtet)
Fehlende Beachtung der DeQS-RL-Anonymisierungsvorgaben, kein Hinweis auf Qualitätsmängel. (1x berichtet)
Fallzusammenführung (1x berichtet)</t>
  </si>
  <si>
    <t>Qualitätsindikatoren: Freitextkommentare zur Bewertung der Ergebnisse als Dokumentationsfehler oder Sonstiges (AJ 2023) - DEK</t>
  </si>
  <si>
    <t>Gemäß der Stellungnahme handelt es sich um einen Dokumentationsfehler. Das Problem wurde seitens der Klinik erkannt. (1x berichtet)</t>
  </si>
  <si>
    <t>Hochrisiko-Konstellationen bestanden bereits bei Übernahme durch das PNZ. (1x berichtet)
Die Abteilung wurde zum 30.06.2023 geschlossen. Die verantwortlichen Mitarbeiter:innen können keine Stellungnahme mehr abgeben. (1x berichtet)
Fehlende Beachtung der DeQS-RL-Anonymisierungsvorgaben, kein Hinweis auf Qualitätsmängel (3x berichtet)</t>
  </si>
  <si>
    <t>Ein Erstversorgungsraum mit entsprechender Raumtemperatur zur Versorgung von Früh- und Neugeborenen ist dauerhaft vorzuhalten. (1x berichtet)</t>
  </si>
  <si>
    <t>Qualitätsindikatoren: Freitextkommentare zur Bewertung der Ergebnisse als Dokumentationsfehler oder Sonstiges (AJ 2023) - PM-NEO</t>
  </si>
  <si>
    <t>Einzelfall (1x berichtet)
Sie haben eine rechnerische Abweichung in diesem Qualitätsindikator. Die Abweichung wird durch einen Fall generiert. Wir erwarten keine schriftliche Stellungnahme, bitten jedoch darum zu prüfen, was zu dieser Abweichung geführt hat. (1x berichtet)
Aufgrund der begrenzten Anzahl von Fällen sind statistische Schlussfolgerungen nicht möglich. (1x berichtet)</t>
  </si>
  <si>
    <t>Es liegen Struktur- und Dokumentationsprobleme vor, die erkannt und behoben werden. Das Ergebnis wird im kommenden Jahr noch einmal genauer überprüft. (1x berichtet)</t>
  </si>
  <si>
    <t>Kodierprobleme bei den ICD-10-Diagnosen verursachen rechnerische Auffälligkeit. (1x berichtet)
Kodierprobleme bei den ICD-10-Diagnosen verursachen rechnerische Auffälligkeit. Darüber hinaus bestehen QS-Dokumentationsfehler. (1x berichtet)
Sie haben eine rechnerische Abweichung im Qualitätsindikator 2009 (Frühe antimikrobielle Therapie nach Aufnahme). Die Abweichung wird durch einen Fall generiert. Wir erwarten keine schriftliche Stellungnahme, bitten jedoch darum zu prüfen, was zu dieser Abweichung geführt hat. (1x berichtet)
Die Einrichtung ist zwischenzeitlich geschlossen. (1x berichtet)
Aufgrund der begrenzten Anzahl von Fällen sind statistische Schlussfolgerungen nicht möglich. (2x berichtet)
In der Stellungnahme wird nicht zahlenmäßig differenziert, in wie vielen Fällen ein begründeter  Verzicht auf eine zeitnahe Antibiose vorlag gegenüber einer fehlerhaften Verzögerung. Es ist wahrscheinlich, dass nach Abzug der begründeten Fälle der Referenzbereich erreicht würde. (1x berichtet)
Standort geschlossen (1x berichtet)
Krankenhaus geschlossen (1x berichtet)</t>
  </si>
  <si>
    <t>Kein Anhalt für ein med. Problem. (1x berichtet)</t>
  </si>
  <si>
    <t>Dokumentation chronischer Bettlägerigkeit (1x berichtet)
Standort wurde zum 31.03.2023 geschlossen. (1x berichtet)
Fehlende Beachtung der DeQS-RL-Anonymisierungsvorgaben, kein Hinweis auf Qualitätsmängel (2x berichtet)
Keine Dokumentation der eigenständigen Mobilisation (2x berichtet)
Die Selbst-Mobilisation der Patienten wurde nicht dokumentiert. (1x berichtet)
Krankenhaus geschlossen (1x berichtet)</t>
  </si>
  <si>
    <t>Der Stellungnahme ist zu entnehmen, dass die Abweichung vom Referenzbereich im Wesentlichen auf Dokumentationsdefizite zurückzuführen ist. Die Fachkommission bittet, verstärkt auf die korrekte Dokumentation zu achten, da somit Anfragen zum Stellungnahmeverfahren vermieden werden können und die Zahl der reliablen Ergebnisse bei deren Veröffentlichung zunimmt. (1x berichtet)
Der Stellungnahme ist zu entnehmen, dass die Abweichung vom Referenzbereich im Wesentlichen auf Fehldokumentationen zurückzuführen ist. Die Fachkommission bittet, verstärkt auf die Dokumentation zu achten, da somit Anfragen zum Stellungnahmeverfahren vermieden werden können und die Zahl der reliablen Ergebnisse bei deren Veröffentlichung zunimmt. (1x berichtet)
Es wurden keine Gründe für die "Nichtdokumentation" der  Stabilitätskriterien im QS-Bogen genannt. (1x berichtet)</t>
  </si>
  <si>
    <t>Probleme im Rahmen der Umstellung auf digitale Patientenakte (1x berichtet)
Stattgehabte Dokumentationslücke im Rahmen der Umstellung auf elektronische Patientenakte. (1x berichtet)
Abteilung geschlossen (1x berichtet)
Probleme im Rahmen der Umstellung auf elektronische Patientenakte (1x berichtet)
Einzelfall (1x berichtet)
Fehlende Beachtung der DeQS-RL-Anonymisierungsvorgaben, kein Hinweis auf Qualitätsmängel (1x berichtet)
Aufgrund der begrenzten Anzahl von Fällen sind statistische Schlussfolgerungen nicht möglich. (1x berichtet)
Krankenhaus geschlossen (1x berichtet)</t>
  </si>
  <si>
    <t>Abteilung geschlossen (1x berichtet)
Aufgrund der begrenzten Anzahl von Fällen sind statistische Schlussfolgerungen nicht möglich. (1x berichtet)</t>
  </si>
  <si>
    <t>Der Stellungnahme ist zu entnehmen, dass die Abweichung vom Referenzbereich im Wesentlichen auf Dokumentationsdefizite zurückzuführen ist. Die Fachkommission bittet, verstärkt auf die korrekte Dokumentation zu achten, da somit Anfragen zum Stellungnahmeverfahren vermieden werden können und die Zahl der reliablen Ergebnisse bei deren Veröffentlichung zunimmt. (1x berichtet)
Kein Hinweis auf Mängel in der med. Qualität, vereinzelt Dokumentationsprobleme (qualitativ unauffällig) (1x berichtet)</t>
  </si>
  <si>
    <t>Probleme im Rahmen der Umstellung auf digitale Patientenakte (1x berichtet)
Einzelfall bei schwieriger Kodierung (1x berichtet)
Abteilung geschlossen (1x berichtet)
Probleme im Rahmen der Umstellung auf elektronische Patientenakte (1x berichtet)
Einzelfall (1x berichtet)
2023 wurde der stationäre Betrieb der Einrichtung eingestellt, weswegen auf ein bewertendes Stellungnahmeverfahren verzichtet wurde. (1x berichtet)
Sie haben eine rechnerische Abweichung in diesem Qualitätsindikator. Die Abweichung wird durch einen Fall generiert. Wir erwarten keine schriftliche Stellungnahme, bitten jedoch darum zu prüfen, was zu dieser Abweichung geführt hat. (1x berichtet)
Aufgrund der begrenzten Anzahl von Fällen sind statistische Schlussfolgerungen nicht möglich. (3x berichtet)
Fehlende Beachtung der DeQS-RL-Anonymisierungsvorgaben, kein Hinweis auf Qualitätsmängel (1x berichtet)</t>
  </si>
  <si>
    <t>Qualitätsindikatoren: Freitextkommentare zur Bewertung der Ergebnisse als Dokumentationsfehler oder Sonstiges (AJ 2023) - CAP</t>
  </si>
  <si>
    <t>Initiierung Maßnahmenstufe 1 oder 2</t>
  </si>
  <si>
    <t>keine weiteren Maßnahmen der Stufe 1 oder 2 bei qual. auffälligen LE-Ergebnissen</t>
  </si>
  <si>
    <t>bei qualitativ auffälligen Ergebnissen</t>
  </si>
  <si>
    <t>bei nicht qualitativ auffälligen Ergebnissen</t>
  </si>
  <si>
    <t>Auffälligkeitskriterien: Initiierung Maßnahmenstufe 1 und 2 (AJ 2023) – CHE</t>
  </si>
  <si>
    <t>Auffälligkeitskriterien: Initiierung Maßnahmenstufe 1 und 2 (AJ 2023) – TX-HTX</t>
  </si>
  <si>
    <t>Auffälligkeitskriterien: Initiierung Maßnahmenstufe 1 und 2 (AJ 2023) – TX-MKU</t>
  </si>
  <si>
    <t>Auffälligkeitskriterien: Initiierung Maßnahmenstufe 1 und 2 (AJ 2023) – KCHK-AK-CHIR</t>
  </si>
  <si>
    <t>Auffälligkeitskriterien: Initiierung Maßnahmenstufe 1 und 2 (AJ 2023) – KCHK-AK-KATH</t>
  </si>
  <si>
    <t>Auffälligkeitskriterien: Initiierung Maßnahmenstufe 1 und 2 (AJ 2023) – KCHK-D</t>
  </si>
  <si>
    <t>Auffälligkeitskriterien: Initiierung Maßnahmenstufe 1 und 2 (AJ 2023) – KCHK-KC</t>
  </si>
  <si>
    <t>0 / 12
(0,00 %)</t>
  </si>
  <si>
    <t>12 / 12
(100,00 %)</t>
  </si>
  <si>
    <t>Auffälligkeitskriterien: Initiierung Maßnahmenstufe 1 und 2 (AJ 2023) – KCHK-MK-CHIR</t>
  </si>
  <si>
    <t>Auffälligkeitskriterien: Initiierung Maßnahmenstufe 1 und 2 (AJ 2023) – KCHK-MK-KATH</t>
  </si>
  <si>
    <t>Auffälligkeitskriterien: Initiierung Maßnahmenstufe 1 und 2 (AJ 2023) – TX-LLS</t>
  </si>
  <si>
    <t>Auffälligkeitskriterien: Initiierung Maßnahmenstufe 1 und 2 (AJ 2023) – TX-LTX</t>
  </si>
  <si>
    <t>Auffälligkeitskriterien: Initiierung Maßnahmenstufe 1 und 2 (AJ 2023) – TX-LUTX</t>
  </si>
  <si>
    <t>Auffälligkeitskriterien: Initiierung Maßnahmenstufe 1 und 2 (AJ 2023) – TX-NLS</t>
  </si>
  <si>
    <t>Auffälligkeitskriterien: Initiierung Maßnahmenstufe 1 und 2 (AJ 2023) – NET-PNTX-D</t>
  </si>
  <si>
    <t>25 / 30
(83,33 %)</t>
  </si>
  <si>
    <t>4 / 25
(16,00 %)</t>
  </si>
  <si>
    <t>21 / 25
(84,00 %)</t>
  </si>
  <si>
    <t>Auffälligkeitskriterien: Initiierung Maßnahmenstufe 1 und 2 (AJ 2023) – PCI</t>
  </si>
  <si>
    <t>15 / 17
(88,24 %)</t>
  </si>
  <si>
    <t>17 / 19
(89,47 %)</t>
  </si>
  <si>
    <t>Auffälligkeitskriterien: Initiierung Maßnahmenstufe 1 und 2 (AJ 2023) – HSMDEF-HSM-IMPL</t>
  </si>
  <si>
    <t>Auffälligkeitskriterien: Initiierung Maßnahmenstufe 1 und 2 (AJ 2023) – HSMDEF-HSM-AGGW</t>
  </si>
  <si>
    <t>Auffälligkeitskriterien: Initiierung Maßnahmenstufe 1 und 2 (AJ 2023) – HSMDEF-HSM-REV</t>
  </si>
  <si>
    <t>6 / 7
(85,71 %)</t>
  </si>
  <si>
    <t>Auffälligkeitskriterien: Initiierung Maßnahmenstufe 1 und 2 (AJ 2023) – HSMDEF-DEFI-IMPL</t>
  </si>
  <si>
    <t>Auffälligkeitskriterien: Initiierung Maßnahmenstufe 1 und 2 (AJ 2023) – HSMDEF-DEFI-AGGW</t>
  </si>
  <si>
    <t>11 / 13
(84,62 %)</t>
  </si>
  <si>
    <t>Auffälligkeitskriterien: Initiierung Maßnahmenstufe 1 und 2 (AJ 2023) – HSMDEF-DEFI-REV</t>
  </si>
  <si>
    <t>Auffälligkeitskriterien: Initiierung Maßnahmenstufe 1 und 2 (AJ 2023) – KAROTIS</t>
  </si>
  <si>
    <t>28 / 29
(96,55 %)</t>
  </si>
  <si>
    <t>Auffälligkeitskriterien: Initiierung Maßnahmenstufe 1 und 2 (AJ 2023) – GYN-OP</t>
  </si>
  <si>
    <t>15 / 16
(93,75 %)</t>
  </si>
  <si>
    <t>Auffälligkeitskriterien: Initiierung Maßnahmenstufe 1 und 2 (AJ 2023) – PM-GEBH</t>
  </si>
  <si>
    <t>1 / 12
(8,33 %)</t>
  </si>
  <si>
    <t>11 / 12
(91,67 %)</t>
  </si>
  <si>
    <t>Auffälligkeitskriterien: Initiierung Maßnahmenstufe 1 und 2 (AJ 2023) – HGV-OSFRAK</t>
  </si>
  <si>
    <t>30 / 34
(88,24 %)</t>
  </si>
  <si>
    <t>Auffälligkeitskriterien: Initiierung Maßnahmenstufe 1 und 2 (AJ 2023) – HGV-HEP</t>
  </si>
  <si>
    <t>Auffälligkeitskriterien: Initiierung Maßnahmenstufe 1 und 2 (AJ 2023) – KEP</t>
  </si>
  <si>
    <t>13 / 16
(81,25 %)</t>
  </si>
  <si>
    <t>20 / 23
(86,96 %)</t>
  </si>
  <si>
    <t>Auffälligkeitskriterien: Initiierung Maßnahmenstufe 1 und 2 (AJ 2023) – MC</t>
  </si>
  <si>
    <t>Auffälligkeitskriterien: Initiierung Maßnahmenstufe 1 und 2 (AJ 2023) – DEK</t>
  </si>
  <si>
    <t>12 / 13
(92,31 %)</t>
  </si>
  <si>
    <t>Auffälligkeitskriterien: Initiierung Maßnahmenstufe 1 und 2 (AJ 2023) – PM-NEO</t>
  </si>
  <si>
    <t>6 / 27
(22,22 %)</t>
  </si>
  <si>
    <t>21 / 27
(77,78 %)</t>
  </si>
  <si>
    <t>Auffälligkeitskriterien: Initiierung Maßnahmenstufe 1 und 2 (AJ 2023) – CAP</t>
  </si>
  <si>
    <t>Qualitätsindikatoren: Initiierung Maßnahmenstufe 1 und 2 (AJ 2023) – CHE</t>
  </si>
  <si>
    <t>Qualitätsindikatoren: Initiierung Maßnahmenstufe 1 und 2 (AJ 2023) – TX-HTX</t>
  </si>
  <si>
    <t>Qualitätsindikatoren: Initiierung Maßnahmenstufe 1 und 2 (AJ 2023) – TX-MKU</t>
  </si>
  <si>
    <t>Qualitätsindikatoren: Initiierung Maßnahmenstufe 1 und 2 (AJ 2023) – KCHK-AK-CHIR</t>
  </si>
  <si>
    <t>Qualitätsindikatoren: Initiierung Maßnahmenstufe 1 und 2 (AJ 2023) – KCHK-AK-KATH</t>
  </si>
  <si>
    <t>Qualitätsindikatoren: Initiierung Maßnahmenstufe 1 und 2 (AJ 2023) – KCHK-KC</t>
  </si>
  <si>
    <t>Qualitätsindikatoren: Initiierung Maßnahmenstufe 1 und 2 (AJ 2023) – KCHK-KC-KOMB</t>
  </si>
  <si>
    <t>Qualitätsindikatoren: Initiierung Maßnahmenstufe 1 und 2 (AJ 2023) – KCHK-MK-CHIR</t>
  </si>
  <si>
    <t>Qualitätsindikatoren: Initiierung Maßnahmenstufe 1 und 2 (AJ 2023) – KCHK-MK-KATH</t>
  </si>
  <si>
    <t>Qualitätsindikatoren: Initiierung Maßnahmenstufe 1 und 2 (AJ 2023) – TX-LLS</t>
  </si>
  <si>
    <t>Qualitätsindikatoren: Initiierung Maßnahmenstufe 1 und 2 (AJ 2023) – TX-LTX</t>
  </si>
  <si>
    <t>Qualitätsindikatoren: Initiierung Maßnahmenstufe 1 und 2 (AJ 2023) – TX-LUTX</t>
  </si>
  <si>
    <t>Qualitätsindikatoren: Initiierung Maßnahmenstufe 1 und 2 (AJ 2023) – TX-NLS</t>
  </si>
  <si>
    <t>Qualitätsindikatoren: Initiierung Maßnahmenstufe 1 und 2 (AJ 2023) – NET-NTX</t>
  </si>
  <si>
    <t>Qualitätsindikatoren: Initiierung Maßnahmenstufe 1 und 2 (AJ 2023) – NET-PNTX</t>
  </si>
  <si>
    <t>9 / 16
(56,25 %)</t>
  </si>
  <si>
    <t>2 / 12
(16,67 %)</t>
  </si>
  <si>
    <t>10 / 12
(83,33 %)</t>
  </si>
  <si>
    <t>16 / 20
(80,00 %)</t>
  </si>
  <si>
    <t>8 / 33
(24,24 %)</t>
  </si>
  <si>
    <t>25 / 33
(75,76 %)</t>
  </si>
  <si>
    <t>8 / 30
(26,67 %)</t>
  </si>
  <si>
    <t>22 / 30
(73,33 %)</t>
  </si>
  <si>
    <t>9 / 30
(30,00 %)</t>
  </si>
  <si>
    <t>21 / 30
(70,00 %)</t>
  </si>
  <si>
    <t>5 / 97
(5,15 %)</t>
  </si>
  <si>
    <t>5 / 91
(5,49 %)</t>
  </si>
  <si>
    <t>9 / 33
(27,27 %)</t>
  </si>
  <si>
    <t>24 / 33
(72,73 %)</t>
  </si>
  <si>
    <t>23 / 32
(71,88 %)</t>
  </si>
  <si>
    <t>18 / 25
(72,00 %)</t>
  </si>
  <si>
    <t>0 / 24
(0,00 %)</t>
  </si>
  <si>
    <t>Qualitätsindikatoren: Initiierung Maßnahmenstufe 1 und 2 (AJ 2023) – PCI</t>
  </si>
  <si>
    <t>11 / 62
(17,74 %)</t>
  </si>
  <si>
    <t>1 / 161
(0,62 %)</t>
  </si>
  <si>
    <t>51 / 62
(82,26 %)</t>
  </si>
  <si>
    <t>1 / 147
(0,68 %)</t>
  </si>
  <si>
    <t>Qualitätsindikatoren: Initiierung Maßnahmenstufe 1 und 2 (AJ 2023) – WI-HI-A</t>
  </si>
  <si>
    <t>27 / 30
(90,00 %)</t>
  </si>
  <si>
    <t>Qualitätsindikatoren: Initiierung Maßnahmenstufe 1 und 2 (AJ 2023) – WI-HI-S</t>
  </si>
  <si>
    <t>3 / 11
(27,27 %)</t>
  </si>
  <si>
    <t>8 / 11
(72,73 %)</t>
  </si>
  <si>
    <t>13 / 35
(37,14 %)</t>
  </si>
  <si>
    <t>1 / 24
(4,17 %)</t>
  </si>
  <si>
    <t>22 / 35
(62,86 %)</t>
  </si>
  <si>
    <t>9 / 15
(60,00 %)</t>
  </si>
  <si>
    <t>Qualitätsindikatoren: Initiierung Maßnahmenstufe 1 und 2 (AJ 2023) – HSMDEF-HSM-IMPL</t>
  </si>
  <si>
    <t>Qualitätsindikatoren: Initiierung Maßnahmenstufe 1 und 2 (AJ 2023) – HSMDEF-HSM-AGGW</t>
  </si>
  <si>
    <t>Qualitätsindikatoren: Initiierung Maßnahmenstufe 1 und 2 (AJ 2023) – HSMDEF-HSM-REV</t>
  </si>
  <si>
    <t>Qualitätsindikatoren: Initiierung Maßnahmenstufe 1 und 2 (AJ 2023) – HSMDEF-DEFI-IMPL</t>
  </si>
  <si>
    <t>Qualitätsindikatoren: Initiierung Maßnahmenstufe 1 und 2 (AJ 2023) – HSMDEF-DEFI-AGGW</t>
  </si>
  <si>
    <t>Qualitätsindikatoren: Initiierung Maßnahmenstufe 1 und 2 (AJ 2023) – HSMDEF-DEFI-REV</t>
  </si>
  <si>
    <t>Qualitätsindikatoren: Initiierung Maßnahmenstufe 1 und 2 (AJ 2023) – KAROTIS</t>
  </si>
  <si>
    <t>2 / 188
(1,06 %)</t>
  </si>
  <si>
    <t>5 / 86
(5,81 %)</t>
  </si>
  <si>
    <t>Qualitätsindikatoren: Initiierung Maßnahmenstufe 1 und 2 (AJ 2023) – GYN-OP</t>
  </si>
  <si>
    <t>14 / 40
(35,00 %)</t>
  </si>
  <si>
    <t>26 / 40
(65,00 %)</t>
  </si>
  <si>
    <t>Qualitätsindikatoren: Initiierung Maßnahmenstufe 1 und 2 (AJ 2023) – PM-GEBH</t>
  </si>
  <si>
    <t>0 / 117
(0,00 %)</t>
  </si>
  <si>
    <t>34 / 46
(73,91 %)</t>
  </si>
  <si>
    <t>Qualitätsindikatoren: Initiierung Maßnahmenstufe 1 und 2 (AJ 2023) – HGV-OSFRAK</t>
  </si>
  <si>
    <t>7 / 143
(4,90 %)</t>
  </si>
  <si>
    <t>1 / 95
(1,05 %)</t>
  </si>
  <si>
    <t>0 / 87
(0,00 %)</t>
  </si>
  <si>
    <t>17 / 23
(73,91 %)</t>
  </si>
  <si>
    <t>Qualitätsindikatoren: Initiierung Maßnahmenstufe 1 und 2 (AJ 2023) – HGV-HEP</t>
  </si>
  <si>
    <t>3 / 25
(12,00 %)</t>
  </si>
  <si>
    <t>3 / 121
(2,48 %)</t>
  </si>
  <si>
    <t>Qualitätsindikatoren: Initiierung Maßnahmenstufe 1 und 2 (AJ 2023) – KEP</t>
  </si>
  <si>
    <t>10 / 13
(76,92 %)</t>
  </si>
  <si>
    <t>Qualitätsindikatoren: Initiierung Maßnahmenstufe 1 und 2 (AJ 2023) – MC</t>
  </si>
  <si>
    <t>43 / 55
(78,18 %)</t>
  </si>
  <si>
    <t>14 / 142
(9,86 %)</t>
  </si>
  <si>
    <t>7 / 315
(2,22 %)</t>
  </si>
  <si>
    <t>126 / 142
(88,73 %)</t>
  </si>
  <si>
    <t>Qualitätsindikatoren: Initiierung Maßnahmenstufe 1 und 2 (AJ 2023) – DEK</t>
  </si>
  <si>
    <t>0 / 104
(0,00 %)</t>
  </si>
  <si>
    <t>Qualitätsindikatoren: Initiierung Maßnahmenstufe 1 und 2 (AJ 2023) – PM-NEO</t>
  </si>
  <si>
    <t>18 / 59
(30,51 %)</t>
  </si>
  <si>
    <t>3 / 142
(2,11 %)</t>
  </si>
  <si>
    <t>41 / 59
(69,49 %)</t>
  </si>
  <si>
    <t>7 / 150
(4,67 %)</t>
  </si>
  <si>
    <t>27 / 44
(61,36 %)</t>
  </si>
  <si>
    <t>23 / 110
(20,91 %)</t>
  </si>
  <si>
    <t>5 / 115
(4,35 %)</t>
  </si>
  <si>
    <t>87 / 110
(79,09 %)</t>
  </si>
  <si>
    <t>17 / 77
(22,08 %)</t>
  </si>
  <si>
    <t>60 / 77
(77,92 %)</t>
  </si>
  <si>
    <t>Qualitätsindikatoren: Initiierung Maßnahmenstufe 1 und 2 (AJ 2023) – CAP</t>
  </si>
  <si>
    <t>Bundesland</t>
  </si>
  <si>
    <t>Anzahl Leistungserbringer</t>
  </si>
  <si>
    <t>Anteil rech. Auffälligkeiten an allen AK-Ergebnissen</t>
  </si>
  <si>
    <t>Anzahl weiterer Auffälligkeiten (ohne Best practice)</t>
  </si>
  <si>
    <t>Anteil durchgeführter Stellungnahmeverfahren an allen auffälligen Ergebnissen</t>
  </si>
  <si>
    <t>Anteil qual. auffälliger Ergebnisse an allen auffälligen Ergebnissen</t>
  </si>
  <si>
    <t>Anteil qual. auffälliger Ergebnisse an allen durchgeführten Stellungnahmeverfahren</t>
  </si>
  <si>
    <t>Bayern</t>
  </si>
  <si>
    <t>176</t>
  </si>
  <si>
    <t>2 / 525
(0,38 %)</t>
  </si>
  <si>
    <t>Brandenburg</t>
  </si>
  <si>
    <t>-</t>
  </si>
  <si>
    <t>- / -
(-)</t>
  </si>
  <si>
    <t>Berlin</t>
  </si>
  <si>
    <t>1 / 129
(0,78 %)</t>
  </si>
  <si>
    <t>Baden-Württemberg</t>
  </si>
  <si>
    <t>110</t>
  </si>
  <si>
    <t>0 / 328
(0,00 %)</t>
  </si>
  <si>
    <t>Bremen</t>
  </si>
  <si>
    <t>Hessen</t>
  </si>
  <si>
    <t>0 / 248
(0,00 %)</t>
  </si>
  <si>
    <t>Hamburg</t>
  </si>
  <si>
    <t>24</t>
  </si>
  <si>
    <t>Mecklenburg-Vorpommern</t>
  </si>
  <si>
    <t>1 / 87
(1,15 %)</t>
  </si>
  <si>
    <t>Niedersachsen</t>
  </si>
  <si>
    <t>3 / 309
(0,97 %)</t>
  </si>
  <si>
    <t>Nordrhein-Westfalen</t>
  </si>
  <si>
    <t>275</t>
  </si>
  <si>
    <t>6 / 825
(0,73 %)</t>
  </si>
  <si>
    <t>Rheinland-Pfalz</t>
  </si>
  <si>
    <t>0 / 201
(0,00 %)</t>
  </si>
  <si>
    <t>Schleswig-Holstein</t>
  </si>
  <si>
    <t>0 / 105
(0,00 %)</t>
  </si>
  <si>
    <t>Saarland</t>
  </si>
  <si>
    <t>Sachsen</t>
  </si>
  <si>
    <t>0 / 195
(0,00 %)</t>
  </si>
  <si>
    <t>Sachsen-Anhalt</t>
  </si>
  <si>
    <t>0 / 114
(0,00 %)</t>
  </si>
  <si>
    <t>Thüringen</t>
  </si>
  <si>
    <t>0 / 99
(0,00 %)</t>
  </si>
  <si>
    <t>Gesamt</t>
  </si>
  <si>
    <t>1.148</t>
  </si>
  <si>
    <t>13 / 3.438
(0,38 %)</t>
  </si>
  <si>
    <t>Auffälligkeitskriterien: Ergebnisse nach Stellungnahmeverfahren pro Bundesland (AJ 2023) – CHE</t>
  </si>
  <si>
    <t>231</t>
  </si>
  <si>
    <t>61 / 1.308
(4,66 %)</t>
  </si>
  <si>
    <t>54 / 61
(88,52 %)</t>
  </si>
  <si>
    <t>6 / 215
(2,79 %)</t>
  </si>
  <si>
    <t>17 / 259
(6,56 %)</t>
  </si>
  <si>
    <t>2 / 18
(11,11 %)</t>
  </si>
  <si>
    <t>157</t>
  </si>
  <si>
    <t>37 / 892
(4,15 %)</t>
  </si>
  <si>
    <t>29 / 37
(78,38 %)</t>
  </si>
  <si>
    <t>27 / 37
(72,97 %)</t>
  </si>
  <si>
    <t>27 / 29
(93,10 %)</t>
  </si>
  <si>
    <t>99</t>
  </si>
  <si>
    <t>27 / 559
(4,83 %)</t>
  </si>
  <si>
    <t>26 / 27
(96,30 %)</t>
  </si>
  <si>
    <t>25 / 27
(92,59 %)</t>
  </si>
  <si>
    <t>25 / 26
(96,15 %)</t>
  </si>
  <si>
    <t>9 / 152
(5,92 %)</t>
  </si>
  <si>
    <t>5 / 170
(2,94 %)</t>
  </si>
  <si>
    <t>148</t>
  </si>
  <si>
    <t>41 / 798
(5,14 %)</t>
  </si>
  <si>
    <t>14 / 41
(34,15 %)</t>
  </si>
  <si>
    <t>13 / 41
(31,71 %)</t>
  </si>
  <si>
    <t>350</t>
  </si>
  <si>
    <t>93 / 1.957
(4,75 %)</t>
  </si>
  <si>
    <t>8 / 93
(8,60 %)</t>
  </si>
  <si>
    <t>16 / 369
(4,34 %)</t>
  </si>
  <si>
    <t>12 / 205
(5,85 %)</t>
  </si>
  <si>
    <t>6 / 12
(50,00 %)</t>
  </si>
  <si>
    <t>5 / 12
(41,67 %)</t>
  </si>
  <si>
    <t>52</t>
  </si>
  <si>
    <t>13 / 305
(4,26 %)</t>
  </si>
  <si>
    <t>7 / 189
(3,70 %)</t>
  </si>
  <si>
    <t>9 / 186
(4,84 %)</t>
  </si>
  <si>
    <t>1.371</t>
  </si>
  <si>
    <t>356 / 7.684
(4,63 %)</t>
  </si>
  <si>
    <t>223 / 357
(62,46 %)</t>
  </si>
  <si>
    <t>164 / 357
(45,94 %)</t>
  </si>
  <si>
    <t>164 / 223
(73,54 %)</t>
  </si>
  <si>
    <t>Auffälligkeitskriterien: Ergebnisse nach Stellungnahmeverfahren pro Bundesland (AJ 2023) – PCI</t>
  </si>
  <si>
    <t>171</t>
  </si>
  <si>
    <t>19 / 987
(1,93 %)</t>
  </si>
  <si>
    <t>0 / 230
(0,00 %)</t>
  </si>
  <si>
    <t>3 / 214
(1,40 %)</t>
  </si>
  <si>
    <t>4 / 593
(0,67 %)</t>
  </si>
  <si>
    <t>11 / 421
(2,61 %)</t>
  </si>
  <si>
    <t>1 / 106
(0,94 %)</t>
  </si>
  <si>
    <t>2 / 140
(1,43 %)</t>
  </si>
  <si>
    <t>91</t>
  </si>
  <si>
    <t>13 / 542
(2,40 %)</t>
  </si>
  <si>
    <t>255</t>
  </si>
  <si>
    <t>18 / 1.457
(1,24 %)</t>
  </si>
  <si>
    <t>11 / 337
(3,26 %)</t>
  </si>
  <si>
    <t>1 / 336
(0,30 %)</t>
  </si>
  <si>
    <t>3 / 194
(1,55 %)</t>
  </si>
  <si>
    <t>2 / 176
(1,14 %)</t>
  </si>
  <si>
    <t>1.039</t>
  </si>
  <si>
    <t>92 / 6.013
(1,53 %)</t>
  </si>
  <si>
    <t>76 / 92
(82,61 %)</t>
  </si>
  <si>
    <t>59 / 92
(64,13 %)</t>
  </si>
  <si>
    <t>59 / 76
(77,63 %)</t>
  </si>
  <si>
    <t>Auffälligkeitskriterien: Ergebnisse nach Stellungnahmeverfahren pro Bundesland (AJ 2023) – HSMDEF-HSM-IMPL</t>
  </si>
  <si>
    <t>134</t>
  </si>
  <si>
    <t>4 / 532
(0,75 %)</t>
  </si>
  <si>
    <t>1 / 124
(0,81 %)</t>
  </si>
  <si>
    <t>2 / 132
(1,52 %)</t>
  </si>
  <si>
    <t>0 / 333
(0,00 %)</t>
  </si>
  <si>
    <t>2 / 230
(0,87 %)</t>
  </si>
  <si>
    <t>78</t>
  </si>
  <si>
    <t>0 / 311
(0,00 %)</t>
  </si>
  <si>
    <t>9 / 810
(1,11 %)</t>
  </si>
  <si>
    <t>2 / 196
(1,02 %)</t>
  </si>
  <si>
    <t>0 / 180
(0,00 %)</t>
  </si>
  <si>
    <t>0 / 124
(0,00 %)</t>
  </si>
  <si>
    <t>2 / 100
(2,00 %)</t>
  </si>
  <si>
    <t>844</t>
  </si>
  <si>
    <t>24 / 3.362
(0,71 %)</t>
  </si>
  <si>
    <t>14 / 24
(58,33 %)</t>
  </si>
  <si>
    <t>11 / 24
(45,83 %)</t>
  </si>
  <si>
    <t>Auffälligkeitskriterien: Ergebnisse nach Stellungnahmeverfahren pro Bundesland (AJ 2023) – HSMDEF-HSM-AGGW</t>
  </si>
  <si>
    <t>135</t>
  </si>
  <si>
    <t>2 / 651
(0,31 %)</t>
  </si>
  <si>
    <t>0 / 155
(0,00 %)</t>
  </si>
  <si>
    <t>4 / 158
(2,53 %)</t>
  </si>
  <si>
    <t>5 / 393
(1,27 %)</t>
  </si>
  <si>
    <t>3 / 265
(1,13 %)</t>
  </si>
  <si>
    <t>0 / 77
(0,00 %)</t>
  </si>
  <si>
    <t>1 / 104
(0,96 %)</t>
  </si>
  <si>
    <t>76</t>
  </si>
  <si>
    <t>6 / 372
(1,61 %)</t>
  </si>
  <si>
    <t>192</t>
  </si>
  <si>
    <t>12 / 933
(1,29 %)</t>
  </si>
  <si>
    <t>5 / 230
(2,17 %)</t>
  </si>
  <si>
    <t>2 / 223
(0,90 %)</t>
  </si>
  <si>
    <t>1 / 135
(0,74 %)</t>
  </si>
  <si>
    <t>818</t>
  </si>
  <si>
    <t>43 / 3.994
(1,08 %)</t>
  </si>
  <si>
    <t>27 / 43
(62,79 %)</t>
  </si>
  <si>
    <t>19 / 43
(44,19 %)</t>
  </si>
  <si>
    <t>19 / 27
(70,37 %)</t>
  </si>
  <si>
    <t>Auffälligkeitskriterien: Ergebnisse nach Stellungnahmeverfahren pro Bundesland (AJ 2023) – HSMDEF-HSM-REV</t>
  </si>
  <si>
    <t>124</t>
  </si>
  <si>
    <t>6 / 609
(0,99 %)</t>
  </si>
  <si>
    <t>3 / 153
(1,96 %)</t>
  </si>
  <si>
    <t>5 / 385
(1,30 %)</t>
  </si>
  <si>
    <t>2 / 261
(0,77 %)</t>
  </si>
  <si>
    <t>1 / 89
(1,12 %)</t>
  </si>
  <si>
    <t>5 / 345
(1,45 %)</t>
  </si>
  <si>
    <t>164</t>
  </si>
  <si>
    <t>11 / 795
(1,38 %)</t>
  </si>
  <si>
    <t>3 / 168
(1,79 %)</t>
  </si>
  <si>
    <t>1 / 115
(0,87 %)</t>
  </si>
  <si>
    <t>2 / 110
(1,82 %)</t>
  </si>
  <si>
    <t>0 / 136
(0,00 %)</t>
  </si>
  <si>
    <t>727</t>
  </si>
  <si>
    <t>43 / 3.580
(1,20 %)</t>
  </si>
  <si>
    <t>32 / 43
(74,42 %)</t>
  </si>
  <si>
    <t>24 / 43
(55,81 %)</t>
  </si>
  <si>
    <t>Auffälligkeitskriterien: Ergebnisse nach Stellungnahmeverfahren pro Bundesland (AJ 2023) – HSMDEF-DEFI-IMPL</t>
  </si>
  <si>
    <t>1 / 474
(0,21 %)</t>
  </si>
  <si>
    <t>0 / 102
(0,00 %)</t>
  </si>
  <si>
    <t>1 / 102
(0,98 %)</t>
  </si>
  <si>
    <t>2 / 282
(0,71 %)</t>
  </si>
  <si>
    <t>1 / 184
(0,54 %)</t>
  </si>
  <si>
    <t>1 / 268
(0,37 %)</t>
  </si>
  <si>
    <t>147</t>
  </si>
  <si>
    <t>4 / 584
(0,68 %)</t>
  </si>
  <si>
    <t>2 / 135
(1,48 %)</t>
  </si>
  <si>
    <t>0 / 168
(0,00 %)</t>
  </si>
  <si>
    <t>690</t>
  </si>
  <si>
    <t>12 / 2.740
(0,44 %)</t>
  </si>
  <si>
    <t>Auffälligkeitskriterien: Ergebnisse nach Stellungnahmeverfahren pro Bundesland (AJ 2023) – HSMDEF-DEFI-AGGW</t>
  </si>
  <si>
    <t>104</t>
  </si>
  <si>
    <t>11 / 514
(2,14 %)</t>
  </si>
  <si>
    <t>3 / 109
(2,75 %)</t>
  </si>
  <si>
    <t>2 / 128
(1,56 %)</t>
  </si>
  <si>
    <t>4 / 305
(1,31 %)</t>
  </si>
  <si>
    <t>1 / 204
(0,49 %)</t>
  </si>
  <si>
    <t>4 / 295
(1,36 %)</t>
  </si>
  <si>
    <t>133</t>
  </si>
  <si>
    <t>7 / 653
(1,07 %)</t>
  </si>
  <si>
    <t>7 / 145
(4,83 %)</t>
  </si>
  <si>
    <t>0 / 95
(0,00 %)</t>
  </si>
  <si>
    <t>1 / 155
(0,65 %)</t>
  </si>
  <si>
    <t>1 / 105
(0,95 %)</t>
  </si>
  <si>
    <t>4 / 105
(3,81 %)</t>
  </si>
  <si>
    <t>610</t>
  </si>
  <si>
    <t>47 / 3.025
(1,55 %)</t>
  </si>
  <si>
    <t>40 / 47
(85,11 %)</t>
  </si>
  <si>
    <t>19 / 47
(40,43 %)</t>
  </si>
  <si>
    <t>19 / 40
(47,50 %)</t>
  </si>
  <si>
    <t>Auffälligkeitskriterien: Ergebnisse nach Stellungnahmeverfahren pro Bundesland (AJ 2023) – HSMDEF-DEFI-REV</t>
  </si>
  <si>
    <t>13 / 450
(2,89 %)</t>
  </si>
  <si>
    <t>9 / 13
(69,23 %)</t>
  </si>
  <si>
    <t>3 / 107
(2,80 %)</t>
  </si>
  <si>
    <t>1 / 133
(0,75 %)</t>
  </si>
  <si>
    <t>8 / 300
(2,67 %)</t>
  </si>
  <si>
    <t>5 / 222
(2,25 %)</t>
  </si>
  <si>
    <t>9 / 297
(3,03 %)</t>
  </si>
  <si>
    <t>161</t>
  </si>
  <si>
    <t>18 / 760
(2,37 %)</t>
  </si>
  <si>
    <t>2 / 172
(1,16 %)</t>
  </si>
  <si>
    <t>0 / 123
(0,00 %)</t>
  </si>
  <si>
    <t>1 / 100
(1,00 %)</t>
  </si>
  <si>
    <t>652</t>
  </si>
  <si>
    <t>72 / 3.142
(2,29 %)</t>
  </si>
  <si>
    <t>35 / 64
(54,69 %)</t>
  </si>
  <si>
    <t>Auffälligkeitskriterien: Ergebnisse nach Stellungnahmeverfahren pro Bundesland (AJ 2023) – KAROTIS</t>
  </si>
  <si>
    <t>18 / 753
(2,39 %)</t>
  </si>
  <si>
    <t>16 / 18
(88,89 %)</t>
  </si>
  <si>
    <t>1 / 171
(0,58 %)</t>
  </si>
  <si>
    <t>8 / 166
(4,82 %)</t>
  </si>
  <si>
    <t>98</t>
  </si>
  <si>
    <t>12 / 465
(2,58 %)</t>
  </si>
  <si>
    <t>8 / 12
(66,67 %)</t>
  </si>
  <si>
    <t>7 / 12
(58,33 %)</t>
  </si>
  <si>
    <t>8 / 339
(2,36 %)</t>
  </si>
  <si>
    <t>6 / 106
(5,66 %)</t>
  </si>
  <si>
    <t>100</t>
  </si>
  <si>
    <t>9 / 474
(1,90 %)</t>
  </si>
  <si>
    <t>248</t>
  </si>
  <si>
    <t>30 / 1.141
(2,63 %)</t>
  </si>
  <si>
    <t>6 / 266
(2,26 %)</t>
  </si>
  <si>
    <t>6 / 148
(4,05 %)</t>
  </si>
  <si>
    <t>2 / 246
(0,81 %)</t>
  </si>
  <si>
    <t>2 / 157
(1,27 %)</t>
  </si>
  <si>
    <t>1.014</t>
  </si>
  <si>
    <t>111 / 4.758
(2,33 %)</t>
  </si>
  <si>
    <t>107 / 111
(96,40 %)</t>
  </si>
  <si>
    <t>76 / 111
(68,47 %)</t>
  </si>
  <si>
    <t>76 / 107
(71,03 %)</t>
  </si>
  <si>
    <t>Auffälligkeitskriterien: Ergebnisse nach Stellungnahmeverfahren pro Bundesland (AJ 2023) – GYN-OP</t>
  </si>
  <si>
    <t>17 / 492
(3,46 %)</t>
  </si>
  <si>
    <t>13 / 17
(76,47 %)</t>
  </si>
  <si>
    <t>1 / 119
(0,84 %)</t>
  </si>
  <si>
    <t>3 / 102
(2,94 %)</t>
  </si>
  <si>
    <t>14 / 386
(3,63 %)</t>
  </si>
  <si>
    <t>4 / 214
(1,87 %)</t>
  </si>
  <si>
    <t>3 / 76
(3,95 %)</t>
  </si>
  <si>
    <t>10 / 336
(2,98 %)</t>
  </si>
  <si>
    <t>144</t>
  </si>
  <si>
    <t>21 / 698
(3,01 %)</t>
  </si>
  <si>
    <t>3 / 157
(1,91 %)</t>
  </si>
  <si>
    <t>0 / 100
(0,00 %)</t>
  </si>
  <si>
    <t>3 / 42
(7,14 %)</t>
  </si>
  <si>
    <t>1 / 191
(0,52 %)</t>
  </si>
  <si>
    <t>2 / 102
(1,96 %)</t>
  </si>
  <si>
    <t>661</t>
  </si>
  <si>
    <t>83 / 3.205
(2,59 %)</t>
  </si>
  <si>
    <t>56 / 83
(67,47 %)</t>
  </si>
  <si>
    <t>35 / 83
(42,17 %)</t>
  </si>
  <si>
    <t>35 / 56
(62,50 %)</t>
  </si>
  <si>
    <t>Auffälligkeitskriterien: Ergebnisse nach Stellungnahmeverfahren pro Bundesland (AJ 2023) – PM-GEBH</t>
  </si>
  <si>
    <t>168</t>
  </si>
  <si>
    <t>18 / 710
(2,54 %)</t>
  </si>
  <si>
    <t>15 / 18
(83,33 %)</t>
  </si>
  <si>
    <t>2 / 177
(1,13 %)</t>
  </si>
  <si>
    <t>7 / 166
(4,22 %)</t>
  </si>
  <si>
    <t>108</t>
  </si>
  <si>
    <t>13 / 480
(2,71 %)</t>
  </si>
  <si>
    <t>15 / 353
(4,25 %)</t>
  </si>
  <si>
    <t>12 / 15
(80,00 %)</t>
  </si>
  <si>
    <t>2 / 94
(2,13 %)</t>
  </si>
  <si>
    <t>4 / 123
(3,25 %)</t>
  </si>
  <si>
    <t>7 / 437
(1,60 %)</t>
  </si>
  <si>
    <t>30 / 1.175
(2,55 %)</t>
  </si>
  <si>
    <t>5 / 291
(1,72 %)</t>
  </si>
  <si>
    <t>7 / 156
(4,49 %)</t>
  </si>
  <si>
    <t>63</t>
  </si>
  <si>
    <t>5 / 147
(3,40 %)</t>
  </si>
  <si>
    <t>0 / 148
(0,00 %)</t>
  </si>
  <si>
    <t>1.116</t>
  </si>
  <si>
    <t>118 / 4.838
(2,44 %)</t>
  </si>
  <si>
    <t>77 / 118
(65,25 %)</t>
  </si>
  <si>
    <t>45 / 118
(38,14 %)</t>
  </si>
  <si>
    <t>45 / 77
(58,44 %)</t>
  </si>
  <si>
    <t>Auffälligkeitskriterien: Ergebnisse nach Stellungnahmeverfahren pro Bundesland (AJ 2023) – HGV-OSFRAK</t>
  </si>
  <si>
    <t>198</t>
  </si>
  <si>
    <t>44 / 2.020
(2,18 %)</t>
  </si>
  <si>
    <t>40 / 44
(90,91 %)</t>
  </si>
  <si>
    <t>7 / 412
(1,70 %)</t>
  </si>
  <si>
    <t>7 / 421
(1,66 %)</t>
  </si>
  <si>
    <t>122</t>
  </si>
  <si>
    <t>26 / 1.234
(2,11 %)</t>
  </si>
  <si>
    <t>21 / 26
(80,77 %)</t>
  </si>
  <si>
    <t>18 / 21
(85,71 %)</t>
  </si>
  <si>
    <t>13 / 877
(1,48 %)</t>
  </si>
  <si>
    <t>9 / 279
(3,23 %)</t>
  </si>
  <si>
    <t>10 / 287
(3,48 %)</t>
  </si>
  <si>
    <t>22 / 1.157
(1,90 %)</t>
  </si>
  <si>
    <t>19 / 22
(86,36 %)</t>
  </si>
  <si>
    <t>286</t>
  </si>
  <si>
    <t>73 / 2.900
(2,52 %)</t>
  </si>
  <si>
    <t>68</t>
  </si>
  <si>
    <t>13 / 708
(1,84 %)</t>
  </si>
  <si>
    <t>11 / 393
(2,80 %)</t>
  </si>
  <si>
    <t>6 / 11
(54,55 %)</t>
  </si>
  <si>
    <t>5 / 667
(0,75 %)</t>
  </si>
  <si>
    <t>8 / 381
(2,10 %)</t>
  </si>
  <si>
    <t>9 / 367
(2,45 %)</t>
  </si>
  <si>
    <t>1.215</t>
  </si>
  <si>
    <t>264 / 12.383
(2,13 %)</t>
  </si>
  <si>
    <t>180 / 264
(68,18 %)</t>
  </si>
  <si>
    <t>126 / 264
(47,73 %)</t>
  </si>
  <si>
    <t>126 / 180
(70,00 %)</t>
  </si>
  <si>
    <t>Auffälligkeitskriterien: Ergebnisse nach Stellungnahmeverfahren pro Bundesland (AJ 2023) – HGV-HEP</t>
  </si>
  <si>
    <t>179</t>
  </si>
  <si>
    <t>25 / 1.466
(1,71 %)</t>
  </si>
  <si>
    <t>13 / 25
(52,00 %)</t>
  </si>
  <si>
    <t>1 / 224
(0,45 %)</t>
  </si>
  <si>
    <t>4 / 315
(1,27 %)</t>
  </si>
  <si>
    <t>109</t>
  </si>
  <si>
    <t>16 / 895
(1,79 %)</t>
  </si>
  <si>
    <t>7 / 673
(1,04 %)</t>
  </si>
  <si>
    <t>8 / 192
(4,17 %)</t>
  </si>
  <si>
    <t>4 / 198
(2,02 %)</t>
  </si>
  <si>
    <t>16 / 856
(1,87 %)</t>
  </si>
  <si>
    <t>238</t>
  </si>
  <si>
    <t>32 / 1.951
(1,64 %)</t>
  </si>
  <si>
    <t>8 / 502
(1,59 %)</t>
  </si>
  <si>
    <t>4 / 274
(1,46 %)</t>
  </si>
  <si>
    <t>2 / 116
(1,72 %)</t>
  </si>
  <si>
    <t>6 / 467
(1,28 %)</t>
  </si>
  <si>
    <t>4 / 290
(1,38 %)</t>
  </si>
  <si>
    <t>5 / 283
(1,77 %)</t>
  </si>
  <si>
    <t>1.060</t>
  </si>
  <si>
    <t>142 / 8.755
(1,62 %)</t>
  </si>
  <si>
    <t>100 / 142
(70,42 %)</t>
  </si>
  <si>
    <t>52 / 142
(36,62 %)</t>
  </si>
  <si>
    <t>52 / 100
(52,00 %)</t>
  </si>
  <si>
    <t>Auffälligkeitskriterien: Ergebnisse nach Stellungnahmeverfahren pro Bundesland (AJ 2023) – KEP</t>
  </si>
  <si>
    <t>128</t>
  </si>
  <si>
    <t>31 / 872
(3,56 %)</t>
  </si>
  <si>
    <t>29 / 31
(93,55 %)</t>
  </si>
  <si>
    <t>0 / 134
(0,00 %)</t>
  </si>
  <si>
    <t>5 / 144
(3,47 %)</t>
  </si>
  <si>
    <t>85</t>
  </si>
  <si>
    <t>10 / 620
(1,61 %)</t>
  </si>
  <si>
    <t>7 / 389
(1,80 %)</t>
  </si>
  <si>
    <t>3 / 94
(3,19 %)</t>
  </si>
  <si>
    <t>4 / 126
(3,17 %)</t>
  </si>
  <si>
    <t>5 / 519
(0,96 %)</t>
  </si>
  <si>
    <t>18 / 1.183
(1,52 %)</t>
  </si>
  <si>
    <t>6 / 290
(2,07 %)</t>
  </si>
  <si>
    <t>1 / 188
(0,53 %)</t>
  </si>
  <si>
    <t>3 / 332
(0,90 %)</t>
  </si>
  <si>
    <t>5 / 181
(2,76 %)</t>
  </si>
  <si>
    <t>2 / 170
(1,18 %)</t>
  </si>
  <si>
    <t>761</t>
  </si>
  <si>
    <t>102 / 5.367
(1,90 %)</t>
  </si>
  <si>
    <t>98 / 102
(96,08 %)</t>
  </si>
  <si>
    <t>77 / 102
(75,49 %)</t>
  </si>
  <si>
    <t>77 / 98
(78,57 %)</t>
  </si>
  <si>
    <t>Auffälligkeitskriterien: Ergebnisse nach Stellungnahmeverfahren pro Bundesland (AJ 2023) – MC</t>
  </si>
  <si>
    <t>342</t>
  </si>
  <si>
    <t>45 / 2.077
(2,17 %)</t>
  </si>
  <si>
    <t>44 / 45
(97,78 %)</t>
  </si>
  <si>
    <t>6 / 466
(1,29 %)</t>
  </si>
  <si>
    <t>3 / 396
(0,76 %)</t>
  </si>
  <si>
    <t>240</t>
  </si>
  <si>
    <t>11 / 1.423
(0,77 %)</t>
  </si>
  <si>
    <t>9 / 990
(0,91 %)</t>
  </si>
  <si>
    <t>2 / 204
(0,98 %)</t>
  </si>
  <si>
    <t>3 / 296
(1,01 %)</t>
  </si>
  <si>
    <t>170</t>
  </si>
  <si>
    <t>24 / 1.087
(2,21 %)</t>
  </si>
  <si>
    <t>24 / 24
(100,00 %)</t>
  </si>
  <si>
    <t>16 / 24
(66,67 %)</t>
  </si>
  <si>
    <t>408</t>
  </si>
  <si>
    <t>50 / 2.732
(1,83 %)</t>
  </si>
  <si>
    <t>22 / 50
(44,00 %)</t>
  </si>
  <si>
    <t>14 / 50
(28,00 %)</t>
  </si>
  <si>
    <t>14 / 22
(63,64 %)</t>
  </si>
  <si>
    <t>5 / 640
(0,78 %)</t>
  </si>
  <si>
    <t>9 / 438
(2,05 %)</t>
  </si>
  <si>
    <t>1 / 142
(0,70 %)</t>
  </si>
  <si>
    <t>90</t>
  </si>
  <si>
    <t>5 / 620
(0,81 %)</t>
  </si>
  <si>
    <t>2 / 396
(0,51 %)</t>
  </si>
  <si>
    <t>1 / 354
(0,28 %)</t>
  </si>
  <si>
    <t>1.935</t>
  </si>
  <si>
    <t>176 / 12.361
(1,42 %)</t>
  </si>
  <si>
    <t>137 / 176
(77,84 %)</t>
  </si>
  <si>
    <t>108 / 176
(61,36 %)</t>
  </si>
  <si>
    <t>108 / 137
(78,83 %)</t>
  </si>
  <si>
    <t>Auffälligkeitskriterien: Ergebnisse nach Stellungnahmeverfahren pro Bundesland (AJ 2023) – DEK</t>
  </si>
  <si>
    <t>33 / 430
(7,67 %)</t>
  </si>
  <si>
    <t>7 / 129
(5,43 %)</t>
  </si>
  <si>
    <t>9 / 99
(9,09 %)</t>
  </si>
  <si>
    <t>22 / 324
(6,79 %)</t>
  </si>
  <si>
    <t>10 / 21
(47,62 %)</t>
  </si>
  <si>
    <t>8 / 173
(4,62 %)</t>
  </si>
  <si>
    <t>14 / 85
(16,47 %)</t>
  </si>
  <si>
    <t>15 / 302
(4,97 %)</t>
  </si>
  <si>
    <t>13 / 15
(86,67 %)</t>
  </si>
  <si>
    <t>56 / 629
(8,90 %)</t>
  </si>
  <si>
    <t>5 / 132
(3,79 %)</t>
  </si>
  <si>
    <t>4 / 106
(3,77 %)</t>
  </si>
  <si>
    <t>11 / 204
(5,39 %)</t>
  </si>
  <si>
    <t>6 / 104
(5,77 %)</t>
  </si>
  <si>
    <t>518</t>
  </si>
  <si>
    <t>204 / 2.984
(6,84 %)</t>
  </si>
  <si>
    <t>148 / 205
(72,20 %)</t>
  </si>
  <si>
    <t>65 / 205
(31,71 %)</t>
  </si>
  <si>
    <t>65 / 148
(43,92 %)</t>
  </si>
  <si>
    <t>Auffälligkeitskriterien: Ergebnisse nach Stellungnahmeverfahren pro Bundesland (AJ 2023) – PM-NEO</t>
  </si>
  <si>
    <t>227</t>
  </si>
  <si>
    <t>20 / 1.276
(1,57 %)</t>
  </si>
  <si>
    <t>13 / 20
(65,00 %)</t>
  </si>
  <si>
    <t>4 / 291
(1,37 %)</t>
  </si>
  <si>
    <t>3 / 272
(1,10 %)</t>
  </si>
  <si>
    <t>143</t>
  </si>
  <si>
    <t>10 / 830
(1,20 %)</t>
  </si>
  <si>
    <t>8 / 545
(1,47 %)</t>
  </si>
  <si>
    <t>3 / 200
(1,50 %)</t>
  </si>
  <si>
    <t>121</t>
  </si>
  <si>
    <t>4 / 706
(0,57 %)</t>
  </si>
  <si>
    <t>313</t>
  </si>
  <si>
    <t>25 / 1.834
(1,36 %)</t>
  </si>
  <si>
    <t>7 / 25
(28,00 %)</t>
  </si>
  <si>
    <t>10 / 454
(2,20 %)</t>
  </si>
  <si>
    <t>4 / 232
(1,72 %)</t>
  </si>
  <si>
    <t>5 / 439
(1,14 %)</t>
  </si>
  <si>
    <t>4 / 257
(1,56 %)</t>
  </si>
  <si>
    <t>6 / 231
(2,60 %)</t>
  </si>
  <si>
    <t>1.364</t>
  </si>
  <si>
    <t>109 / 7.852
(1,39 %)</t>
  </si>
  <si>
    <t>84 / 109
(77,06 %)</t>
  </si>
  <si>
    <t>44 / 109
(40,37 %)</t>
  </si>
  <si>
    <t>44 / 84
(52,38 %)</t>
  </si>
  <si>
    <t>Auffälligkeitskriterien: Ergebnisse nach Stellungnahmeverfahren pro Bundesland (AJ 2023) – CAP</t>
  </si>
  <si>
    <t>Anteil rech. Auffälligkeiten an allen QI-Ergebnissen</t>
  </si>
  <si>
    <t>177</t>
  </si>
  <si>
    <t>58 / 1.210
(4,79 %)</t>
  </si>
  <si>
    <t>54 / 58
(93,10 %)</t>
  </si>
  <si>
    <t>5 / 58
(8,62 %)</t>
  </si>
  <si>
    <t>15 / 284
(5,28 %)</t>
  </si>
  <si>
    <t>16 / 294
(5,44 %)</t>
  </si>
  <si>
    <t>113</t>
  </si>
  <si>
    <t>30 / 750
(4,00 %)</t>
  </si>
  <si>
    <t>16 / 30
(53,33 %)</t>
  </si>
  <si>
    <t>2 / 70
(2,86 %)</t>
  </si>
  <si>
    <t>23 / 570
(4,04 %)</t>
  </si>
  <si>
    <t>14 / 168
(8,33 %)</t>
  </si>
  <si>
    <t>8 / 203
(3,94 %)</t>
  </si>
  <si>
    <t>102</t>
  </si>
  <si>
    <t>23 / 708
(3,25 %)</t>
  </si>
  <si>
    <t>265</t>
  </si>
  <si>
    <t>132 / 1.820
(7,25 %)</t>
  </si>
  <si>
    <t>34 / 132
(25,76 %)</t>
  </si>
  <si>
    <t>1 / 132
(0,76 %)</t>
  </si>
  <si>
    <t>29 / 437
(6,64 %)</t>
  </si>
  <si>
    <t>18 / 235
(7,66 %)</t>
  </si>
  <si>
    <t>6 / 105
(5,71 %)</t>
  </si>
  <si>
    <t>25 / 444
(5,63 %)</t>
  </si>
  <si>
    <t>9 / 269
(3,35 %)</t>
  </si>
  <si>
    <t>25 / 221
(11,31 %)</t>
  </si>
  <si>
    <t>2 / 25
(8,00 %)</t>
  </si>
  <si>
    <t>1.139</t>
  </si>
  <si>
    <t>433 / 7.788
(5,56 %)</t>
  </si>
  <si>
    <t>309 / 433
(71,36 %)</t>
  </si>
  <si>
    <t>31 / 433
(7,16 %)</t>
  </si>
  <si>
    <t>31 / 309
(10,03 %)</t>
  </si>
  <si>
    <t>Qualitätsindikatoren: Ergebnisse nach Stellungnahmeverfahren pro Bundesland (AJ 2023) – CHE</t>
  </si>
  <si>
    <t>160 / 3.065
(5,22 %)</t>
  </si>
  <si>
    <t>116 / 160
(72,50 %)</t>
  </si>
  <si>
    <t>37 / 160
(23,12 %)</t>
  </si>
  <si>
    <t>37 / 116
(31,90 %)</t>
  </si>
  <si>
    <t>37 / 501
(7,39 %)</t>
  </si>
  <si>
    <t>39 / 609
(6,40 %)</t>
  </si>
  <si>
    <t>35 / 40
(87,50 %)</t>
  </si>
  <si>
    <t>86 / 1.999
(4,30 %)</t>
  </si>
  <si>
    <t>51 / 86
(59,30 %)</t>
  </si>
  <si>
    <t>12 / 86
(13,95 %)</t>
  </si>
  <si>
    <t>12 / 51
(23,53 %)</t>
  </si>
  <si>
    <t>14 / 156
(8,97 %)</t>
  </si>
  <si>
    <t>97</t>
  </si>
  <si>
    <t>49 / 1.334
(3,67 %)</t>
  </si>
  <si>
    <t>42 / 49
(85,71 %)</t>
  </si>
  <si>
    <t>13 / 49
(26,53 %)</t>
  </si>
  <si>
    <t>13 / 42
(30,95 %)</t>
  </si>
  <si>
    <t>18 / 359
(5,01 %)</t>
  </si>
  <si>
    <t>15 / 372
(4,03 %)</t>
  </si>
  <si>
    <t>9 / 12
(75,00 %)</t>
  </si>
  <si>
    <t>130</t>
  </si>
  <si>
    <t>90 / 1.649
(5,46 %)</t>
  </si>
  <si>
    <t>90 / 90
(100,00 %)</t>
  </si>
  <si>
    <t>42 / 90
(46,67 %)</t>
  </si>
  <si>
    <t>341</t>
  </si>
  <si>
    <t>254 / 4.182
(6,07 %)</t>
  </si>
  <si>
    <t>157 / 254
(61,81 %)</t>
  </si>
  <si>
    <t>64 / 254
(25,20 %)</t>
  </si>
  <si>
    <t>64 / 157
(40,76 %)</t>
  </si>
  <si>
    <t>55 / 839
(6,56 %)</t>
  </si>
  <si>
    <t>50 / 55
(90,91 %)</t>
  </si>
  <si>
    <t>15 / 55
(27,27 %)</t>
  </si>
  <si>
    <t>37 / 481
(7,69 %)</t>
  </si>
  <si>
    <t>7 / 138
(5,07 %)</t>
  </si>
  <si>
    <t>21 / 734
(2,86 %)</t>
  </si>
  <si>
    <t>5 / 21
(23,81 %)</t>
  </si>
  <si>
    <t>23 / 471
(4,88 %)</t>
  </si>
  <si>
    <t>26 / 478
(5,44 %)</t>
  </si>
  <si>
    <t>13 / 26
(50,00 %)</t>
  </si>
  <si>
    <t>1.340</t>
  </si>
  <si>
    <t>931 / 17.367
(5,36 %)</t>
  </si>
  <si>
    <t>727 / 932
(78,00 %)</t>
  </si>
  <si>
    <t>243 / 932
(26,07 %)</t>
  </si>
  <si>
    <t>243 / 727
(33,43 %)</t>
  </si>
  <si>
    <t>Qualitätsindikatoren: Ergebnisse nach Stellungnahmeverfahren pro Bundesland (AJ 2023) – PCI</t>
  </si>
  <si>
    <t>508</t>
  </si>
  <si>
    <t>24 / 508
(4,72 %)</t>
  </si>
  <si>
    <t>7 / 24
(29,17 %)</t>
  </si>
  <si>
    <t>9 / 177
(5,08 %)</t>
  </si>
  <si>
    <t>13 / 9
(144,44 %)</t>
  </si>
  <si>
    <t>551</t>
  </si>
  <si>
    <t>20 / 551
(3,63 %)</t>
  </si>
  <si>
    <t>17 / 20
(85,00 %)</t>
  </si>
  <si>
    <t>6 / 17
(35,29 %)</t>
  </si>
  <si>
    <t>199</t>
  </si>
  <si>
    <t>11 / 199
(5,53 %)</t>
  </si>
  <si>
    <t>54 / 0
(Inf %)</t>
  </si>
  <si>
    <t>3 / 57
(5,26 %)</t>
  </si>
  <si>
    <t>11 / 170
(6,47 %)</t>
  </si>
  <si>
    <t>676</t>
  </si>
  <si>
    <t>22 / 676
(3,25 %)</t>
  </si>
  <si>
    <t>12 / 22
(54,55 %)</t>
  </si>
  <si>
    <t>12 / 21
(57,14 %)</t>
  </si>
  <si>
    <t>12 / 165
(7,27 %)</t>
  </si>
  <si>
    <t>1 / 93
(1,08 %)</t>
  </si>
  <si>
    <t>87</t>
  </si>
  <si>
    <t>4 / 87
(4,60 %)</t>
  </si>
  <si>
    <t>219</t>
  </si>
  <si>
    <t>6 / 219
(2,74 %)</t>
  </si>
  <si>
    <t>4 / 79
(5,06 %)</t>
  </si>
  <si>
    <t>7 / 4
(175,00 %)</t>
  </si>
  <si>
    <t>29 / 0
(Inf %)</t>
  </si>
  <si>
    <t>5 / 0
(Inf %)</t>
  </si>
  <si>
    <t>5 / 29
(17,24 %)</t>
  </si>
  <si>
    <t>3.079</t>
  </si>
  <si>
    <t>127 / 3.079
(4,12 %)</t>
  </si>
  <si>
    <t>231 / 184
(125,54 %)</t>
  </si>
  <si>
    <t>62 / 184
(33,70 %)</t>
  </si>
  <si>
    <t>62 / 231
(26,84 %)</t>
  </si>
  <si>
    <t>Qualitätsindikatoren: Ergebnisse nach Stellungnahmeverfahren pro Bundesland (AJ 2023) – WI-HI-A</t>
  </si>
  <si>
    <t>270</t>
  </si>
  <si>
    <t>16 / 270
(5,93 %)</t>
  </si>
  <si>
    <t>3 / 39
(7,69 %)</t>
  </si>
  <si>
    <t>7 / 3
(233,33 %)</t>
  </si>
  <si>
    <t>158</t>
  </si>
  <si>
    <t>3 / 158
(1,90 %)</t>
  </si>
  <si>
    <t>12</t>
  </si>
  <si>
    <t>10 / 134
(7,46 %)</t>
  </si>
  <si>
    <t>8 / 0
(Inf %)</t>
  </si>
  <si>
    <t>3 / 21
(14,29 %)</t>
  </si>
  <si>
    <t>13 / 122
(10,66 %)</t>
  </si>
  <si>
    <t>225</t>
  </si>
  <si>
    <t>7 / 225
(3,11 %)</t>
  </si>
  <si>
    <t>1 / 0
(Inf %)</t>
  </si>
  <si>
    <t>1.295</t>
  </si>
  <si>
    <t>64 / 1.295
(4,94 %)</t>
  </si>
  <si>
    <t>89 / 98
(90,82 %)</t>
  </si>
  <si>
    <t>30 / 98
(30,61 %)</t>
  </si>
  <si>
    <t>30 / 89
(33,71 %)</t>
  </si>
  <si>
    <t>Qualitätsindikatoren: Ergebnisse nach Stellungnahmeverfahren pro Bundesland (AJ 2023) – WI-HI-S</t>
  </si>
  <si>
    <t>162</t>
  </si>
  <si>
    <t>104 / 1.551
(6,71 %)</t>
  </si>
  <si>
    <t>46 / 104
(44,23 %)</t>
  </si>
  <si>
    <t>10 / 104
(9,62 %)</t>
  </si>
  <si>
    <t>10 / 46
(21,74 %)</t>
  </si>
  <si>
    <t>20 / 348
(5,75 %)</t>
  </si>
  <si>
    <t>29 / 347
(8,36 %)</t>
  </si>
  <si>
    <t>8 / 29
(27,59 %)</t>
  </si>
  <si>
    <t>8 / 20
(40,00 %)</t>
  </si>
  <si>
    <t>50 / 912
(5,48 %)</t>
  </si>
  <si>
    <t>16 / 50
(32,00 %)</t>
  </si>
  <si>
    <t>16 / 22
(72,73 %)</t>
  </si>
  <si>
    <t>6 / 70
(8,57 %)</t>
  </si>
  <si>
    <t>45 / 643
(7,00 %)</t>
  </si>
  <si>
    <t>26 / 45
(57,78 %)</t>
  </si>
  <si>
    <t>11 / 45
(24,44 %)</t>
  </si>
  <si>
    <t>6 / 170
(3,53 %)</t>
  </si>
  <si>
    <t>12 / 221
(5,43 %)</t>
  </si>
  <si>
    <t>4 / 12
(33,33 %)</t>
  </si>
  <si>
    <t>61 / 882
(6,92 %)</t>
  </si>
  <si>
    <t>233</t>
  </si>
  <si>
    <t>171 / 2.221
(7,70 %)</t>
  </si>
  <si>
    <t>71 / 171
(41,52 %)</t>
  </si>
  <si>
    <t>48 / 171
(28,07 %)</t>
  </si>
  <si>
    <t>48 / 71
(67,61 %)</t>
  </si>
  <si>
    <t>64 / 534
(11,99 %)</t>
  </si>
  <si>
    <t>50 / 64
(78,12 %)</t>
  </si>
  <si>
    <t>10 / 64
(15,62 %)</t>
  </si>
  <si>
    <t>17 / 274
(6,20 %)</t>
  </si>
  <si>
    <t>7 / 99
(7,07 %)</t>
  </si>
  <si>
    <t>29 / 545
(5,32 %)</t>
  </si>
  <si>
    <t>16 / 314
(5,10 %)</t>
  </si>
  <si>
    <t>16 / 282
(5,67 %)</t>
  </si>
  <si>
    <t>987</t>
  </si>
  <si>
    <t>653 / 9.413
(6,94 %)</t>
  </si>
  <si>
    <t>414 / 653
(63,40 %)</t>
  </si>
  <si>
    <t>139 / 653
(21,29 %)</t>
  </si>
  <si>
    <t>139 / 414
(33,57 %)</t>
  </si>
  <si>
    <t>Qualitätsindikatoren: Ergebnisse nach Stellungnahmeverfahren pro Bundesland (AJ 2023) – HSMDEF-HSM-IMPL</t>
  </si>
  <si>
    <t>139</t>
  </si>
  <si>
    <t>26 / 272
(9,56 %)</t>
  </si>
  <si>
    <t>10 / 26
(38,46 %)</t>
  </si>
  <si>
    <t>4 / 66
(6,06 %)</t>
  </si>
  <si>
    <t>12 / 169
(7,10 %)</t>
  </si>
  <si>
    <t>9 / 158
(5,70 %)</t>
  </si>
  <si>
    <t>204</t>
  </si>
  <si>
    <t>15 / 401
(3,74 %)</t>
  </si>
  <si>
    <t>7 / 100
(7,00 %)</t>
  </si>
  <si>
    <t>864</t>
  </si>
  <si>
    <t>100 / 1.698
(5,89 %)</t>
  </si>
  <si>
    <t>53 / 100
(53,00 %)</t>
  </si>
  <si>
    <t>14 / 100
(14,00 %)</t>
  </si>
  <si>
    <t>14 / 53
(26,42 %)</t>
  </si>
  <si>
    <t>Qualitätsindikatoren: Ergebnisse nach Stellungnahmeverfahren pro Bundesland (AJ 2023) – HSMDEF-HSM-AGGW</t>
  </si>
  <si>
    <t>132</t>
  </si>
  <si>
    <t>16 / 388
(4,12 %)</t>
  </si>
  <si>
    <t>3 / 93
(3,23 %)</t>
  </si>
  <si>
    <t>15 / 233
(6,44 %)</t>
  </si>
  <si>
    <t>6 / 154
(3,90 %)</t>
  </si>
  <si>
    <t>8 / 47
(17,02 %)</t>
  </si>
  <si>
    <t>18 / 224
(8,04 %)</t>
  </si>
  <si>
    <t>182</t>
  </si>
  <si>
    <t>21 / 535
(3,93 %)</t>
  </si>
  <si>
    <t>8 / 138
(5,80 %)</t>
  </si>
  <si>
    <t>6 / 62
(9,68 %)</t>
  </si>
  <si>
    <t>3 / 130
(2,31 %)</t>
  </si>
  <si>
    <t>1 / 81
(1,23 %)</t>
  </si>
  <si>
    <t>798</t>
  </si>
  <si>
    <t>123 / 2.355
(5,22 %)</t>
  </si>
  <si>
    <t>75 / 123
(60,98 %)</t>
  </si>
  <si>
    <t>8 / 123
(6,50 %)</t>
  </si>
  <si>
    <t>8 / 75
(10,67 %)</t>
  </si>
  <si>
    <t>Qualitätsindikatoren: Ergebnisse nach Stellungnahmeverfahren pro Bundesland (AJ 2023) – HSMDEF-HSM-REV</t>
  </si>
  <si>
    <t>83 / 1.092
(7,60 %)</t>
  </si>
  <si>
    <t>29 / 83
(34,94 %)</t>
  </si>
  <si>
    <t>3 / 83
(3,61 %)</t>
  </si>
  <si>
    <t>20 / 222
(9,01 %)</t>
  </si>
  <si>
    <t>25 / 255
(9,80 %)</t>
  </si>
  <si>
    <t>8 / 25
(32,00 %)</t>
  </si>
  <si>
    <t>34 / 668
(5,09 %)</t>
  </si>
  <si>
    <t>35 / 445
(7,87 %)</t>
  </si>
  <si>
    <t>11 / 146
(7,53 %)</t>
  </si>
  <si>
    <t>8 / 161
(4,97 %)</t>
  </si>
  <si>
    <t>44 / 617
(7,13 %)</t>
  </si>
  <si>
    <t>11 / 44
(25,00 %)</t>
  </si>
  <si>
    <t>163</t>
  </si>
  <si>
    <t>92 / 1.365
(6,74 %)</t>
  </si>
  <si>
    <t>29 / 92
(31,52 %)</t>
  </si>
  <si>
    <t>11 / 92
(11,96 %)</t>
  </si>
  <si>
    <t>33 / 310
(10,65 %)</t>
  </si>
  <si>
    <t>16 / 33
(48,48 %)</t>
  </si>
  <si>
    <t>15 / 205
(7,32 %)</t>
  </si>
  <si>
    <t>15 / 315
(4,76 %)</t>
  </si>
  <si>
    <t>13 / 201
(6,47 %)</t>
  </si>
  <si>
    <t>19 / 246
(7,72 %)</t>
  </si>
  <si>
    <t>8 / 19
(42,11 %)</t>
  </si>
  <si>
    <t>769</t>
  </si>
  <si>
    <t>453 / 6.329
(7,16 %)</t>
  </si>
  <si>
    <t>252 / 453
(55,63 %)</t>
  </si>
  <si>
    <t>42 / 453
(9,27 %)</t>
  </si>
  <si>
    <t>42 / 252
(16,67 %)</t>
  </si>
  <si>
    <t>Qualitätsindikatoren: Ergebnisse nach Stellungnahmeverfahren pro Bundesland (AJ 2023) – HSMDEF-DEFI-IMPL</t>
  </si>
  <si>
    <t>6 / 242
(2,48 %)</t>
  </si>
  <si>
    <t>2 / 52
(3,85 %)</t>
  </si>
  <si>
    <t>3 / 52
(5,77 %)</t>
  </si>
  <si>
    <t>6 / 142
(4,23 %)</t>
  </si>
  <si>
    <t>6 / 96
(6,25 %)</t>
  </si>
  <si>
    <t>3 / 135
(2,22 %)</t>
  </si>
  <si>
    <t>149</t>
  </si>
  <si>
    <t>11 / 294
(3,74 %)</t>
  </si>
  <si>
    <t>705</t>
  </si>
  <si>
    <t>51 / 1.390
(3,67 %)</t>
  </si>
  <si>
    <t>23 / 51
(45,10 %)</t>
  </si>
  <si>
    <t>Qualitätsindikatoren: Ergebnisse nach Stellungnahmeverfahren pro Bundesland (AJ 2023) – HSMDEF-DEFI-AGGW</t>
  </si>
  <si>
    <t>11 / 297
(3,70 %)</t>
  </si>
  <si>
    <t>10 / 179
(5,59 %)</t>
  </si>
  <si>
    <t>8 / 176
(4,55 %)</t>
  </si>
  <si>
    <t>127</t>
  </si>
  <si>
    <t>16 / 375
(4,27 %)</t>
  </si>
  <si>
    <t>6 / 85
(7,06 %)</t>
  </si>
  <si>
    <t>8 / 62
(12,90 %)</t>
  </si>
  <si>
    <t>601</t>
  </si>
  <si>
    <t>91 / 1.765
(5,16 %)</t>
  </si>
  <si>
    <t>59 / 91
(64,84 %)</t>
  </si>
  <si>
    <t>7 / 91
(7,69 %)</t>
  </si>
  <si>
    <t>Qualitätsindikatoren: Ergebnisse nach Stellungnahmeverfahren pro Bundesland (AJ 2023) – HSMDEF-DEFI-REV</t>
  </si>
  <si>
    <t>22 / 372
(5,91 %)</t>
  </si>
  <si>
    <t>6 / 127
(4,72 %)</t>
  </si>
  <si>
    <t>15 / 201
(7,46 %)</t>
  </si>
  <si>
    <t>5 / 67
(7,46 %)</t>
  </si>
  <si>
    <t>5 / 76
(6,58 %)</t>
  </si>
  <si>
    <t>20 / 274
(7,30 %)</t>
  </si>
  <si>
    <t>45 / 644
(6,99 %)</t>
  </si>
  <si>
    <t>34 / 45
(75,56 %)</t>
  </si>
  <si>
    <t>7 / 154
(4,55 %)</t>
  </si>
  <si>
    <t>7 / 101
(6,93 %)</t>
  </si>
  <si>
    <t>6 / 50
(12,00 %)</t>
  </si>
  <si>
    <t>7 / 163
(4,29 %)</t>
  </si>
  <si>
    <t>8 / 113
(7,08 %)</t>
  </si>
  <si>
    <t>9 / 101
(8,91 %)</t>
  </si>
  <si>
    <t>596</t>
  </si>
  <si>
    <t>182 / 2.849
(6,39 %)</t>
  </si>
  <si>
    <t>171 / 182
(93,96 %)</t>
  </si>
  <si>
    <t>29 / 182
(15,93 %)</t>
  </si>
  <si>
    <t>29 / 171
(16,96 %)</t>
  </si>
  <si>
    <t>Qualitätsindikatoren: Ergebnisse nach Stellungnahmeverfahren pro Bundesland (AJ 2023) – KAROTIS</t>
  </si>
  <si>
    <t>154</t>
  </si>
  <si>
    <t>107 / 944
(11,33 %)</t>
  </si>
  <si>
    <t>105 / 107
(98,13 %)</t>
  </si>
  <si>
    <t>4 / 107
(3,74 %)</t>
  </si>
  <si>
    <t>15 / 221
(6,79 %)</t>
  </si>
  <si>
    <t>17 / 203
(8,37 %)</t>
  </si>
  <si>
    <t>95</t>
  </si>
  <si>
    <t>48 / 599
(8,01 %)</t>
  </si>
  <si>
    <t>3 / 45
(6,67 %)</t>
  </si>
  <si>
    <t>49 / 432
(11,34 %)</t>
  </si>
  <si>
    <t>27 / 49
(55,10 %)</t>
  </si>
  <si>
    <t>19 / 125
(15,20 %)</t>
  </si>
  <si>
    <t>13 / 128
(10,16 %)</t>
  </si>
  <si>
    <t>62 / 614
(10,10 %)</t>
  </si>
  <si>
    <t>53 / 62
(85,48 %)</t>
  </si>
  <si>
    <t>9 / 62
(14,52 %)</t>
  </si>
  <si>
    <t>114 / 1.382
(8,25 %)</t>
  </si>
  <si>
    <t>107 / 114
(93,86 %)</t>
  </si>
  <si>
    <t>23 / 114
(20,18 %)</t>
  </si>
  <si>
    <t>23 / 107
(21,50 %)</t>
  </si>
  <si>
    <t>28 / 327
(8,56 %)</t>
  </si>
  <si>
    <t>29 / 28
(103,57 %)</t>
  </si>
  <si>
    <t>19 / 197
(9,64 %)</t>
  </si>
  <si>
    <t>38 / 323
(11,76 %)</t>
  </si>
  <si>
    <t>37 / 38
(97,37 %)</t>
  </si>
  <si>
    <t>6 / 38
(15,79 %)</t>
  </si>
  <si>
    <t>6 / 37
(16,22 %)</t>
  </si>
  <si>
    <t>19 / 204
(9,31 %)</t>
  </si>
  <si>
    <t>7 / 178
(3,93 %)</t>
  </si>
  <si>
    <t>988</t>
  </si>
  <si>
    <t>572 / 5.997
(9,54 %)</t>
  </si>
  <si>
    <t>509 / 572
(88,99 %)</t>
  </si>
  <si>
    <t>62 / 572
(10,84 %)</t>
  </si>
  <si>
    <t>62 / 509
(12,18 %)</t>
  </si>
  <si>
    <t>Qualitätsindikatoren: Ergebnisse nach Stellungnahmeverfahren pro Bundesland (AJ 2023) – GYN-OP</t>
  </si>
  <si>
    <t>50 / 694
(7,20 %)</t>
  </si>
  <si>
    <t>30 / 50
(60,00 %)</t>
  </si>
  <si>
    <t>7 / 30
(23,33 %)</t>
  </si>
  <si>
    <t>10 / 178
(5,62 %)</t>
  </si>
  <si>
    <t>9 / 142
(6,34 %)</t>
  </si>
  <si>
    <t>37 / 534
(6,93 %)</t>
  </si>
  <si>
    <t>29 / 302
(9,60 %)</t>
  </si>
  <si>
    <t>17 / 29
(58,62 %)</t>
  </si>
  <si>
    <t>13 / 29
(44,83 %)</t>
  </si>
  <si>
    <t>4 / 81
(4,94 %)</t>
  </si>
  <si>
    <t>12 / 111
(10,81 %)</t>
  </si>
  <si>
    <t>3 / 12
(25,00 %)</t>
  </si>
  <si>
    <t>26 / 461
(5,64 %)</t>
  </si>
  <si>
    <t>12 / 26
(46,15 %)</t>
  </si>
  <si>
    <t>141</t>
  </si>
  <si>
    <t>75 / 985
(7,61 %)</t>
  </si>
  <si>
    <t>31 / 75
(41,33 %)</t>
  </si>
  <si>
    <t>14 / 31
(45,16 %)</t>
  </si>
  <si>
    <t>14 / 218
(6,42 %)</t>
  </si>
  <si>
    <t>12 / 139
(8,63 %)</t>
  </si>
  <si>
    <t>14 / 275
(5,09 %)</t>
  </si>
  <si>
    <t>10 / 147
(6,80 %)</t>
  </si>
  <si>
    <t>5 / 162
(3,09 %)</t>
  </si>
  <si>
    <t>649</t>
  </si>
  <si>
    <t>312 / 4.535
(6,88 %)</t>
  </si>
  <si>
    <t>186 / 312
(59,62 %)</t>
  </si>
  <si>
    <t>70 / 312
(22,44 %)</t>
  </si>
  <si>
    <t>70 / 186
(37,63 %)</t>
  </si>
  <si>
    <t>Qualitätsindikatoren: Ergebnisse nach Stellungnahmeverfahren pro Bundesland (AJ 2023) – PM-GEBH</t>
  </si>
  <si>
    <t>66 / 769
(8,58 %)</t>
  </si>
  <si>
    <t>10 / 66
(15,15 %)</t>
  </si>
  <si>
    <t>16 / 195
(8,21 %)</t>
  </si>
  <si>
    <t>13 / 180
(7,22 %)</t>
  </si>
  <si>
    <t>41 / 498
(8,23 %)</t>
  </si>
  <si>
    <t>20 / 41
(48,78 %)</t>
  </si>
  <si>
    <t>12 / 41
(29,27 %)</t>
  </si>
  <si>
    <t>12 / 20
(60,00 %)</t>
  </si>
  <si>
    <t>2 / 45
(4,44 %)</t>
  </si>
  <si>
    <t>20 / 365
(5,48 %)</t>
  </si>
  <si>
    <t>7 / 17
(41,18 %)</t>
  </si>
  <si>
    <t>12 / 95
(12,63 %)</t>
  </si>
  <si>
    <t>18 / 140
(12,86 %)</t>
  </si>
  <si>
    <t>47 / 479
(9,81 %)</t>
  </si>
  <si>
    <t>47 / 47
(100,00 %)</t>
  </si>
  <si>
    <t>10 / 47
(21,28 %)</t>
  </si>
  <si>
    <t>254</t>
  </si>
  <si>
    <t>81 / 1.268
(6,39 %)</t>
  </si>
  <si>
    <t>34 / 81
(41,98 %)</t>
  </si>
  <si>
    <t>8 / 81
(9,88 %)</t>
  </si>
  <si>
    <t>37 / 300
(12,33 %)</t>
  </si>
  <si>
    <t>34 / 37
(91,89 %)</t>
  </si>
  <si>
    <t>18 / 159
(11,32 %)</t>
  </si>
  <si>
    <t>11 / 293
(3,75 %)</t>
  </si>
  <si>
    <t>16 / 160
(10,00 %)</t>
  </si>
  <si>
    <t>1.038</t>
  </si>
  <si>
    <t>424 / 5.180
(8,19 %)</t>
  </si>
  <si>
    <t>317 / 424
(74,76 %)</t>
  </si>
  <si>
    <t>65 / 424
(15,33 %)</t>
  </si>
  <si>
    <t>65 / 317
(20,50 %)</t>
  </si>
  <si>
    <t>Qualitätsindikatoren: Ergebnisse nach Stellungnahmeverfahren pro Bundesland (AJ 2023) – HGV-OSFRAK</t>
  </si>
  <si>
    <t>252 / 2.300
(10,96 %)</t>
  </si>
  <si>
    <t>143 / 252
(56,75 %)</t>
  </si>
  <si>
    <t>25 / 252
(9,92 %)</t>
  </si>
  <si>
    <t>25 / 143
(17,48 %)</t>
  </si>
  <si>
    <t>54 / 479
(11,27 %)</t>
  </si>
  <si>
    <t>9 / 54
(16,67 %)</t>
  </si>
  <si>
    <t>30 / 489
(6,13 %)</t>
  </si>
  <si>
    <t>109 / 1.360
(8,01 %)</t>
  </si>
  <si>
    <t>45 / 109
(41,28 %)</t>
  </si>
  <si>
    <t>17 / 109
(15,60 %)</t>
  </si>
  <si>
    <t>17 / 45
(37,78 %)</t>
  </si>
  <si>
    <t>11 / 133
(8,27 %)</t>
  </si>
  <si>
    <t>68 / 1.004
(6,77 %)</t>
  </si>
  <si>
    <t>58 / 68
(85,29 %)</t>
  </si>
  <si>
    <t>21 / 68
(30,88 %)</t>
  </si>
  <si>
    <t>21 / 58
(36,21 %)</t>
  </si>
  <si>
    <t>21 / 307
(6,84 %)</t>
  </si>
  <si>
    <t>28 / 319
(8,78 %)</t>
  </si>
  <si>
    <t>106</t>
  </si>
  <si>
    <t>131 / 1.314
(9,97 %)</t>
  </si>
  <si>
    <t>131 / 131
(100,00 %)</t>
  </si>
  <si>
    <t>25 / 131
(19,08 %)</t>
  </si>
  <si>
    <t>267</t>
  </si>
  <si>
    <t>268 / 3.280
(8,17 %)</t>
  </si>
  <si>
    <t>121 / 268
(45,15 %)</t>
  </si>
  <si>
    <t>11 / 268
(4,10 %)</t>
  </si>
  <si>
    <t>11 / 121
(9,09 %)</t>
  </si>
  <si>
    <t>76 / 788
(9,64 %)</t>
  </si>
  <si>
    <t>65 / 76
(85,53 %)</t>
  </si>
  <si>
    <t>15 / 76
(19,74 %)</t>
  </si>
  <si>
    <t>15 / 65
(23,08 %)</t>
  </si>
  <si>
    <t>36 / 448
(8,04 %)</t>
  </si>
  <si>
    <t>34 / 36
(94,44 %)</t>
  </si>
  <si>
    <t>15 / 181
(8,29 %)</t>
  </si>
  <si>
    <t>4 / 13
(30,77 %)</t>
  </si>
  <si>
    <t>63 / 748
(8,42 %)</t>
  </si>
  <si>
    <t>63 / 63
(100,00 %)</t>
  </si>
  <si>
    <t>10 / 63
(15,87 %)</t>
  </si>
  <si>
    <t>52 / 434
(11,98 %)</t>
  </si>
  <si>
    <t>52 / 52
(100,00 %)</t>
  </si>
  <si>
    <t>1 / 52
(1,92 %)</t>
  </si>
  <si>
    <t>31 / 399
(7,77 %)</t>
  </si>
  <si>
    <t>1.149</t>
  </si>
  <si>
    <t>1.245 / 13.983
(8,90 %)</t>
  </si>
  <si>
    <t>876 / 1.245
(70,36 %)</t>
  </si>
  <si>
    <t>152 / 1.245
(12,21 %)</t>
  </si>
  <si>
    <t>152 / 876
(17,35 %)</t>
  </si>
  <si>
    <t>Qualitätsindikatoren: Ergebnisse nach Stellungnahmeverfahren pro Bundesland (AJ 2023) – HGV-HEP</t>
  </si>
  <si>
    <t>175</t>
  </si>
  <si>
    <t>139 / 1.608
(8,64 %)</t>
  </si>
  <si>
    <t>131 / 139
(94,24 %)</t>
  </si>
  <si>
    <t>22 / 139
(15,83 %)</t>
  </si>
  <si>
    <t>22 / 131
(16,79 %)</t>
  </si>
  <si>
    <t>22 / 239
(9,21 %)</t>
  </si>
  <si>
    <t>20 / 338
(5,92 %)</t>
  </si>
  <si>
    <t>107</t>
  </si>
  <si>
    <t>66 / 998
(6,61 %)</t>
  </si>
  <si>
    <t>22 / 66
(33,33 %)</t>
  </si>
  <si>
    <t>5 / 22
(22,73 %)</t>
  </si>
  <si>
    <t>9 / 59
(15,25 %)</t>
  </si>
  <si>
    <t>37 / 725
(5,10 %)</t>
  </si>
  <si>
    <t>31 / 37
(83,78 %)</t>
  </si>
  <si>
    <t>21 / 208
(10,10 %)</t>
  </si>
  <si>
    <t>21 / 209
(10,05 %)</t>
  </si>
  <si>
    <t>11 / 21
(52,38 %)</t>
  </si>
  <si>
    <t>83 / 942
(8,81 %)</t>
  </si>
  <si>
    <t>7 / 83
(8,43 %)</t>
  </si>
  <si>
    <t>224</t>
  </si>
  <si>
    <t>153 / 2.086
(7,33 %)</t>
  </si>
  <si>
    <t>61 / 153
(39,87 %)</t>
  </si>
  <si>
    <t>5 / 153
(3,27 %)</t>
  </si>
  <si>
    <t>37 / 539
(6,86 %)</t>
  </si>
  <si>
    <t>21 / 294
(7,14 %)</t>
  </si>
  <si>
    <t>17 / 21
(80,95 %)</t>
  </si>
  <si>
    <t>16 / 129
(12,40 %)</t>
  </si>
  <si>
    <t>35 / 497
(7,04 %)</t>
  </si>
  <si>
    <t>33 / 318
(10,38 %)</t>
  </si>
  <si>
    <t>27 / 303
(8,91 %)</t>
  </si>
  <si>
    <t>1.016</t>
  </si>
  <si>
    <t>740 / 9.492
(7,80 %)</t>
  </si>
  <si>
    <t>545 / 740
(73,65 %)</t>
  </si>
  <si>
    <t>59 / 740
(7,97 %)</t>
  </si>
  <si>
    <t>59 / 545
(10,83 %)</t>
  </si>
  <si>
    <t>Qualitätsindikatoren: Ergebnisse nach Stellungnahmeverfahren pro Bundesland (AJ 2023) – KEP</t>
  </si>
  <si>
    <t>109 / 1.114
(9,78 %)</t>
  </si>
  <si>
    <t>57 / 109
(52,29 %)</t>
  </si>
  <si>
    <t>5 / 109
(4,59 %)</t>
  </si>
  <si>
    <t>5 / 57
(8,77 %)</t>
  </si>
  <si>
    <t>16 / 184
(8,70 %)</t>
  </si>
  <si>
    <t>9 / 170
(5,29 %)</t>
  </si>
  <si>
    <t>62 / 853
(7,27 %)</t>
  </si>
  <si>
    <t>44 / 62
(70,97 %)</t>
  </si>
  <si>
    <t>18 / 44
(40,91 %)</t>
  </si>
  <si>
    <t>47 / 496
(9,48 %)</t>
  </si>
  <si>
    <t>17 / 47
(36,17 %)</t>
  </si>
  <si>
    <t>7 / 47
(14,89 %)</t>
  </si>
  <si>
    <t>10 / 132
(7,58 %)</t>
  </si>
  <si>
    <t>17 / 144
(11,81 %)</t>
  </si>
  <si>
    <t>66 / 655
(10,08 %)</t>
  </si>
  <si>
    <t>140</t>
  </si>
  <si>
    <t>119 / 1.540
(7,73 %)</t>
  </si>
  <si>
    <t>115 / 119
(96,64 %)</t>
  </si>
  <si>
    <t>32 / 119
(26,89 %)</t>
  </si>
  <si>
    <t>32 / 115
(27,83 %)</t>
  </si>
  <si>
    <t>34 / 356
(9,55 %)</t>
  </si>
  <si>
    <t>33 / 34
(97,06 %)</t>
  </si>
  <si>
    <t>25 / 263
(9,51 %)</t>
  </si>
  <si>
    <t>4 / 19
(21,05 %)</t>
  </si>
  <si>
    <t>7 / 89
(7,87 %)</t>
  </si>
  <si>
    <t>56 / 467
(11,99 %)</t>
  </si>
  <si>
    <t>14 / 56
(25,00 %)</t>
  </si>
  <si>
    <t>21 / 225
(9,33 %)</t>
  </si>
  <si>
    <t>4 / 21
(19,05 %)</t>
  </si>
  <si>
    <t>9 / 218
(4,13 %)</t>
  </si>
  <si>
    <t>640</t>
  </si>
  <si>
    <t>610 / 6.979
(8,74 %)</t>
  </si>
  <si>
    <t>498 / 611
(81,51 %)</t>
  </si>
  <si>
    <t>106 / 611
(17,35 %)</t>
  </si>
  <si>
    <t>106 / 498
(21,29 %)</t>
  </si>
  <si>
    <t>Qualitätsindikatoren: Ergebnisse nach Stellungnahmeverfahren pro Bundesland (AJ 2023) – MC</t>
  </si>
  <si>
    <t>333</t>
  </si>
  <si>
    <t>83 / 666
(12,46 %)</t>
  </si>
  <si>
    <t>40 / 83
(48,19 %)</t>
  </si>
  <si>
    <t>16 / 138
(11,59 %)</t>
  </si>
  <si>
    <t>13 / 126
(10,32 %)</t>
  </si>
  <si>
    <t>59 / 475
(12,42 %)</t>
  </si>
  <si>
    <t>41 / 314
(13,06 %)</t>
  </si>
  <si>
    <t>36 / 41
(87,80 %)</t>
  </si>
  <si>
    <t>16 / 41
(39,02 %)</t>
  </si>
  <si>
    <t>15 / 64
(23,44 %)</t>
  </si>
  <si>
    <t>14 / 86
(16,28 %)</t>
  </si>
  <si>
    <t>53 / 340
(15,59 %)</t>
  </si>
  <si>
    <t>25 / 53
(47,17 %)</t>
  </si>
  <si>
    <t>403</t>
  </si>
  <si>
    <t>136 / 804
(16,92 %)</t>
  </si>
  <si>
    <t>136 / 136
(100,00 %)</t>
  </si>
  <si>
    <t>63 / 136
(46,32 %)</t>
  </si>
  <si>
    <t>26 / 200
(13,00 %)</t>
  </si>
  <si>
    <t>22 / 148
(14,86 %)</t>
  </si>
  <si>
    <t>7 / 22
(31,82 %)</t>
  </si>
  <si>
    <t>6 / 42
(14,29 %)</t>
  </si>
  <si>
    <t>28 / 180
(15,56 %)</t>
  </si>
  <si>
    <t>11 / 28
(39,29 %)</t>
  </si>
  <si>
    <t>18 / 118
(15,25 %)</t>
  </si>
  <si>
    <t>14 / 104
(13,46 %)</t>
  </si>
  <si>
    <t>1.919</t>
  </si>
  <si>
    <t>549 / 3.835
(14,32 %)</t>
  </si>
  <si>
    <t>544 / 549
(99,09 %)</t>
  </si>
  <si>
    <t>197 / 549
(35,88 %)</t>
  </si>
  <si>
    <t>197 / 544
(36,21 %)</t>
  </si>
  <si>
    <t>Qualitätsindikatoren: Ergebnisse nach Stellungnahmeverfahren pro Bundesland (AJ 2023) – DEK</t>
  </si>
  <si>
    <t>53 / 401
(13,22 %)</t>
  </si>
  <si>
    <t>11 / 53
(20,75 %)</t>
  </si>
  <si>
    <t>13 / 141
(9,22 %)</t>
  </si>
  <si>
    <t>9 / 103
(8,74 %)</t>
  </si>
  <si>
    <t>19 / 301
(6,31 %)</t>
  </si>
  <si>
    <t>5 / 19
(26,32 %)</t>
  </si>
  <si>
    <t>16 / 153
(10,46 %)</t>
  </si>
  <si>
    <t>9 / 86
(10,47 %)</t>
  </si>
  <si>
    <t>8 / 103
(7,77 %)</t>
  </si>
  <si>
    <t>25 / 304
(8,22 %)</t>
  </si>
  <si>
    <t>46 / 601
(7,65 %)</t>
  </si>
  <si>
    <t>30 / 46
(65,22 %)</t>
  </si>
  <si>
    <t>8 / 127
(6,30 %)</t>
  </si>
  <si>
    <t>12 / 99
(12,12 %)</t>
  </si>
  <si>
    <t>14 / 241
(5,81 %)</t>
  </si>
  <si>
    <t>11 / 117
(9,40 %)</t>
  </si>
  <si>
    <t>9 / 123
(7,32 %)</t>
  </si>
  <si>
    <t>476</t>
  </si>
  <si>
    <t>259 / 2.977
(8,70 %)</t>
  </si>
  <si>
    <t>241 / 259
(93,05 %)</t>
  </si>
  <si>
    <t>39 / 259
(15,06 %)</t>
  </si>
  <si>
    <t>39 / 241
(16,18 %)</t>
  </si>
  <si>
    <t>Qualitätsindikatoren: Ergebnisse nach Stellungnahmeverfahren pro Bundesland (AJ 2023) – PM-NEO</t>
  </si>
  <si>
    <t>223</t>
  </si>
  <si>
    <t>234 / 1.299
(18,01 %)</t>
  </si>
  <si>
    <t>133 / 234
(56,84 %)</t>
  </si>
  <si>
    <t>65 / 234
(27,78 %)</t>
  </si>
  <si>
    <t>65 / 133
(48,87 %)</t>
  </si>
  <si>
    <t>52 / 289
(17,99 %)</t>
  </si>
  <si>
    <t>6 / 52
(11,54 %)</t>
  </si>
  <si>
    <t>48 / 271
(17,71 %)</t>
  </si>
  <si>
    <t>27 / 48
(56,25 %)</t>
  </si>
  <si>
    <t>8 / 27
(29,63 %)</t>
  </si>
  <si>
    <t>142</t>
  </si>
  <si>
    <t>110 / 837
(13,14 %)</t>
  </si>
  <si>
    <t>62 / 110
(56,36 %)</t>
  </si>
  <si>
    <t>25 / 110
(22,73 %)</t>
  </si>
  <si>
    <t>73 / 535
(13,64 %)</t>
  </si>
  <si>
    <t>44 / 73
(60,27 %)</t>
  </si>
  <si>
    <t>33 / 73
(45,21 %)</t>
  </si>
  <si>
    <t>33 / 44
(75,00 %)</t>
  </si>
  <si>
    <t>29 / 125
(23,20 %)</t>
  </si>
  <si>
    <t>36 / 199
(18,09 %)</t>
  </si>
  <si>
    <t>13 / 36
(36,11 %)</t>
  </si>
  <si>
    <t>13 / 24
(54,17 %)</t>
  </si>
  <si>
    <t>119 / 713
(16,69 %)</t>
  </si>
  <si>
    <t>119 / 119
(100,00 %)</t>
  </si>
  <si>
    <t>309</t>
  </si>
  <si>
    <t>216 / 1.829
(11,81 %)</t>
  </si>
  <si>
    <t>136 / 216
(62,96 %)</t>
  </si>
  <si>
    <t>65 / 216
(30,09 %)</t>
  </si>
  <si>
    <t>65 / 136
(47,79 %)</t>
  </si>
  <si>
    <t>80 / 464
(17,24 %)</t>
  </si>
  <si>
    <t>69 / 80
(86,25 %)</t>
  </si>
  <si>
    <t>20 / 80
(25,00 %)</t>
  </si>
  <si>
    <t>20 / 69
(28,99 %)</t>
  </si>
  <si>
    <t>38 / 217
(17,51 %)</t>
  </si>
  <si>
    <t>23 / 100
(23,00 %)</t>
  </si>
  <si>
    <t>11 / 23
(47,83 %)</t>
  </si>
  <si>
    <t>64 / 443
(14,45 %)</t>
  </si>
  <si>
    <t>16 / 64
(25,00 %)</t>
  </si>
  <si>
    <t>68 / 258
(26,36 %)</t>
  </si>
  <si>
    <t>68 / 68
(100,00 %)</t>
  </si>
  <si>
    <t>3 / 68
(4,41 %)</t>
  </si>
  <si>
    <t>23 / 228
(10,09 %)</t>
  </si>
  <si>
    <t>1.338</t>
  </si>
  <si>
    <t>1.216 / 7.867
(15,46 %)</t>
  </si>
  <si>
    <t>913 / 1.216
(75,08 %)</t>
  </si>
  <si>
    <t>305 / 1.216
(25,08 %)</t>
  </si>
  <si>
    <t>305 / 913
(33,41 %)</t>
  </si>
  <si>
    <t>Qualitätsindikatoren: Ergebnisse nach Stellungnahmeverfahren pro Bundesland (AJ 2023) – CAP</t>
  </si>
  <si>
    <t>STNV im Vorjahr nicht abgeschlossen</t>
  </si>
  <si>
    <t>Bewertung qualitativ unauffällig</t>
  </si>
  <si>
    <t>Dokumentationsfehler</t>
  </si>
  <si>
    <t>Bewertung Sonstiges</t>
  </si>
  <si>
    <t>Bewertung qualitativ auffällig</t>
  </si>
  <si>
    <t>Darstellung des Verlaufs der Bewertung (AJ 2023) – CHE</t>
  </si>
  <si>
    <t>Darstellung des Verlaufs der Bewertung (AJ 2023) – TX-HTX</t>
  </si>
  <si>
    <t>Darstellung des Verlaufs der Bewertung (AJ 2023) – TX-MKU</t>
  </si>
  <si>
    <t>Darstellung des Verlaufs der Bewertung (AJ 2023) – KCHK-KC</t>
  </si>
  <si>
    <t>Darstellung des Verlaufs der Bewertung (AJ 2023) – KCHK-KC-KOMB</t>
  </si>
  <si>
    <t>Darstellung des Verlaufs der Bewertung (AJ 2023) – TX-LLS</t>
  </si>
  <si>
    <t>Darstellung des Verlaufs der Bewertung (AJ 2023) – TX-LTX</t>
  </si>
  <si>
    <t>Darstellung des Verlaufs der Bewertung (AJ 2023) – TX-NLS</t>
  </si>
  <si>
    <t>Darstellung des Verlaufs der Bewertung (AJ 2023) – NET-NTX</t>
  </si>
  <si>
    <t>Darstellung des Verlaufs der Bewertung (AJ 2023) – NET-PNTX</t>
  </si>
  <si>
    <t>Darstellung des Verlaufs der Bewertung (AJ 2023) – WI-HI-A</t>
  </si>
  <si>
    <t>Darstellung des Verlaufs der Bewertung (AJ 2023) – WI-HI-S</t>
  </si>
  <si>
    <t>Darstellung des Verlaufs der Bewertung (AJ 2023) – DEK</t>
  </si>
  <si>
    <t>AJ</t>
  </si>
  <si>
    <t>Initiierung Maßnahmenstufe 1*</t>
  </si>
  <si>
    <t>Teilnahme an geeigneten Fortbildungen, Fachgesprächen, Kolloquien</t>
  </si>
  <si>
    <t>Teilnahme am Qualitätszirkel</t>
  </si>
  <si>
    <t>Implementierung von Behandlungspfaden</t>
  </si>
  <si>
    <t>Durchführung von Audits</t>
  </si>
  <si>
    <t>Durchführung von Peer Reviews</t>
  </si>
  <si>
    <t>Implementierung von Handlungsempfehlungen anhand von Leitlinien</t>
  </si>
  <si>
    <t>sonstige Maßnahmen</t>
  </si>
  <si>
    <t>davon aus AJ 2022</t>
  </si>
  <si>
    <t>Auffälligkeitskriterien: Art der Maßnahme in Maßnahmenstufe 1 (AJ 2022 und AJ 2023) – CHE</t>
  </si>
  <si>
    <t>Auffälligkeitskriterien: Art der Maßnahme in Maßnahmenstufe 1 (AJ 2022 und AJ 2023) – TX-HTX</t>
  </si>
  <si>
    <t>Auffälligkeitskriterien: Art der Maßnahme in Maßnahmenstufe 1 (AJ 2022 und AJ 2023) – TX-MKU</t>
  </si>
  <si>
    <t>Auffälligkeitskriterien: Art der Maßnahme in Maßnahmenstufe 1 (AJ 2022 und AJ 2023) – KCHK-AK-CHIR</t>
  </si>
  <si>
    <t>Auffälligkeitskriterien: Art der Maßnahme in Maßnahmenstufe 1 (AJ 2022 und AJ 2023) – KCHK-AK-KATH</t>
  </si>
  <si>
    <t>Auffälligkeitskriterien: Art der Maßnahme in Maßnahmenstufe 1 (AJ 2022 und AJ 2023) – KCHK-D</t>
  </si>
  <si>
    <t>Auffälligkeitskriterien: Art der Maßnahme in Maßnahmenstufe 1 (AJ 2022 und AJ 2023) – KCHK-KC</t>
  </si>
  <si>
    <t>Auffälligkeitskriterien: Art der Maßnahme in Maßnahmenstufe 1 (AJ 2022 und AJ 2023) – KCHK-MK-CHIR</t>
  </si>
  <si>
    <t>Auffälligkeitskriterien: Art der Maßnahme in Maßnahmenstufe 1 (AJ 2022 und AJ 2023) – KCHK-MK-KATH</t>
  </si>
  <si>
    <t>Auffälligkeitskriterien: Art der Maßnahme in Maßnahmenstufe 1 (AJ 2022 und AJ 2023) – TX-LTX</t>
  </si>
  <si>
    <t>Auffälligkeitskriterien: Art der Maßnahme in Maßnahmenstufe 1 (AJ 2022 und AJ 2023) – TX-LUTX</t>
  </si>
  <si>
    <t>Auffälligkeitskriterien: Art der Maßnahme in Maßnahmenstufe 1 (AJ 2022 und AJ 2023) – TX-NLS</t>
  </si>
  <si>
    <t>Auffälligkeitskriterien: Art der Maßnahme in Maßnahmenstufe 1 (AJ 2022 und AJ 2023) – NET-PNTX-D</t>
  </si>
  <si>
    <t>Auffälligkeitskriterien: Art der Maßnahme in Maßnahmenstufe 1 (AJ 2022 und AJ 2023) – PCI</t>
  </si>
  <si>
    <t>Auffälligkeitskriterien: Art der Maßnahme in Maßnahmenstufe 1 (AJ 2022 und AJ 2023) – HSMDEF-HSM-IMPL</t>
  </si>
  <si>
    <t>Auffälligkeitskriterien: Art der Maßnahme in Maßnahmenstufe 1 (AJ 2022 und AJ 2023) – HSMDEF-HSM-AGGW</t>
  </si>
  <si>
    <t>Auffälligkeitskriterien: Art der Maßnahme in Maßnahmenstufe 1 (AJ 2022 und AJ 2023) – HSMDEF-HSM-REV</t>
  </si>
  <si>
    <t>Auffälligkeitskriterien: Art der Maßnahme in Maßnahmenstufe 1 (AJ 2022 und AJ 2023) – HSMDEF-DEFI-IMPL</t>
  </si>
  <si>
    <t>Auffälligkeitskriterien: Art der Maßnahme in Maßnahmenstufe 1 (AJ 2022 und AJ 2023) – HSMDEF-DEFI-AGGW</t>
  </si>
  <si>
    <t>Auffälligkeitskriterien: Art der Maßnahme in Maßnahmenstufe 1 (AJ 2022 und AJ 2023) – HSMDEF-DEFI-REV</t>
  </si>
  <si>
    <t>Auffälligkeitskriterien: Art der Maßnahme in Maßnahmenstufe 1 (AJ 2022 und AJ 2023) – KAROTIS</t>
  </si>
  <si>
    <t>Auffälligkeitskriterien: Art der Maßnahme in Maßnahmenstufe 1 (AJ 2022 und AJ 2023) – GYN-OP</t>
  </si>
  <si>
    <t>Auffälligkeitskriterien: Art der Maßnahme in Maßnahmenstufe 1 (AJ 2022 und AJ 2023) – PM-GEBH</t>
  </si>
  <si>
    <t>Auffälligkeitskriterien: Art der Maßnahme in Maßnahmenstufe 1 (AJ 2022 und AJ 2023) – HGV-OSFRAK</t>
  </si>
  <si>
    <t>Auffälligkeitskriterien: Art der Maßnahme in Maßnahmenstufe 1 (AJ 2022 und AJ 2023) – HGV-HEP</t>
  </si>
  <si>
    <t>Auffälligkeitskriterien: Art der Maßnahme in Maßnahmenstufe 1 (AJ 2022 und AJ 2023) – KEP</t>
  </si>
  <si>
    <t>Auffälligkeitskriterien: Art der Maßnahme in Maßnahmenstufe 1 (AJ 2022 und AJ 2023) – MC</t>
  </si>
  <si>
    <t>Auffälligkeitskriterien: Art der Maßnahme in Maßnahmenstufe 1 (AJ 2022 und AJ 2023) – DEK</t>
  </si>
  <si>
    <t>Auffälligkeitskriterien: Art der Maßnahme in Maßnahmenstufe 1 (AJ 2022 und AJ 2023) – PM-NEO</t>
  </si>
  <si>
    <t>Auffälligkeitskriterien: Art der Maßnahme in Maßnahmenstufe 1 (AJ 2022 und AJ 2023) – CAP</t>
  </si>
  <si>
    <t>Qualitätsindikatoren: Art der Maßnahme in Maßnahmenstufe 1 (AJ 2022 und AJ 2023) – CHE</t>
  </si>
  <si>
    <t>Qualitätsindikatoren: Art der Maßnahme in Maßnahmenstufe 1 (AJ 2022 und AJ 2023) – TX-HTX</t>
  </si>
  <si>
    <t>Qualitätsindikatoren: Art der Maßnahme in Maßnahmenstufe 1 (AJ 2022 und AJ 2023) – TX-MKU</t>
  </si>
  <si>
    <t>Qualitätsindikatoren: Art der Maßnahme in Maßnahmenstufe 1 (AJ 2022 und AJ 2023) – KCHK-AK-CHIR</t>
  </si>
  <si>
    <t>Qualitätsindikatoren: Art der Maßnahme in Maßnahmenstufe 1 (AJ 2022 und AJ 2023) – KCHK-AK-KATH</t>
  </si>
  <si>
    <t>Qualitätsindikatoren: Art der Maßnahme in Maßnahmenstufe 1 (AJ 2022 und AJ 2023) – KCHK-KC</t>
  </si>
  <si>
    <t>Qualitätsindikatoren: Art der Maßnahme in Maßnahmenstufe 1 (AJ 2022 und AJ 2023) – KCHK-KC-KOMB</t>
  </si>
  <si>
    <t>Qualitätsindikatoren: Art der Maßnahme in Maßnahmenstufe 1 (AJ 2022 und AJ 2023) – KCHK-MK-CHIR</t>
  </si>
  <si>
    <t>Qualitätsindikatoren: Art der Maßnahme in Maßnahmenstufe 1 (AJ 2022 und AJ 2023) – KCHK-MK-KATH</t>
  </si>
  <si>
    <t>Qualitätsindikatoren: Art der Maßnahme in Maßnahmenstufe 1 (AJ 2022 und AJ 2023) – TX-LLS</t>
  </si>
  <si>
    <t>Qualitätsindikatoren: Art der Maßnahme in Maßnahmenstufe 1 (AJ 2022 und AJ 2023) – TX-LTX</t>
  </si>
  <si>
    <t>Qualitätsindikatoren: Art der Maßnahme in Maßnahmenstufe 1 (AJ 2022 und AJ 2023) – TX-NLS</t>
  </si>
  <si>
    <t>Qualitätsindikatoren: Art der Maßnahme in Maßnahmenstufe 1 (AJ 2022 und AJ 2023) – NET-NTX</t>
  </si>
  <si>
    <t>Qualitätsindikatoren: Art der Maßnahme in Maßnahmenstufe 1 (AJ 2022 und AJ 2023) – NET-PNTX</t>
  </si>
  <si>
    <t>Qualitätsindikatoren: Art der Maßnahme in Maßnahmenstufe 1 (AJ 2022 und AJ 2023) – PCI</t>
  </si>
  <si>
    <t>Qualitätsindikatoren: Art der Maßnahme in Maßnahmenstufe 1 (AJ 2022 und AJ 2023) – WI-HI-A</t>
  </si>
  <si>
    <t>Qualitätsindikatoren: Art der Maßnahme in Maßnahmenstufe 1 (AJ 2022 und AJ 2023) – WI-HI-S</t>
  </si>
  <si>
    <t>Qualitätsindikatoren: Art der Maßnahme in Maßnahmenstufe 1 (AJ 2022 und AJ 2023) – HSMDEF-HSM-IMPL</t>
  </si>
  <si>
    <t>Qualitätsindikatoren: Art der Maßnahme in Maßnahmenstufe 1 (AJ 2022 und AJ 2023) – HSMDEF-HSM-AGGW</t>
  </si>
  <si>
    <t>Qualitätsindikatoren: Art der Maßnahme in Maßnahmenstufe 1 (AJ 2022 und AJ 2023) – HSMDEF-HSM-REV</t>
  </si>
  <si>
    <t>Qualitätsindikatoren: Art der Maßnahme in Maßnahmenstufe 1 (AJ 2022 und AJ 2023) – HSMDEF-DEFI-IMPL</t>
  </si>
  <si>
    <t>Qualitätsindikatoren: Art der Maßnahme in Maßnahmenstufe 1 (AJ 2022 und AJ 2023) – HSMDEF-DEFI-AGGW</t>
  </si>
  <si>
    <t>Qualitätsindikatoren: Art der Maßnahme in Maßnahmenstufe 1 (AJ 2022 und AJ 2023) – HSMDEF-DEFI-REV</t>
  </si>
  <si>
    <t>Qualitätsindikatoren: Art der Maßnahme in Maßnahmenstufe 1 (AJ 2022 und AJ 2023) – KAROTIS</t>
  </si>
  <si>
    <t>Qualitätsindikatoren: Art der Maßnahme in Maßnahmenstufe 1 (AJ 2022 und AJ 2023) – GYN-OP</t>
  </si>
  <si>
    <t>Qualitätsindikatoren: Art der Maßnahme in Maßnahmenstufe 1 (AJ 2022 und AJ 2023) – PM-GEBH</t>
  </si>
  <si>
    <t>Qualitätsindikatoren: Art der Maßnahme in Maßnahmenstufe 1 (AJ 2022 und AJ 2023) – HGV-OSFRAK</t>
  </si>
  <si>
    <t>Qualitätsindikatoren: Art der Maßnahme in Maßnahmenstufe 1 (AJ 2022 und AJ 2023) – HGV-HEP</t>
  </si>
  <si>
    <t>Qualitätsindikatoren: Art der Maßnahme in Maßnahmenstufe 1 (AJ 2022 und AJ 2023) – KEP</t>
  </si>
  <si>
    <t>Qualitätsindikatoren: Art der Maßnahme in Maßnahmenstufe 1 (AJ 2022 und AJ 2023) – MC</t>
  </si>
  <si>
    <t>Qualitätsindikatoren: Art der Maßnahme in Maßnahmenstufe 1 (AJ 2022 und AJ 2023) – DEK</t>
  </si>
  <si>
    <t>Qualitätsindikatoren: Art der Maßnahme in Maßnahmenstufe 1 (AJ 2022 und AJ 2023) – PM-NEO</t>
  </si>
  <si>
    <t>Qualitätsindikatoren: Art der Maßnahme in Maßnahmenstufe 1 (AJ 2022 und AJ 2023) – CAP</t>
  </si>
  <si>
    <t/>
  </si>
  <si>
    <t>Auswertungsjahr 2023</t>
  </si>
  <si>
    <t>Anzahl</t>
  </si>
  <si>
    <t>%</t>
  </si>
  <si>
    <t>AK-Ergebnisse des QS-Verfahrens</t>
  </si>
  <si>
    <t>3.438</t>
  </si>
  <si>
    <t>100,00</t>
  </si>
  <si>
    <t>Rechnerisch auffällige Ergebnisse</t>
  </si>
  <si>
    <t>0,38</t>
  </si>
  <si>
    <t>davon ohne QSEB-Übermittlung</t>
  </si>
  <si>
    <t>0,00</t>
  </si>
  <si>
    <t>Auffällige Ergebnisse (QSEB-Datensätze)</t>
  </si>
  <si>
    <t>Hinweis auf Best practice (Schlüsselwert 4)</t>
  </si>
  <si>
    <t>Stellungnahmeverfahren</t>
  </si>
  <si>
    <t>kein Stellungnahmeverfahren eingeleitet (Anteil bezogen auf Anzahl der Auffälligkeiten)</t>
  </si>
  <si>
    <t>46,15</t>
  </si>
  <si>
    <t>Stellungnahmeverfahren eingeleitet* (Anteil bezogen auf Anzahl der Auffälligkeiten)</t>
  </si>
  <si>
    <t>53,85</t>
  </si>
  <si>
    <t>schriftlich (Anteil bezogen auf eingeleitete STNV)</t>
  </si>
  <si>
    <t>Gespräch (Anteil bezogen auf eingeleitete STNV)</t>
  </si>
  <si>
    <t>Begehung (Anteil bezogen auf eingeleitete STNV)</t>
  </si>
  <si>
    <t>Stellungnahmeverfahren noch nicht abgeschlossen</t>
  </si>
  <si>
    <t>Einstufung der Ergebnisse nach Abschluss des Stellungnahmeverfahrens (auffällige Ergebnisse ohne Best practice)</t>
  </si>
  <si>
    <t>Bewertung als qualitativ unauffällig</t>
  </si>
  <si>
    <t>7,69</t>
  </si>
  <si>
    <t>Bewertung als qualitativ auffällig</t>
  </si>
  <si>
    <t>38,46</t>
  </si>
  <si>
    <t>Sonstiges</t>
  </si>
  <si>
    <t>Initiierung Qualitätssicherungsmaßnahmen</t>
  </si>
  <si>
    <t>Maßnahmenstufe 1*</t>
  </si>
  <si>
    <t>n. a.</t>
  </si>
  <si>
    <t>Maßnahmenstufe 2</t>
  </si>
  <si>
    <t>Auffälligkeitskriterien: Übersicht über Auffälligkeiten und Qualitätssicherungsmaßnahmen gem. § 17 DeQS-RL im Modul CHE</t>
  </si>
  <si>
    <t>* Mehrfachnennungen pro Leistungserbringer möglich</t>
  </si>
  <si>
    <t>2,50</t>
  </si>
  <si>
    <t>Auffälligkeitskriterien: Übersicht über Auffälligkeiten und Qualitätssicherungsmaßnahmen gem. § 17 DeQS-RL im Modul TX-HTX</t>
  </si>
  <si>
    <t>169</t>
  </si>
  <si>
    <t>4,14</t>
  </si>
  <si>
    <t>14,29</t>
  </si>
  <si>
    <t>57,14</t>
  </si>
  <si>
    <t>28,57</t>
  </si>
  <si>
    <t>Auffälligkeitskriterien: Übersicht über Auffälligkeiten und Qualitätssicherungsmaßnahmen gem. § 17 DeQS-RL im Modul TX-MKU</t>
  </si>
  <si>
    <t>10,42</t>
  </si>
  <si>
    <t>70,00</t>
  </si>
  <si>
    <t>30,00</t>
  </si>
  <si>
    <t>Auffälligkeitskriterien: Übersicht über Auffälligkeiten und Qualitätssicherungsmaßnahmen gem. § 17 DeQS-RL im Modul KCHK-AK-CHIR</t>
  </si>
  <si>
    <t>64,36</t>
  </si>
  <si>
    <t>Auffälligkeitskriterien: Übersicht über Auffälligkeiten und Qualitätssicherungsmaßnahmen gem. § 17 DeQS-RL im Modul KCHK-AK-KATH</t>
  </si>
  <si>
    <t>817</t>
  </si>
  <si>
    <t>1,96</t>
  </si>
  <si>
    <t>12,50</t>
  </si>
  <si>
    <t>87,50</t>
  </si>
  <si>
    <t>Auffälligkeitskriterien: Übersicht über Auffälligkeiten und Qualitätssicherungsmaßnahmen gem. § 17 DeQS-RL im Modul KCHK-D</t>
  </si>
  <si>
    <t>4,08</t>
  </si>
  <si>
    <t>25,00</t>
  </si>
  <si>
    <t>75,00</t>
  </si>
  <si>
    <t>Auffälligkeitskriterien: Übersicht über Auffälligkeiten und Qualitätssicherungsmaßnahmen gem. § 17 DeQS-RL im Modul KCHK-KC</t>
  </si>
  <si>
    <t>15,79</t>
  </si>
  <si>
    <t>20,00</t>
  </si>
  <si>
    <t>80,00</t>
  </si>
  <si>
    <t>Auffälligkeitskriterien: Übersicht über Auffälligkeiten und Qualitätssicherungsmaßnahmen gem. § 17 DeQS-RL im Modul KCHK-MK-CHIR</t>
  </si>
  <si>
    <t>249</t>
  </si>
  <si>
    <t>5,62</t>
  </si>
  <si>
    <t>Auffälligkeitskriterien: Übersicht über Auffälligkeiten und Qualitätssicherungsmaßnahmen gem. § 17 DeQS-RL im Modul KCHK-MK-KATH</t>
  </si>
  <si>
    <t>Auffälligkeitskriterien: Übersicht über Auffälligkeiten und Qualitätssicherungsmaßnahmen gem. § 17 DeQS-RL im Modul TX-LLS</t>
  </si>
  <si>
    <t>2,17</t>
  </si>
  <si>
    <t>Auffälligkeitskriterien: Übersicht über Auffälligkeiten und Qualitätssicherungsmaßnahmen gem. § 17 DeQS-RL im Modul TX-LTX</t>
  </si>
  <si>
    <t>9,09</t>
  </si>
  <si>
    <t>50,00</t>
  </si>
  <si>
    <t>Auffälligkeitskriterien: Übersicht über Auffälligkeiten und Qualitätssicherungsmaßnahmen gem. § 17 DeQS-RL im Modul TX-LUTX</t>
  </si>
  <si>
    <t>1,39</t>
  </si>
  <si>
    <t>Auffälligkeitskriterien: Übersicht über Auffälligkeiten und Qualitätssicherungsmaßnahmen gem. § 17 DeQS-RL im Modul TX-NLS</t>
  </si>
  <si>
    <t>3,57</t>
  </si>
  <si>
    <t>33,33</t>
  </si>
  <si>
    <t>66,67</t>
  </si>
  <si>
    <t>Auffälligkeitskriterien: Übersicht über Auffälligkeiten und Qualitätssicherungsmaßnahmen gem. § 17 DeQS-RL im Modul NET-PNTX-D</t>
  </si>
  <si>
    <t>7.684</t>
  </si>
  <si>
    <t>356</t>
  </si>
  <si>
    <t>4,63</t>
  </si>
  <si>
    <t>0,56</t>
  </si>
  <si>
    <t>355</t>
  </si>
  <si>
    <t>37,18</t>
  </si>
  <si>
    <t>62,82</t>
  </si>
  <si>
    <t>0,45</t>
  </si>
  <si>
    <t>8,45</t>
  </si>
  <si>
    <t>46,20</t>
  </si>
  <si>
    <t>8,17</t>
  </si>
  <si>
    <t>Auffälligkeitskriterien: Übersicht über Auffälligkeiten und Qualitätssicherungsmaßnahmen gem. § 17 DeQS-RL im Modul PCI</t>
  </si>
  <si>
    <t>6.013</t>
  </si>
  <si>
    <t>1,53</t>
  </si>
  <si>
    <t>17,39</t>
  </si>
  <si>
    <t>82,61</t>
  </si>
  <si>
    <t>97,37</t>
  </si>
  <si>
    <t>2,63</t>
  </si>
  <si>
    <t>64,13</t>
  </si>
  <si>
    <t>1,09</t>
  </si>
  <si>
    <t>Auffälligkeitskriterien: Übersicht über Auffälligkeiten und Qualitätssicherungsmaßnahmen gem. § 17 DeQS-RL im Modul HSMDEF-HSM-IMPL</t>
  </si>
  <si>
    <t>3.362</t>
  </si>
  <si>
    <t>0,71</t>
  </si>
  <si>
    <t>41,67</t>
  </si>
  <si>
    <t>58,33</t>
  </si>
  <si>
    <t>8,33</t>
  </si>
  <si>
    <t>45,83</t>
  </si>
  <si>
    <t>4,17</t>
  </si>
  <si>
    <t>Auffälligkeitskriterien: Übersicht über Auffälligkeiten und Qualitätssicherungsmaßnahmen gem. § 17 DeQS-RL im Modul HSMDEF-HSM-AGGW</t>
  </si>
  <si>
    <t>3.994</t>
  </si>
  <si>
    <t>1,08</t>
  </si>
  <si>
    <t>37,21</t>
  </si>
  <si>
    <t>62,79</t>
  </si>
  <si>
    <t>16,28</t>
  </si>
  <si>
    <t>44,19</t>
  </si>
  <si>
    <t>2,33</t>
  </si>
  <si>
    <t>Auffälligkeitskriterien: Übersicht über Auffälligkeiten und Qualitätssicherungsmaßnahmen gem. § 17 DeQS-RL im Modul HSMDEF-HSM-REV</t>
  </si>
  <si>
    <t>3.580</t>
  </si>
  <si>
    <t>1,20</t>
  </si>
  <si>
    <t>25,58</t>
  </si>
  <si>
    <t>74,42</t>
  </si>
  <si>
    <t>96,88</t>
  </si>
  <si>
    <t>3,12</t>
  </si>
  <si>
    <t>55,81</t>
  </si>
  <si>
    <t>Auffälligkeitskriterien: Übersicht über Auffälligkeiten und Qualitätssicherungsmaßnahmen gem. § 17 DeQS-RL im Modul HSMDEF-DEFI-IMPL</t>
  </si>
  <si>
    <t>2.740</t>
  </si>
  <si>
    <t>0,44</t>
  </si>
  <si>
    <t>Auffälligkeitskriterien: Übersicht über Auffälligkeiten und Qualitätssicherungsmaßnahmen gem. § 17 DeQS-RL im Modul HSMDEF-DEFI-AGGW</t>
  </si>
  <si>
    <t>3.025</t>
  </si>
  <si>
    <t>1,55</t>
  </si>
  <si>
    <t>14,89</t>
  </si>
  <si>
    <t>85,11</t>
  </si>
  <si>
    <t>97,50</t>
  </si>
  <si>
    <t>44,68</t>
  </si>
  <si>
    <t>40,43</t>
  </si>
  <si>
    <t>Auffälligkeitskriterien: Übersicht über Auffälligkeiten und Qualitätssicherungsmaßnahmen gem. § 17 DeQS-RL im Modul HSMDEF-DEFI-REV</t>
  </si>
  <si>
    <t>3.142</t>
  </si>
  <si>
    <t>2,29</t>
  </si>
  <si>
    <t>11,11</t>
  </si>
  <si>
    <t>88,89</t>
  </si>
  <si>
    <t>38,89</t>
  </si>
  <si>
    <t>48,61</t>
  </si>
  <si>
    <t>Auffälligkeitskriterien: Übersicht über Auffälligkeiten und Qualitätssicherungsmaßnahmen gem. § 17 DeQS-RL im Modul KAROTIS</t>
  </si>
  <si>
    <t>4.758</t>
  </si>
  <si>
    <t>3,60</t>
  </si>
  <si>
    <t>96,40</t>
  </si>
  <si>
    <t>23,42</t>
  </si>
  <si>
    <t>68,47</t>
  </si>
  <si>
    <t>4,50</t>
  </si>
  <si>
    <t>Auffälligkeitskriterien: Übersicht über Auffälligkeiten und Qualitätssicherungsmaßnahmen gem. § 17 DeQS-RL im Modul GYN-OP</t>
  </si>
  <si>
    <t>3.205</t>
  </si>
  <si>
    <t>2,59</t>
  </si>
  <si>
    <t>32,53</t>
  </si>
  <si>
    <t>67,47</t>
  </si>
  <si>
    <t>21,69</t>
  </si>
  <si>
    <t>42,17</t>
  </si>
  <si>
    <t>3,61</t>
  </si>
  <si>
    <t>Auffälligkeitskriterien: Übersicht über Auffälligkeiten und Qualitätssicherungsmaßnahmen gem. § 17 DeQS-RL im Modul PM-GEBH</t>
  </si>
  <si>
    <t>4.838</t>
  </si>
  <si>
    <t>118</t>
  </si>
  <si>
    <t>2,44</t>
  </si>
  <si>
    <t>34,75</t>
  </si>
  <si>
    <t>77</t>
  </si>
  <si>
    <t>65,25</t>
  </si>
  <si>
    <t>20,34</t>
  </si>
  <si>
    <t>38,14</t>
  </si>
  <si>
    <t>6,78</t>
  </si>
  <si>
    <t>Auffälligkeitskriterien: Übersicht über Auffälligkeiten und Qualitätssicherungsmaßnahmen gem. § 17 DeQS-RL im Modul HGV-OSFRAK</t>
  </si>
  <si>
    <t>12.383</t>
  </si>
  <si>
    <t>2,13</t>
  </si>
  <si>
    <t>31,82</t>
  </si>
  <si>
    <t>180</t>
  </si>
  <si>
    <t>68,18</t>
  </si>
  <si>
    <t>15,91</t>
  </si>
  <si>
    <t>47,73</t>
  </si>
  <si>
    <t>4,55</t>
  </si>
  <si>
    <t>Auffälligkeitskriterien: Übersicht über Auffälligkeiten und Qualitätssicherungsmaßnahmen gem. § 17 DeQS-RL im Modul HGV-HEP</t>
  </si>
  <si>
    <t>8.755</t>
  </si>
  <si>
    <t>1,62</t>
  </si>
  <si>
    <t>29,58</t>
  </si>
  <si>
    <t>70,42</t>
  </si>
  <si>
    <t>28,17</t>
  </si>
  <si>
    <t>36,62</t>
  </si>
  <si>
    <t>5,63</t>
  </si>
  <si>
    <t>Auffälligkeitskriterien: Übersicht über Auffälligkeiten und Qualitätssicherungsmaßnahmen gem. § 17 DeQS-RL im Modul KEP</t>
  </si>
  <si>
    <t>5.367</t>
  </si>
  <si>
    <t>1,90</t>
  </si>
  <si>
    <t>3,92</t>
  </si>
  <si>
    <t>96,08</t>
  </si>
  <si>
    <t>17,65</t>
  </si>
  <si>
    <t>75,49</t>
  </si>
  <si>
    <t>2,94</t>
  </si>
  <si>
    <t>Auffälligkeitskriterien: Übersicht über Auffälligkeiten und Qualitätssicherungsmaßnahmen gem. § 17 DeQS-RL im Modul MC</t>
  </si>
  <si>
    <t>12.361</t>
  </si>
  <si>
    <t>1,42</t>
  </si>
  <si>
    <t>22,16</t>
  </si>
  <si>
    <t>137</t>
  </si>
  <si>
    <t>77,84</t>
  </si>
  <si>
    <t>0,73</t>
  </si>
  <si>
    <t>5,11</t>
  </si>
  <si>
    <t>6,25</t>
  </si>
  <si>
    <t>61,36</t>
  </si>
  <si>
    <t>Auffälligkeitskriterien: Übersicht über Auffälligkeiten und Qualitätssicherungsmaßnahmen gem. § 17 DeQS-RL im Modul DEK</t>
  </si>
  <si>
    <t>2.984</t>
  </si>
  <si>
    <t>6,84</t>
  </si>
  <si>
    <t>0,49</t>
  </si>
  <si>
    <t>27,45</t>
  </si>
  <si>
    <t>72,55</t>
  </si>
  <si>
    <t>40,20</t>
  </si>
  <si>
    <t>31,86</t>
  </si>
  <si>
    <t>Auffälligkeitskriterien: Übersicht über Auffälligkeiten und Qualitätssicherungsmaßnahmen gem. § 17 DeQS-RL im Modul PM-NEO</t>
  </si>
  <si>
    <t>7.852</t>
  </si>
  <si>
    <t>22,94</t>
  </si>
  <si>
    <t>77,06</t>
  </si>
  <si>
    <t>32,11</t>
  </si>
  <si>
    <t>40,37</t>
  </si>
  <si>
    <t>4,59</t>
  </si>
  <si>
    <t>Auffälligkeitskriterien: Übersicht über Auffälligkeiten und Qualitätssicherungsmaßnahmen gem. § 17 DeQS-RL im Modul CAP</t>
  </si>
  <si>
    <t>Auswertungsjahr 2022</t>
  </si>
  <si>
    <t>Indikatorenergebnisse des QS-Verfahrens</t>
  </si>
  <si>
    <t>7.977</t>
  </si>
  <si>
    <t>7.788</t>
  </si>
  <si>
    <t>Indikatorenergebnisse des QS-Verfahrens mit definiertem Referenzbereich</t>
  </si>
  <si>
    <t>477</t>
  </si>
  <si>
    <t>5,98</t>
  </si>
  <si>
    <t>433</t>
  </si>
  <si>
    <t>5,56</t>
  </si>
  <si>
    <t>0,42</t>
  </si>
  <si>
    <t>0,23</t>
  </si>
  <si>
    <t>475</t>
  </si>
  <si>
    <t>432</t>
  </si>
  <si>
    <t>rechnerisch auffällig (Schlüsselwert 3)</t>
  </si>
  <si>
    <t>andere Auffälligkeit (Schlüsselwert 8)</t>
  </si>
  <si>
    <t>28,42</t>
  </si>
  <si>
    <t>123</t>
  </si>
  <si>
    <t>28,47</t>
  </si>
  <si>
    <t>340</t>
  </si>
  <si>
    <t>71,58</t>
  </si>
  <si>
    <t>71,53</t>
  </si>
  <si>
    <t>1,18</t>
  </si>
  <si>
    <t>0,97</t>
  </si>
  <si>
    <t>0,59</t>
  </si>
  <si>
    <t>0,32</t>
  </si>
  <si>
    <t>14,41</t>
  </si>
  <si>
    <t>189</t>
  </si>
  <si>
    <t>39,79</t>
  </si>
  <si>
    <t>53,94</t>
  </si>
  <si>
    <t>4,84</t>
  </si>
  <si>
    <t>7,18</t>
  </si>
  <si>
    <t>Bewertung nicht möglich wegen fehlerhafter Dokumentation</t>
  </si>
  <si>
    <t>1,47</t>
  </si>
  <si>
    <t>7,41</t>
  </si>
  <si>
    <t>15,16</t>
  </si>
  <si>
    <t>3,01</t>
  </si>
  <si>
    <t>Qualitätsindikatoren: Übersicht über Auffälligkeiten und Qualitätssicherungsmaßnahmen gem. § 17 DeQS-RL im Modul CHE</t>
  </si>
  <si>
    <t>31,03</t>
  </si>
  <si>
    <t>26,32</t>
  </si>
  <si>
    <t>27,78</t>
  </si>
  <si>
    <t>40,00</t>
  </si>
  <si>
    <t>60,00</t>
  </si>
  <si>
    <t>22,22</t>
  </si>
  <si>
    <t>44,44</t>
  </si>
  <si>
    <t>Qualitätsindikatoren: Übersicht über Auffälligkeiten und Qualitätssicherungsmaßnahmen gem. § 17 DeQS-RL im Modul TX-HTX</t>
  </si>
  <si>
    <t>17,04</t>
  </si>
  <si>
    <t>8,03</t>
  </si>
  <si>
    <t>32,61</t>
  </si>
  <si>
    <t>35,00</t>
  </si>
  <si>
    <t>26,09</t>
  </si>
  <si>
    <t>36,96</t>
  </si>
  <si>
    <t>45,00</t>
  </si>
  <si>
    <t>4,35</t>
  </si>
  <si>
    <t>Qualitätsindikatoren: Übersicht über Auffälligkeiten und Qualitätssicherungsmaßnahmen gem. § 17 DeQS-RL im Modul TX-MKU</t>
  </si>
  <si>
    <t>683</t>
  </si>
  <si>
    <t>515</t>
  </si>
  <si>
    <t>516</t>
  </si>
  <si>
    <t>3,88</t>
  </si>
  <si>
    <t>68,00</t>
  </si>
  <si>
    <t>15,00</t>
  </si>
  <si>
    <t>28,00</t>
  </si>
  <si>
    <t>4,00</t>
  </si>
  <si>
    <t>Qualitätsindikatoren: Übersicht über Auffälligkeiten und Qualitätssicherungsmaßnahmen gem. § 17 DeQS-RL im Modul KCHK-AK-CHIR</t>
  </si>
  <si>
    <t>692</t>
  </si>
  <si>
    <t>691</t>
  </si>
  <si>
    <t>607</t>
  </si>
  <si>
    <t>5,27</t>
  </si>
  <si>
    <t>5,47</t>
  </si>
  <si>
    <t>43,75</t>
  </si>
  <si>
    <t>56,25</t>
  </si>
  <si>
    <t>31,25</t>
  </si>
  <si>
    <t>45,45</t>
  </si>
  <si>
    <t>54,55</t>
  </si>
  <si>
    <t>Qualitätsindikatoren: Übersicht über Auffälligkeiten und Qualitätssicherungsmaßnahmen gem. § 17 DeQS-RL im Modul KCHK-AK-KATH</t>
  </si>
  <si>
    <t>777</t>
  </si>
  <si>
    <t>773</t>
  </si>
  <si>
    <t>513</t>
  </si>
  <si>
    <t>4,05</t>
  </si>
  <si>
    <t>3,70</t>
  </si>
  <si>
    <t>67,86</t>
  </si>
  <si>
    <t>32,14</t>
  </si>
  <si>
    <t>5,26</t>
  </si>
  <si>
    <t>7,14</t>
  </si>
  <si>
    <t>21,43</t>
  </si>
  <si>
    <t>84,21</t>
  </si>
  <si>
    <t>Qualitätsindikatoren: Übersicht über Auffälligkeiten und Qualitätssicherungsmaßnahmen gem. § 17 DeQS-RL im Modul KCHK-KC</t>
  </si>
  <si>
    <t>1.605</t>
  </si>
  <si>
    <t>1.613</t>
  </si>
  <si>
    <t>258</t>
  </si>
  <si>
    <t>510</t>
  </si>
  <si>
    <t>5,43</t>
  </si>
  <si>
    <t>4,90</t>
  </si>
  <si>
    <t>42,86</t>
  </si>
  <si>
    <t>Qualitätsindikatoren: Übersicht über Auffälligkeiten und Qualitätssicherungsmaßnahmen gem. § 17 DeQS-RL im Modul KCHK-KC-KOMB</t>
  </si>
  <si>
    <t>1.241</t>
  </si>
  <si>
    <t>1.192</t>
  </si>
  <si>
    <t>1.059</t>
  </si>
  <si>
    <t>1.108</t>
  </si>
  <si>
    <t>11,14</t>
  </si>
  <si>
    <t>5,78</t>
  </si>
  <si>
    <t>82,20</t>
  </si>
  <si>
    <t>17,80</t>
  </si>
  <si>
    <t>1,56</t>
  </si>
  <si>
    <t>10,17</t>
  </si>
  <si>
    <t>48,44</t>
  </si>
  <si>
    <t>4,24</t>
  </si>
  <si>
    <t>40,62</t>
  </si>
  <si>
    <t>3,39</t>
  </si>
  <si>
    <t>9,38</t>
  </si>
  <si>
    <t>Qualitätsindikatoren: Übersicht über Auffälligkeiten und Qualitätssicherungsmaßnahmen gem. § 17 DeQS-RL im Modul KCHK-MK-CHIR</t>
  </si>
  <si>
    <t>2.784</t>
  </si>
  <si>
    <t>3.180</t>
  </si>
  <si>
    <t>2.422</t>
  </si>
  <si>
    <t>2.944</t>
  </si>
  <si>
    <t>261</t>
  </si>
  <si>
    <t>10,78</t>
  </si>
  <si>
    <t>7,61</t>
  </si>
  <si>
    <t>187</t>
  </si>
  <si>
    <t>71,65</t>
  </si>
  <si>
    <t>28,35</t>
  </si>
  <si>
    <t>0,89</t>
  </si>
  <si>
    <t>15,33</t>
  </si>
  <si>
    <t>45,09</t>
  </si>
  <si>
    <t>8,81</t>
  </si>
  <si>
    <t>4,21</t>
  </si>
  <si>
    <t>8,93</t>
  </si>
  <si>
    <t>Qualitätsindikatoren: Übersicht über Auffälligkeiten und Qualitätssicherungsmaßnahmen gem. § 17 DeQS-RL im Modul KCHK-MK-KATH</t>
  </si>
  <si>
    <t>Qualitätsindikatoren: Übersicht über Auffälligkeiten und Qualitätssicherungsmaßnahmen gem. § 17 DeQS-RL im Modul TX-LLS</t>
  </si>
  <si>
    <t>22,12</t>
  </si>
  <si>
    <t>30,43</t>
  </si>
  <si>
    <t>55,56</t>
  </si>
  <si>
    <t>Qualitätsindikatoren: Übersicht über Auffälligkeiten und Qualitätssicherungsmaßnahmen gem. § 17 DeQS-RL im Modul TX-LTX</t>
  </si>
  <si>
    <t>30,30</t>
  </si>
  <si>
    <t>10,00</t>
  </si>
  <si>
    <t>Qualitätsindikatoren: Übersicht über Auffälligkeiten und Qualitätssicherungsmaßnahmen gem. § 17 DeQS-RL im Modul TX-LUTX</t>
  </si>
  <si>
    <t>2,70</t>
  </si>
  <si>
    <t>Qualitätsindikatoren: Übersicht über Auffälligkeiten und Qualitätssicherungsmaßnahmen gem. § 17 DeQS-RL im Modul TX-NLS</t>
  </si>
  <si>
    <t>364</t>
  </si>
  <si>
    <t>153</t>
  </si>
  <si>
    <t>8,24</t>
  </si>
  <si>
    <t>5,88</t>
  </si>
  <si>
    <t>6,67</t>
  </si>
  <si>
    <t>93,33</t>
  </si>
  <si>
    <t>46,43</t>
  </si>
  <si>
    <t>13,33</t>
  </si>
  <si>
    <t>3,33</t>
  </si>
  <si>
    <t>Qualitätsindikatoren: Übersicht über Auffälligkeiten und Qualitätssicherungsmaßnahmen gem. § 17 DeQS-RL im Modul NET-NTX</t>
  </si>
  <si>
    <t>105</t>
  </si>
  <si>
    <t>20,95</t>
  </si>
  <si>
    <t>31,75</t>
  </si>
  <si>
    <t>40,91</t>
  </si>
  <si>
    <t>5,00</t>
  </si>
  <si>
    <t>13,64</t>
  </si>
  <si>
    <t>27,27</t>
  </si>
  <si>
    <t>Qualitätsindikatoren: Übersicht über Auffälligkeiten und Qualitätssicherungsmaßnahmen gem. § 17 DeQS-RL im Modul NET-PNTX</t>
  </si>
  <si>
    <t>18.475</t>
  </si>
  <si>
    <t>18.333</t>
  </si>
  <si>
    <t>17.367</t>
  </si>
  <si>
    <t>985</t>
  </si>
  <si>
    <t>5,33</t>
  </si>
  <si>
    <t>931</t>
  </si>
  <si>
    <t>5,36</t>
  </si>
  <si>
    <t>0,30</t>
  </si>
  <si>
    <t>0,21</t>
  </si>
  <si>
    <t>982</t>
  </si>
  <si>
    <t>930</t>
  </si>
  <si>
    <t>929</t>
  </si>
  <si>
    <t>99,89</t>
  </si>
  <si>
    <t>0,11</t>
  </si>
  <si>
    <t>246</t>
  </si>
  <si>
    <t>25,05</t>
  </si>
  <si>
    <t>21,83</t>
  </si>
  <si>
    <t>736</t>
  </si>
  <si>
    <t>74,95</t>
  </si>
  <si>
    <t>78,17</t>
  </si>
  <si>
    <t>729</t>
  </si>
  <si>
    <t>99,05</t>
  </si>
  <si>
    <t>724</t>
  </si>
  <si>
    <t>99,59</t>
  </si>
  <si>
    <t>1,22</t>
  </si>
  <si>
    <t>1,79</t>
  </si>
  <si>
    <t>2,85</t>
  </si>
  <si>
    <t>352</t>
  </si>
  <si>
    <t>35,85</t>
  </si>
  <si>
    <t>329</t>
  </si>
  <si>
    <t>35,38</t>
  </si>
  <si>
    <t>16,80</t>
  </si>
  <si>
    <t>243</t>
  </si>
  <si>
    <t>26,13</t>
  </si>
  <si>
    <t>12,12</t>
  </si>
  <si>
    <t>12,80</t>
  </si>
  <si>
    <t>8,04</t>
  </si>
  <si>
    <t>3,87</t>
  </si>
  <si>
    <t>Qualitätsindikatoren: Übersicht über Auffälligkeiten und Qualitätssicherungsmaßnahmen gem. § 17 DeQS-RL im Modul PCI</t>
  </si>
  <si>
    <t>2.941</t>
  </si>
  <si>
    <t>146</t>
  </si>
  <si>
    <t>4,96</t>
  </si>
  <si>
    <t>4,12</t>
  </si>
  <si>
    <t>2,74</t>
  </si>
  <si>
    <t>-272</t>
  </si>
  <si>
    <t>399</t>
  </si>
  <si>
    <t>nicht fristgerechte Übermittlung (Schlüsselwert 7)</t>
  </si>
  <si>
    <t>35,21</t>
  </si>
  <si>
    <t>49,34</t>
  </si>
  <si>
    <t>64,79</t>
  </si>
  <si>
    <t>50,66</t>
  </si>
  <si>
    <t>3,26</t>
  </si>
  <si>
    <t>9,78</t>
  </si>
  <si>
    <t>3,46</t>
  </si>
  <si>
    <t>12,68</t>
  </si>
  <si>
    <t>5,92</t>
  </si>
  <si>
    <t>26,06</t>
  </si>
  <si>
    <t>13,60</t>
  </si>
  <si>
    <t>6,34</t>
  </si>
  <si>
    <t>4,39</t>
  </si>
  <si>
    <t>13,38</t>
  </si>
  <si>
    <t>114</t>
  </si>
  <si>
    <t>Qualitätsindikatoren: Übersicht über Auffälligkeiten und Qualitätssicherungsmaßnahmen gem. § 17 DeQS-RL im Modul WI-HI-A</t>
  </si>
  <si>
    <t>1.213</t>
  </si>
  <si>
    <t>4,95</t>
  </si>
  <si>
    <t>4,94</t>
  </si>
  <si>
    <t>-18</t>
  </si>
  <si>
    <t>70,69</t>
  </si>
  <si>
    <t>29,31</t>
  </si>
  <si>
    <t>21,67</t>
  </si>
  <si>
    <t>23,28</t>
  </si>
  <si>
    <t>78,33</t>
  </si>
  <si>
    <t>89</t>
  </si>
  <si>
    <t>76,72</t>
  </si>
  <si>
    <t>4,26</t>
  </si>
  <si>
    <t>6,74</t>
  </si>
  <si>
    <t>36,67</t>
  </si>
  <si>
    <t>22,41</t>
  </si>
  <si>
    <t>23,33</t>
  </si>
  <si>
    <t>25,86</t>
  </si>
  <si>
    <t>6,90</t>
  </si>
  <si>
    <t>16,38</t>
  </si>
  <si>
    <t>Qualitätsindikatoren: Übersicht über Auffälligkeiten und Qualitätssicherungsmaßnahmen gem. § 17 DeQS-RL im Modul WI-HI-S</t>
  </si>
  <si>
    <t>8.879</t>
  </si>
  <si>
    <t>12.682</t>
  </si>
  <si>
    <t>7.515</t>
  </si>
  <si>
    <t>9.413</t>
  </si>
  <si>
    <t>563</t>
  </si>
  <si>
    <t>7,49</t>
  </si>
  <si>
    <t>653</t>
  </si>
  <si>
    <t>6,94</t>
  </si>
  <si>
    <t>0,15</t>
  </si>
  <si>
    <t>196</t>
  </si>
  <si>
    <t>34,81</t>
  </si>
  <si>
    <t>36,50</t>
  </si>
  <si>
    <t>367</t>
  </si>
  <si>
    <t>65,19</t>
  </si>
  <si>
    <t>414</t>
  </si>
  <si>
    <t>63,50</t>
  </si>
  <si>
    <t>410</t>
  </si>
  <si>
    <t>99,03</t>
  </si>
  <si>
    <t>0,82</t>
  </si>
  <si>
    <t>1,69</t>
  </si>
  <si>
    <t>0,24</t>
  </si>
  <si>
    <t>252</t>
  </si>
  <si>
    <t>44,76</t>
  </si>
  <si>
    <t>38,19</t>
  </si>
  <si>
    <t>18,47</t>
  </si>
  <si>
    <t>21,32</t>
  </si>
  <si>
    <t>1,78</t>
  </si>
  <si>
    <t>2,45</t>
  </si>
  <si>
    <t>0,18</t>
  </si>
  <si>
    <t>Qualitätsindikatoren: Übersicht über Auffälligkeiten und Qualitätssicherungsmaßnahmen gem. § 17 DeQS-RL im Modul HSMDEF-HSM-IMPL</t>
  </si>
  <si>
    <t>1.750</t>
  </si>
  <si>
    <t>1.698</t>
  </si>
  <si>
    <t>5,03</t>
  </si>
  <si>
    <t>5,89</t>
  </si>
  <si>
    <t>36,36</t>
  </si>
  <si>
    <t>47,00</t>
  </si>
  <si>
    <t>63,64</t>
  </si>
  <si>
    <t>53,00</t>
  </si>
  <si>
    <t>98,11</t>
  </si>
  <si>
    <t>1,89</t>
  </si>
  <si>
    <t>38,64</t>
  </si>
  <si>
    <t>14,77</t>
  </si>
  <si>
    <t>14,00</t>
  </si>
  <si>
    <t>10,23</t>
  </si>
  <si>
    <t>1,00</t>
  </si>
  <si>
    <t>Qualitätsindikatoren: Übersicht über Auffälligkeiten und Qualitätssicherungsmaßnahmen gem. § 17 DeQS-RL im Modul HSMDEF-HSM-AGGW</t>
  </si>
  <si>
    <t>2.355</t>
  </si>
  <si>
    <t>4,62</t>
  </si>
  <si>
    <t>5,22</t>
  </si>
  <si>
    <t>45,54</t>
  </si>
  <si>
    <t>39,02</t>
  </si>
  <si>
    <t>54,46</t>
  </si>
  <si>
    <t>60,98</t>
  </si>
  <si>
    <t>1,64</t>
  </si>
  <si>
    <t>46,34</t>
  </si>
  <si>
    <t>6,50</t>
  </si>
  <si>
    <t>8,13</t>
  </si>
  <si>
    <t>Qualitätsindikatoren: Übersicht über Auffälligkeiten und Qualitätssicherungsmaßnahmen gem. § 17 DeQS-RL im Modul HSMDEF-HSM-REV</t>
  </si>
  <si>
    <t>6.289</t>
  </si>
  <si>
    <t>8.309</t>
  </si>
  <si>
    <t>5.713</t>
  </si>
  <si>
    <t>6.329</t>
  </si>
  <si>
    <t>493</t>
  </si>
  <si>
    <t>8,63</t>
  </si>
  <si>
    <t>453</t>
  </si>
  <si>
    <t>7,16</t>
  </si>
  <si>
    <t>36,92</t>
  </si>
  <si>
    <t>201</t>
  </si>
  <si>
    <t>44,37</t>
  </si>
  <si>
    <t>311</t>
  </si>
  <si>
    <t>63,08</t>
  </si>
  <si>
    <t>55,63</t>
  </si>
  <si>
    <t>98,81</t>
  </si>
  <si>
    <t>1,98</t>
  </si>
  <si>
    <t>0,79</t>
  </si>
  <si>
    <t>48,28</t>
  </si>
  <si>
    <t>183</t>
  </si>
  <si>
    <t>40,40</t>
  </si>
  <si>
    <t>9,94</t>
  </si>
  <si>
    <t>9,27</t>
  </si>
  <si>
    <t>4,06</t>
  </si>
  <si>
    <t>1,99</t>
  </si>
  <si>
    <t>0,81</t>
  </si>
  <si>
    <t>3,97</t>
  </si>
  <si>
    <t>Qualitätsindikatoren: Übersicht über Auffälligkeiten und Qualitätssicherungsmaßnahmen gem. § 17 DeQS-RL im Modul HSMDEF-DEFI-IMPL</t>
  </si>
  <si>
    <t>1.405</t>
  </si>
  <si>
    <t>1.390</t>
  </si>
  <si>
    <t>2,92</t>
  </si>
  <si>
    <t>3,67</t>
  </si>
  <si>
    <t>41,46</t>
  </si>
  <si>
    <t>54,90</t>
  </si>
  <si>
    <t>58,54</t>
  </si>
  <si>
    <t>45,10</t>
  </si>
  <si>
    <t>95,65</t>
  </si>
  <si>
    <t>43,90</t>
  </si>
  <si>
    <t>7,84</t>
  </si>
  <si>
    <t>14,63</t>
  </si>
  <si>
    <t>Qualitätsindikatoren: Übersicht über Auffälligkeiten und Qualitätssicherungsmaßnahmen gem. § 17 DeQS-RL im Modul HSMDEF-DEFI-AGGW</t>
  </si>
  <si>
    <t>1.703</t>
  </si>
  <si>
    <t>1.765</t>
  </si>
  <si>
    <t>5,46</t>
  </si>
  <si>
    <t>5,16</t>
  </si>
  <si>
    <t>59,14</t>
  </si>
  <si>
    <t>35,16</t>
  </si>
  <si>
    <t>40,86</t>
  </si>
  <si>
    <t>64,84</t>
  </si>
  <si>
    <t>37,63</t>
  </si>
  <si>
    <t>2,15</t>
  </si>
  <si>
    <t>1,10</t>
  </si>
  <si>
    <t>2,20</t>
  </si>
  <si>
    <t>Qualitätsindikatoren: Übersicht über Auffälligkeiten und Qualitätssicherungsmaßnahmen gem. § 17 DeQS-RL im Modul HSMDEF-DEFI-REV</t>
  </si>
  <si>
    <t>2.890</t>
  </si>
  <si>
    <t>2.849</t>
  </si>
  <si>
    <t>6,06</t>
  </si>
  <si>
    <t>6,39</t>
  </si>
  <si>
    <t>9,14</t>
  </si>
  <si>
    <t>6,04</t>
  </si>
  <si>
    <t>159</t>
  </si>
  <si>
    <t>90,86</t>
  </si>
  <si>
    <t>93,96</t>
  </si>
  <si>
    <t>2,52</t>
  </si>
  <si>
    <t>0,58</t>
  </si>
  <si>
    <t>62,09</t>
  </si>
  <si>
    <t>13,14</t>
  </si>
  <si>
    <t>15,93</t>
  </si>
  <si>
    <t>6,86</t>
  </si>
  <si>
    <t>12,64</t>
  </si>
  <si>
    <t>2,86</t>
  </si>
  <si>
    <t>3,30</t>
  </si>
  <si>
    <t>Qualitätsindikatoren: Übersicht über Auffälligkeiten und Qualitätssicherungsmaßnahmen gem. § 17 DeQS-RL im Modul KAROTIS</t>
  </si>
  <si>
    <t>6.194</t>
  </si>
  <si>
    <t>5.997</t>
  </si>
  <si>
    <t>618</t>
  </si>
  <si>
    <t>9,98</t>
  </si>
  <si>
    <t>572</t>
  </si>
  <si>
    <t>9,54</t>
  </si>
  <si>
    <t>2,27</t>
  </si>
  <si>
    <t>559</t>
  </si>
  <si>
    <t>13,84</t>
  </si>
  <si>
    <t>8,94</t>
  </si>
  <si>
    <t>523</t>
  </si>
  <si>
    <t>86,16</t>
  </si>
  <si>
    <t>509</t>
  </si>
  <si>
    <t>91,06</t>
  </si>
  <si>
    <t>0,57</t>
  </si>
  <si>
    <t>0,98</t>
  </si>
  <si>
    <t>68,20</t>
  </si>
  <si>
    <t>394</t>
  </si>
  <si>
    <t>70,48</t>
  </si>
  <si>
    <t>11,70</t>
  </si>
  <si>
    <t>11,09</t>
  </si>
  <si>
    <t>6,98</t>
  </si>
  <si>
    <t>2,14</t>
  </si>
  <si>
    <t>Qualitätsindikatoren: Übersicht über Auffälligkeiten und Qualitätssicherungsmaßnahmen gem. § 17 DeQS-RL im Modul GYN-OP</t>
  </si>
  <si>
    <t>4.638</t>
  </si>
  <si>
    <t>4.535</t>
  </si>
  <si>
    <t>338</t>
  </si>
  <si>
    <t>7,29</t>
  </si>
  <si>
    <t>312</t>
  </si>
  <si>
    <t>6,88</t>
  </si>
  <si>
    <t>31,36</t>
  </si>
  <si>
    <t>23,08</t>
  </si>
  <si>
    <t>232</t>
  </si>
  <si>
    <t>19,40</t>
  </si>
  <si>
    <t>22,50</t>
  </si>
  <si>
    <t>188</t>
  </si>
  <si>
    <t>81,03</t>
  </si>
  <si>
    <t>186</t>
  </si>
  <si>
    <t>77,50</t>
  </si>
  <si>
    <t>3,19</t>
  </si>
  <si>
    <t>39,58</t>
  </si>
  <si>
    <t>24,14</t>
  </si>
  <si>
    <t>29,17</t>
  </si>
  <si>
    <t>5,17</t>
  </si>
  <si>
    <t>4,58</t>
  </si>
  <si>
    <t>3,45</t>
  </si>
  <si>
    <t>Qualitätsindikatoren: Übersicht über Auffälligkeiten und Qualitätssicherungsmaßnahmen gem. § 17 DeQS-RL im Modul PM-GEBH</t>
  </si>
  <si>
    <t>5.287</t>
  </si>
  <si>
    <t>5.180</t>
  </si>
  <si>
    <t>7,55</t>
  </si>
  <si>
    <t>424</t>
  </si>
  <si>
    <t>8,19</t>
  </si>
  <si>
    <t>423</t>
  </si>
  <si>
    <t>27,07</t>
  </si>
  <si>
    <t>25,06</t>
  </si>
  <si>
    <t>291</t>
  </si>
  <si>
    <t>72,93</t>
  </si>
  <si>
    <t>317</t>
  </si>
  <si>
    <t>74,94</t>
  </si>
  <si>
    <t>287</t>
  </si>
  <si>
    <t>98,63</t>
  </si>
  <si>
    <t>2,41</t>
  </si>
  <si>
    <t>0,63</t>
  </si>
  <si>
    <t>0,34</t>
  </si>
  <si>
    <t>197</t>
  </si>
  <si>
    <t>49,37</t>
  </si>
  <si>
    <t>49,41</t>
  </si>
  <si>
    <t>14,79</t>
  </si>
  <si>
    <t>15,37</t>
  </si>
  <si>
    <t>8,02</t>
  </si>
  <si>
    <t>7,80</t>
  </si>
  <si>
    <t>0,50</t>
  </si>
  <si>
    <t>2,36</t>
  </si>
  <si>
    <t>Qualitätsindikatoren: Übersicht über Auffälligkeiten und Qualitätssicherungsmaßnahmen gem. § 17 DeQS-RL im Modul HGV-OSFRAK</t>
  </si>
  <si>
    <t>13.017</t>
  </si>
  <si>
    <t>13.983</t>
  </si>
  <si>
    <t>1.255</t>
  </si>
  <si>
    <t>9,64</t>
  </si>
  <si>
    <t>1.245</t>
  </si>
  <si>
    <t>8,90</t>
  </si>
  <si>
    <t>497</t>
  </si>
  <si>
    <t>39,60</t>
  </si>
  <si>
    <t>369</t>
  </si>
  <si>
    <t>29,64</t>
  </si>
  <si>
    <t>758</t>
  </si>
  <si>
    <t>60,40</t>
  </si>
  <si>
    <t>876</t>
  </si>
  <si>
    <t>70,36</t>
  </si>
  <si>
    <t>747</t>
  </si>
  <si>
    <t>98,55</t>
  </si>
  <si>
    <t>1,85</t>
  </si>
  <si>
    <t>0,26</t>
  </si>
  <si>
    <t>534</t>
  </si>
  <si>
    <t>42,55</t>
  </si>
  <si>
    <t>49,64</t>
  </si>
  <si>
    <t>9,48</t>
  </si>
  <si>
    <t>152</t>
  </si>
  <si>
    <t>12,21</t>
  </si>
  <si>
    <t>7,65</t>
  </si>
  <si>
    <t>86</t>
  </si>
  <si>
    <t>6,91</t>
  </si>
  <si>
    <t>1,45</t>
  </si>
  <si>
    <t>Qualitätsindikatoren: Übersicht über Auffälligkeiten und Qualitätssicherungsmaßnahmen gem. § 17 DeQS-RL im Modul HGV-HEP</t>
  </si>
  <si>
    <t>8.549</t>
  </si>
  <si>
    <t>9.492</t>
  </si>
  <si>
    <t>668</t>
  </si>
  <si>
    <t>7,81</t>
  </si>
  <si>
    <t>740</t>
  </si>
  <si>
    <t>193</t>
  </si>
  <si>
    <t>28,89</t>
  </si>
  <si>
    <t>195</t>
  </si>
  <si>
    <t>26,35</t>
  </si>
  <si>
    <t>71,11</t>
  </si>
  <si>
    <t>545</t>
  </si>
  <si>
    <t>73,65</t>
  </si>
  <si>
    <t>461</t>
  </si>
  <si>
    <t>97,05</t>
  </si>
  <si>
    <t>3,37</t>
  </si>
  <si>
    <t>0,37</t>
  </si>
  <si>
    <t>354</t>
  </si>
  <si>
    <t>52,99</t>
  </si>
  <si>
    <t>379</t>
  </si>
  <si>
    <t>51,22</t>
  </si>
  <si>
    <t>5,54</t>
  </si>
  <si>
    <t>7,97</t>
  </si>
  <si>
    <t>12,28</t>
  </si>
  <si>
    <t>11,76</t>
  </si>
  <si>
    <t>Qualitätsindikatoren: Übersicht über Auffälligkeiten und Qualitätssicherungsmaßnahmen gem. § 17 DeQS-RL im Modul KEP</t>
  </si>
  <si>
    <t>7.221</t>
  </si>
  <si>
    <t>6.979</t>
  </si>
  <si>
    <t>723</t>
  </si>
  <si>
    <t>10,01</t>
  </si>
  <si>
    <t>8,74</t>
  </si>
  <si>
    <t>3,73</t>
  </si>
  <si>
    <t>2,95</t>
  </si>
  <si>
    <t>696</t>
  </si>
  <si>
    <t>593</t>
  </si>
  <si>
    <t>592</t>
  </si>
  <si>
    <t>99,83</t>
  </si>
  <si>
    <t>0,17</t>
  </si>
  <si>
    <t>210</t>
  </si>
  <si>
    <t>30,17</t>
  </si>
  <si>
    <t>16,02</t>
  </si>
  <si>
    <t>486</t>
  </si>
  <si>
    <t>69,83</t>
  </si>
  <si>
    <t>498</t>
  </si>
  <si>
    <t>83,98</t>
  </si>
  <si>
    <t>0,40</t>
  </si>
  <si>
    <t>324</t>
  </si>
  <si>
    <t>46,55</t>
  </si>
  <si>
    <t>52,61</t>
  </si>
  <si>
    <t>129</t>
  </si>
  <si>
    <t>18,53</t>
  </si>
  <si>
    <t>17,88</t>
  </si>
  <si>
    <t>3,59</t>
  </si>
  <si>
    <t>8,43</t>
  </si>
  <si>
    <t>1,01</t>
  </si>
  <si>
    <t>5,06</t>
  </si>
  <si>
    <t>Qualitätsindikatoren: Übersicht über Auffälligkeiten und Qualitätssicherungsmaßnahmen gem. § 17 DeQS-RL im Modul MC</t>
  </si>
  <si>
    <t>3.829</t>
  </si>
  <si>
    <t>3.835</t>
  </si>
  <si>
    <t>471</t>
  </si>
  <si>
    <t>12,30</t>
  </si>
  <si>
    <t>549</t>
  </si>
  <si>
    <t>14,32</t>
  </si>
  <si>
    <t>0,85</t>
  </si>
  <si>
    <t>467</t>
  </si>
  <si>
    <t>0,91</t>
  </si>
  <si>
    <t>97,86</t>
  </si>
  <si>
    <t>544</t>
  </si>
  <si>
    <t>99,09</t>
  </si>
  <si>
    <t>0,66</t>
  </si>
  <si>
    <t>0,55</t>
  </si>
  <si>
    <t>0,22</t>
  </si>
  <si>
    <t>0,74</t>
  </si>
  <si>
    <t>277</t>
  </si>
  <si>
    <t>59,31</t>
  </si>
  <si>
    <t>273</t>
  </si>
  <si>
    <t>49,73</t>
  </si>
  <si>
    <t>22,06</t>
  </si>
  <si>
    <t>35,88</t>
  </si>
  <si>
    <t>14,99</t>
  </si>
  <si>
    <t>1,28</t>
  </si>
  <si>
    <t>2,37</t>
  </si>
  <si>
    <t>Qualitätsindikatoren: Übersicht über Auffälligkeiten und Qualitätssicherungsmaßnahmen gem. § 17 DeQS-RL im Modul DEK</t>
  </si>
  <si>
    <t>3.064</t>
  </si>
  <si>
    <t>2.977</t>
  </si>
  <si>
    <t>259</t>
  </si>
  <si>
    <t>8,70</t>
  </si>
  <si>
    <t>7,72</t>
  </si>
  <si>
    <t>6,95</t>
  </si>
  <si>
    <t>239</t>
  </si>
  <si>
    <t>92,28</t>
  </si>
  <si>
    <t>241</t>
  </si>
  <si>
    <t>93,05</t>
  </si>
  <si>
    <t>0,84</t>
  </si>
  <si>
    <t>0,83</t>
  </si>
  <si>
    <t>72,59</t>
  </si>
  <si>
    <t>74,13</t>
  </si>
  <si>
    <t>15,06</t>
  </si>
  <si>
    <t>1,54</t>
  </si>
  <si>
    <t>3,09</t>
  </si>
  <si>
    <t>2,32</t>
  </si>
  <si>
    <t>Qualitätsindikatoren: Übersicht über Auffälligkeiten und Qualitätssicherungsmaßnahmen gem. § 17 DeQS-RL im Modul PM-NEO</t>
  </si>
  <si>
    <t>7.931</t>
  </si>
  <si>
    <t>7.867</t>
  </si>
  <si>
    <t>1.401</t>
  </si>
  <si>
    <t>17,66</t>
  </si>
  <si>
    <t>1.216</t>
  </si>
  <si>
    <t>15,46</t>
  </si>
  <si>
    <t>28,12</t>
  </si>
  <si>
    <t>303</t>
  </si>
  <si>
    <t>24,92</t>
  </si>
  <si>
    <t>1.007</t>
  </si>
  <si>
    <t>71,88</t>
  </si>
  <si>
    <t>913</t>
  </si>
  <si>
    <t>75,08</t>
  </si>
  <si>
    <t>0,77</t>
  </si>
  <si>
    <t>522</t>
  </si>
  <si>
    <t>37,26</t>
  </si>
  <si>
    <t>451</t>
  </si>
  <si>
    <t>37,09</t>
  </si>
  <si>
    <t>281</t>
  </si>
  <si>
    <t>20,06</t>
  </si>
  <si>
    <t>305</t>
  </si>
  <si>
    <t>25,08</t>
  </si>
  <si>
    <t>185</t>
  </si>
  <si>
    <t>13,20</t>
  </si>
  <si>
    <t>10,20</t>
  </si>
  <si>
    <t>1,36</t>
  </si>
  <si>
    <t>2,71</t>
  </si>
  <si>
    <t>Qualitätsindikatoren: Übersicht über Auffälligkeiten und Qualitätssicherungsmaßnahmen gem. § 17 DeQS-RL im Modul CAP</t>
  </si>
  <si>
    <t>auffällige Ergebnisse/Anzahl Leistungserbringer gem. BUAW (Prozent)</t>
  </si>
  <si>
    <t>STNV nicht eingeleitet</t>
  </si>
  <si>
    <t>Bewertung der auffälligen Ergebnisse</t>
  </si>
  <si>
    <t>qualitativ unauffällige Ergebnisse</t>
  </si>
  <si>
    <t>qualitativ auffällige Ergebnisse</t>
  </si>
  <si>
    <t>bezogen auf alle auffälligen Ergebnisse</t>
  </si>
  <si>
    <t>bezogen auf alle LE in diesem AK</t>
  </si>
  <si>
    <t>3 / 1.148
(0,26 %)</t>
  </si>
  <si>
    <t>0 / 1.148
(0,00 %)</t>
  </si>
  <si>
    <t>2 / 1.148
(0,17 %)</t>
  </si>
  <si>
    <t>1 / 1.148
(0,09 %)</t>
  </si>
  <si>
    <t>10 / 1.148
(0,87 %)</t>
  </si>
  <si>
    <t>0 / 1.142
(0,00 %)</t>
  </si>
  <si>
    <t>Auffälligkeitskriterien: Auffälligkeiten und Bewertungen nach Abschluss des Stellungnahmeverfahrens (AJ 2023) – CHE</t>
  </si>
  <si>
    <t>Auffälligkeitskriterien: Auffälligkeiten und Bewertungen nach Abschluss des Stellungnahmeverfahrens (AJ 2023) – TX-HTX</t>
  </si>
  <si>
    <t>Auffälligkeitskriterien: Auffälligkeiten und Bewertungen nach Abschluss des Stellungnahmeverfahrens (AJ 2023) – TX-MKU</t>
  </si>
  <si>
    <t>7 / 96
(7,29 %)</t>
  </si>
  <si>
    <t>3 / 96
(3,12 %)</t>
  </si>
  <si>
    <t>Auffälligkeitskriterien: Auffälligkeiten und Bewertungen nach Abschluss des Stellungnahmeverfahrens (AJ 2023) – KCHK-AK-CHIR</t>
  </si>
  <si>
    <t>65 / 101
(64,36 %)</t>
  </si>
  <si>
    <t>Auffälligkeitskriterien: Auffälligkeiten und Bewertungen nach Abschluss des Stellungnahmeverfahrens (AJ 2023) – KCHK-AK-KATH</t>
  </si>
  <si>
    <t>13 / 273
(4,76 %)</t>
  </si>
  <si>
    <t>0 / 273
(0,00 %)</t>
  </si>
  <si>
    <t>1 / 273
(0,37 %)</t>
  </si>
  <si>
    <t>2 / 271
(0,74 %)</t>
  </si>
  <si>
    <t>0 / 271
(0,00 %)</t>
  </si>
  <si>
    <t>Auffälligkeitskriterien: Auffälligkeiten und Bewertungen nach Abschluss des Stellungnahmeverfahrens (AJ 2023) – KCHK-D</t>
  </si>
  <si>
    <t>4 / 98
(4,08 %)</t>
  </si>
  <si>
    <t>0 / 98
(0,00 %)</t>
  </si>
  <si>
    <t>1 / 98
(1,02 %)</t>
  </si>
  <si>
    <t>3 / 98
(3,06 %)</t>
  </si>
  <si>
    <t>Auffälligkeitskriterien: Auffälligkeiten und Bewertungen nach Abschluss des Stellungnahmeverfahrens (AJ 2023) – KCHK-KC</t>
  </si>
  <si>
    <t>15 / 95
(15,79 %)</t>
  </si>
  <si>
    <t>3 / 95
(3,16 %)</t>
  </si>
  <si>
    <t>Auffälligkeitskriterien: Auffälligkeiten und Bewertungen nach Abschluss des Stellungnahmeverfahrens (AJ 2023) – KCHK-MK-CHIR</t>
  </si>
  <si>
    <t>14 / 249
(5,62 %)</t>
  </si>
  <si>
    <t>0 / 249
(0,00 %)</t>
  </si>
  <si>
    <t>Auffälligkeitskriterien: Auffälligkeiten und Bewertungen nach Abschluss des Stellungnahmeverfahrens (AJ 2023) – KCHK-MK-KATH</t>
  </si>
  <si>
    <t>Auffälligkeitskriterien: Auffälligkeiten und Bewertungen nach Abschluss des Stellungnahmeverfahrens (AJ 2023) – TX-LLS</t>
  </si>
  <si>
    <t>Auffälligkeitskriterien: Auffälligkeiten und Bewertungen nach Abschluss des Stellungnahmeverfahrens (AJ 2023) – TX-LTX</t>
  </si>
  <si>
    <t>Auffälligkeitskriterien: Auffälligkeiten und Bewertungen nach Abschluss des Stellungnahmeverfahrens (AJ 2023) – TX-LUTX</t>
  </si>
  <si>
    <t>Auffälligkeitskriterien: Auffälligkeiten und Bewertungen nach Abschluss des Stellungnahmeverfahrens (AJ 2023) – TX-NLS</t>
  </si>
  <si>
    <t>Auffälligkeitskriterien: Auffälligkeiten und Bewertungen nach Abschluss des Stellungnahmeverfahrens (AJ 2023) – NET-PNTX-D</t>
  </si>
  <si>
    <t>49 / 1.214
(4,04 %)</t>
  </si>
  <si>
    <t>0 / 1.214
(0,00 %)</t>
  </si>
  <si>
    <t>15 / 49
(30,61 %)</t>
  </si>
  <si>
    <t>15 / 1.214
(1,24 %)</t>
  </si>
  <si>
    <t>19 / 49
(38,78 %)</t>
  </si>
  <si>
    <t>19 / 1.214
(1,57 %)</t>
  </si>
  <si>
    <t>1 / 1.214
(0,08 %)</t>
  </si>
  <si>
    <t>46 / 944
(4,87 %)</t>
  </si>
  <si>
    <t>0 / 944
(0,00 %)</t>
  </si>
  <si>
    <t>15 / 46
(32,61 %)</t>
  </si>
  <si>
    <t>15 / 944
(1,59 %)</t>
  </si>
  <si>
    <t>18 / 944
(1,91 %)</t>
  </si>
  <si>
    <t>1 / 944
(0,11 %)</t>
  </si>
  <si>
    <t>3 / 270
(1,11 %)</t>
  </si>
  <si>
    <t>0 / 270
(0,00 %)</t>
  </si>
  <si>
    <t>1 / 270
(0,37 %)</t>
  </si>
  <si>
    <t>54 / 1.216
(4,44 %)</t>
  </si>
  <si>
    <t>0 / 1.216
(0,00 %)</t>
  </si>
  <si>
    <t>4 / 1.216
(0,33 %)</t>
  </si>
  <si>
    <t>34 / 54
(62,96 %)</t>
  </si>
  <si>
    <t>34 / 1.216
(2,80 %)</t>
  </si>
  <si>
    <t>3 / 1.216
(0,25 %)</t>
  </si>
  <si>
    <t>47 / 946
(4,97 %)</t>
  </si>
  <si>
    <t>0 / 946
(0,00 %)</t>
  </si>
  <si>
    <t>4 / 946
(0,42 %)</t>
  </si>
  <si>
    <t>30 / 47
(63,83 %)</t>
  </si>
  <si>
    <t>30 / 946
(3,17 %)</t>
  </si>
  <si>
    <t>7 / 270
(2,59 %)</t>
  </si>
  <si>
    <t>4 / 270
(1,48 %)</t>
  </si>
  <si>
    <t>50 / 1.194
(4,19 %)</t>
  </si>
  <si>
    <t>0 / 1.194
(0,00 %)</t>
  </si>
  <si>
    <t>5 / 1.194
(0,42 %)</t>
  </si>
  <si>
    <t>30 / 1.194
(2,51 %)</t>
  </si>
  <si>
    <t>2 / 1.194
(0,17 %)</t>
  </si>
  <si>
    <t>39 / 924
(4,22 %)</t>
  </si>
  <si>
    <t>0 / 924
(0,00 %)</t>
  </si>
  <si>
    <t>4 / 39
(10,26 %)</t>
  </si>
  <si>
    <t>4 / 924
(0,43 %)</t>
  </si>
  <si>
    <t>25 / 924
(2,71 %)</t>
  </si>
  <si>
    <t>2 / 924
(0,22 %)</t>
  </si>
  <si>
    <t>11 / 270
(4,07 %)</t>
  </si>
  <si>
    <t>5 / 270
(1,85 %)</t>
  </si>
  <si>
    <t>126 / 1.368
(9,21 %)</t>
  </si>
  <si>
    <t>0 / 1.368
(0,00 %)</t>
  </si>
  <si>
    <t>2 / 1.368
(0,15 %)</t>
  </si>
  <si>
    <t>41 / 126
(32,54 %)</t>
  </si>
  <si>
    <t>41 / 1.368
(3,00 %)</t>
  </si>
  <si>
    <t>16 / 1.368
(1,17 %)</t>
  </si>
  <si>
    <t>33 / 1.055
(3,13 %)</t>
  </si>
  <si>
    <t>0 / 1.055
(0,00 %)</t>
  </si>
  <si>
    <t>2 / 1.055
(0,19 %)</t>
  </si>
  <si>
    <t>12 / 1.055
(1,14 %)</t>
  </si>
  <si>
    <t>1 / 1.055
(0,09 %)</t>
  </si>
  <si>
    <t>93 / 313
(29,71 %)</t>
  </si>
  <si>
    <t>0 / 313
(0,00 %)</t>
  </si>
  <si>
    <t>29 / 93
(31,18 %)</t>
  </si>
  <si>
    <t>29 / 313
(9,27 %)</t>
  </si>
  <si>
    <t>15 / 313
(4,79 %)</t>
  </si>
  <si>
    <t>72 / 1.368
(5,26 %)</t>
  </si>
  <si>
    <t>4 / 1.368
(0,29 %)</t>
  </si>
  <si>
    <t>37 / 1.368
(2,70 %)</t>
  </si>
  <si>
    <t>7 / 1.368
(0,51 %)</t>
  </si>
  <si>
    <t>44 / 1.055
(4,17 %)</t>
  </si>
  <si>
    <t>22 / 44
(50,00 %)</t>
  </si>
  <si>
    <t>22 / 1.055
(2,09 %)</t>
  </si>
  <si>
    <t>3 / 1.055
(0,28 %)</t>
  </si>
  <si>
    <t>28 / 313
(8,95 %)</t>
  </si>
  <si>
    <t>2 / 313
(0,64 %)</t>
  </si>
  <si>
    <t>4 / 313
(1,28 %)</t>
  </si>
  <si>
    <t>4 / 1.324
(0,30 %)</t>
  </si>
  <si>
    <t>0 / 1.324
(0,00 %)</t>
  </si>
  <si>
    <t>3 / 1.324
(0,23 %)</t>
  </si>
  <si>
    <t>4 / 1.044
(0,38 %)</t>
  </si>
  <si>
    <t>0 / 1.044
(0,00 %)</t>
  </si>
  <si>
    <t>3 / 1.044
(0,29 %)</t>
  </si>
  <si>
    <t>- / 280
(-)</t>
  </si>
  <si>
    <t>Auffälligkeitskriterien: Auffälligkeiten und Bewertungen nach Abschluss des Stellungnahmeverfahrens (AJ 2023) – PCI</t>
  </si>
  <si>
    <t>28 / 943
(2,97 %)</t>
  </si>
  <si>
    <t>0 / 943
(0,00 %)</t>
  </si>
  <si>
    <t>9 / 943
(0,95 %)</t>
  </si>
  <si>
    <t>17 / 943
(1,80 %)</t>
  </si>
  <si>
    <t>27 / 943
(2,86 %)</t>
  </si>
  <si>
    <t>5 / 943
(0,53 %)</t>
  </si>
  <si>
    <t>19 / 943
(2,01 %)</t>
  </si>
  <si>
    <t>14 / 1.025
(1,37 %)</t>
  </si>
  <si>
    <t>0 / 1.025
(0,00 %)</t>
  </si>
  <si>
    <t>11 / 1.025
(1,07 %)</t>
  </si>
  <si>
    <t>1 / 1.025
(0,10 %)</t>
  </si>
  <si>
    <t>14 / 1.035
(1,35 %)</t>
  </si>
  <si>
    <t>0 / 1.035
(0,00 %)</t>
  </si>
  <si>
    <t>1 / 1.035
(0,10 %)</t>
  </si>
  <si>
    <t>9 / 1.035
(0,87 %)</t>
  </si>
  <si>
    <t>6 / 1.035
(0,58 %)</t>
  </si>
  <si>
    <t>3 / 1.035
(0,29 %)</t>
  </si>
  <si>
    <t>3 / 1.032
(0,29 %)</t>
  </si>
  <si>
    <t>0 / 1.032
(0,00 %)</t>
  </si>
  <si>
    <t>1 / 1.032
(0,10 %)</t>
  </si>
  <si>
    <t>Auffälligkeitskriterien: Auffälligkeiten und Bewertungen nach Abschluss des Stellungnahmeverfahrens (AJ 2023) – HSMDEF-HSM-IMPL</t>
  </si>
  <si>
    <t>4 / 834
(0,48 %)</t>
  </si>
  <si>
    <t>0 / 834
(0,00 %)</t>
  </si>
  <si>
    <t>3 / 834
(0,36 %)</t>
  </si>
  <si>
    <t>5 / 844
(0,59 %)</t>
  </si>
  <si>
    <t>0 / 844
(0,00 %)</t>
  </si>
  <si>
    <t>3 / 844
(0,36 %)</t>
  </si>
  <si>
    <t>13 / 844
(1,54 %)</t>
  </si>
  <si>
    <t>2 / 844
(0,24 %)</t>
  </si>
  <si>
    <t>1 / 844
(0,12 %)</t>
  </si>
  <si>
    <t>2 / 840
(0,24 %)</t>
  </si>
  <si>
    <t>0 / 840
(0,00 %)</t>
  </si>
  <si>
    <t>Auffälligkeitskriterien: Auffälligkeiten und Bewertungen nach Abschluss des Stellungnahmeverfahrens (AJ 2023) – HSMDEF-HSM-AGGW</t>
  </si>
  <si>
    <t>10 / 751
(1,33 %)</t>
  </si>
  <si>
    <t>0 / 751
(0,00 %)</t>
  </si>
  <si>
    <t>3 / 751
(0,40 %)</t>
  </si>
  <si>
    <t>5 / 751
(0,67 %)</t>
  </si>
  <si>
    <t>1 / 799
(0,13 %)</t>
  </si>
  <si>
    <t>0 / 799
(0,00 %)</t>
  </si>
  <si>
    <t>11 / 816
(1,35 %)</t>
  </si>
  <si>
    <t>0 / 816
(0,00 %)</t>
  </si>
  <si>
    <t>6 / 816
(0,74 %)</t>
  </si>
  <si>
    <t>1 / 816
(0,12 %)</t>
  </si>
  <si>
    <t>3 / 816
(0,37 %)</t>
  </si>
  <si>
    <t>18 / 812
(2,22 %)</t>
  </si>
  <si>
    <t>0 / 812
(0,00 %)</t>
  </si>
  <si>
    <t>4 / 812
(0,49 %)</t>
  </si>
  <si>
    <t>6 / 812
(0,74 %)</t>
  </si>
  <si>
    <t>Auffälligkeitskriterien: Auffälligkeiten und Bewertungen nach Abschluss des Stellungnahmeverfahrens (AJ 2023) – HSMDEF-HSM-REV</t>
  </si>
  <si>
    <t>15 / 697
(2,15 %)</t>
  </si>
  <si>
    <t>0 / 697
(0,00 %)</t>
  </si>
  <si>
    <t>5 / 697
(0,72 %)</t>
  </si>
  <si>
    <t>6 / 697
(0,86 %)</t>
  </si>
  <si>
    <t>9 / 718
(1,25 %)</t>
  </si>
  <si>
    <t>0 / 718
(0,00 %)</t>
  </si>
  <si>
    <t>1 / 718
(0,14 %)</t>
  </si>
  <si>
    <t>7 / 718
(0,97 %)</t>
  </si>
  <si>
    <t>10 / 723
(1,38 %)</t>
  </si>
  <si>
    <t>0 / 723
(0,00 %)</t>
  </si>
  <si>
    <t>6 / 723
(0,83 %)</t>
  </si>
  <si>
    <t>1 / 723
(0,14 %)</t>
  </si>
  <si>
    <t>3 / 723
(0,41 %)</t>
  </si>
  <si>
    <t>3 / 719
(0,42 %)</t>
  </si>
  <si>
    <t>0 / 719
(0,00 %)</t>
  </si>
  <si>
    <t>1 / 719
(0,14 %)</t>
  </si>
  <si>
    <t>2 / 719
(0,28 %)</t>
  </si>
  <si>
    <t>Auffälligkeitskriterien: Auffälligkeiten und Bewertungen nach Abschluss des Stellungnahmeverfahrens (AJ 2023) – HSMDEF-DEFI-IMPL</t>
  </si>
  <si>
    <t>2 / 674
(0,30 %)</t>
  </si>
  <si>
    <t>0 / 674
(0,00 %)</t>
  </si>
  <si>
    <t>8 / 690
(1,16 %)</t>
  </si>
  <si>
    <t>0 / 690
(0,00 %)</t>
  </si>
  <si>
    <t>4 / 690
(0,58 %)</t>
  </si>
  <si>
    <t>2 / 690
(0,29 %)</t>
  </si>
  <si>
    <t>0 / 686
(0,00 %)</t>
  </si>
  <si>
    <t>Auffälligkeitskriterien: Auffälligkeiten und Bewertungen nach Abschluss des Stellungnahmeverfahrens (AJ 2023) – HSMDEF-DEFI-AGGW</t>
  </si>
  <si>
    <t>33 / 601
(5,49 %)</t>
  </si>
  <si>
    <t>0 / 601
(0,00 %)</t>
  </si>
  <si>
    <t>17 / 33
(51,52 %)</t>
  </si>
  <si>
    <t>17 / 601
(2,83 %)</t>
  </si>
  <si>
    <t>13 / 601
(2,16 %)</t>
  </si>
  <si>
    <t>3 / 601
(0,50 %)</t>
  </si>
  <si>
    <t>1 / 601
(0,17 %)</t>
  </si>
  <si>
    <t>2 / 601
(0,33 %)</t>
  </si>
  <si>
    <t>7 / 609
(1,15 %)</t>
  </si>
  <si>
    <t>0 / 609
(0,00 %)</t>
  </si>
  <si>
    <t>1 / 609
(0,16 %)</t>
  </si>
  <si>
    <t>4 / 609
(0,66 %)</t>
  </si>
  <si>
    <t>2 / 609
(0,33 %)</t>
  </si>
  <si>
    <t>2 / 605
(0,33 %)</t>
  </si>
  <si>
    <t>0 / 605
(0,00 %)</t>
  </si>
  <si>
    <t>Auffälligkeitskriterien: Auffälligkeiten und Bewertungen nach Abschluss des Stellungnahmeverfahrens (AJ 2023) – HSMDEF-DEFI-REV</t>
  </si>
  <si>
    <t>22 / 596
(3,69 %)</t>
  </si>
  <si>
    <t>0 / 596
(0,00 %)</t>
  </si>
  <si>
    <t>10 / 596
(1,68 %)</t>
  </si>
  <si>
    <t>11 / 22
(50,00 %)</t>
  </si>
  <si>
    <t>11 / 596
(1,85 %)</t>
  </si>
  <si>
    <t>29 / 596
(4,87 %)</t>
  </si>
  <si>
    <t>10 / 29
(34,48 %)</t>
  </si>
  <si>
    <t>15 / 29
(51,72 %)</t>
  </si>
  <si>
    <t>15 / 596
(2,52 %)</t>
  </si>
  <si>
    <t>1 / 596
(0,17 %)</t>
  </si>
  <si>
    <t>9 / 651
(1,38 %)</t>
  </si>
  <si>
    <t>0 / 651
(0,00 %)</t>
  </si>
  <si>
    <t>1 / 651
(0,15 %)</t>
  </si>
  <si>
    <t>6 / 651
(0,92 %)</t>
  </si>
  <si>
    <t>4 / 651
(0,61 %)</t>
  </si>
  <si>
    <t>8 / 648
(1,23 %)</t>
  </si>
  <si>
    <t>0 / 648
(0,00 %)</t>
  </si>
  <si>
    <t>5 / 648
(0,77 %)</t>
  </si>
  <si>
    <t>1 / 648
(0,15 %)</t>
  </si>
  <si>
    <t>Auffälligkeitskriterien: Auffälligkeiten und Bewertungen nach Abschluss des Stellungnahmeverfahrens (AJ 2023) – KAROTIS</t>
  </si>
  <si>
    <t>41 / 737
(5,56 %)</t>
  </si>
  <si>
    <t>0 / 737
(0,00 %)</t>
  </si>
  <si>
    <t>9 / 737
(1,22 %)</t>
  </si>
  <si>
    <t>29 / 41
(70,73 %)</t>
  </si>
  <si>
    <t>29 / 737
(3,93 %)</t>
  </si>
  <si>
    <t>3 / 737
(0,41 %)</t>
  </si>
  <si>
    <t>53 / 995
(5,33 %)</t>
  </si>
  <si>
    <t>0 / 995
(0,00 %)</t>
  </si>
  <si>
    <t>14 / 995
(1,41 %)</t>
  </si>
  <si>
    <t>38 / 53
(71,70 %)</t>
  </si>
  <si>
    <t>38 / 995
(3,82 %)</t>
  </si>
  <si>
    <t>9 / 1.011
(0,89 %)</t>
  </si>
  <si>
    <t>0 / 1.011
(0,00 %)</t>
  </si>
  <si>
    <t>2 / 1.011
(0,20 %)</t>
  </si>
  <si>
    <t>4 / 1.011
(0,40 %)</t>
  </si>
  <si>
    <t>1 / 1.011
(0,10 %)</t>
  </si>
  <si>
    <t>5 / 1.011
(0,49 %)</t>
  </si>
  <si>
    <t>3 / 1.011
(0,30 %)</t>
  </si>
  <si>
    <t>3 / 1.004
(0,30 %)</t>
  </si>
  <si>
    <t>0 / 1.004
(0,00 %)</t>
  </si>
  <si>
    <t>1 / 1.004
(0,10 %)</t>
  </si>
  <si>
    <t>2 / 1.004
(0,20 %)</t>
  </si>
  <si>
    <t>Auffälligkeitskriterien: Auffälligkeiten und Bewertungen nach Abschluss des Stellungnahmeverfahrens (AJ 2023) – GYN-OP</t>
  </si>
  <si>
    <t>37 / 609
(6,08 %)</t>
  </si>
  <si>
    <t>13 / 609
(2,13 %)</t>
  </si>
  <si>
    <t>11 / 609
(1,81 %)</t>
  </si>
  <si>
    <t>31 / 643
(4,82 %)</t>
  </si>
  <si>
    <t>0 / 643
(0,00 %)</t>
  </si>
  <si>
    <t>5 / 31
(16,13 %)</t>
  </si>
  <si>
    <t>5 / 643
(0,78 %)</t>
  </si>
  <si>
    <t>16 / 643
(2,49 %)</t>
  </si>
  <si>
    <t>2 / 643
(0,31 %)</t>
  </si>
  <si>
    <t>9 / 653
(1,38 %)</t>
  </si>
  <si>
    <t>0 / 653
(0,00 %)</t>
  </si>
  <si>
    <t>5 / 653
(0,77 %)</t>
  </si>
  <si>
    <t>1 / 653
(0,15 %)</t>
  </si>
  <si>
    <t>6 / 653
(0,92 %)</t>
  </si>
  <si>
    <t>3 / 653
(0,46 %)</t>
  </si>
  <si>
    <t>0 / 647
(0,00 %)</t>
  </si>
  <si>
    <t>Auffälligkeitskriterien: Auffälligkeiten und Bewertungen nach Abschluss des Stellungnahmeverfahrens (AJ 2023) – PM-GEBH</t>
  </si>
  <si>
    <t>32 / 1.038
(3,08 %)</t>
  </si>
  <si>
    <t>0 / 1.038
(0,00 %)</t>
  </si>
  <si>
    <t>12 / 1.038
(1,16 %)</t>
  </si>
  <si>
    <t>23 / 50
(46,00 %)</t>
  </si>
  <si>
    <t>18 / 421
(4,28 %)</t>
  </si>
  <si>
    <t>0 / 421
(0,00 %)</t>
  </si>
  <si>
    <t>6 / 421
(1,43 %)</t>
  </si>
  <si>
    <t>15 / 1.111
(1,35 %)</t>
  </si>
  <si>
    <t>0 / 1.111
(0,00 %)</t>
  </si>
  <si>
    <t>1 / 1.111
(0,09 %)</t>
  </si>
  <si>
    <t>5 / 1.111
(0,45 %)</t>
  </si>
  <si>
    <t>4 / 1.111
(0,36 %)</t>
  </si>
  <si>
    <t>26 / 1.111
(2,34 %)</t>
  </si>
  <si>
    <t>2 / 1.111
(0,18 %)</t>
  </si>
  <si>
    <t>9 / 26
(34,62 %)</t>
  </si>
  <si>
    <t>9 / 1.111
(0,81 %)</t>
  </si>
  <si>
    <t>4 / 1.107
(0,36 %)</t>
  </si>
  <si>
    <t>0 / 1.107
(0,00 %)</t>
  </si>
  <si>
    <t>1 / 1.107
(0,09 %)</t>
  </si>
  <si>
    <t>Auffälligkeitskriterien: Auffälligkeiten und Bewertungen nach Abschluss des Stellungnahmeverfahrens (AJ 2023) – HGV-OSFRAK</t>
  </si>
  <si>
    <t>29 / 921
(3,15 %)</t>
  </si>
  <si>
    <t>0 / 921
(0,00 %)</t>
  </si>
  <si>
    <t>6 / 29
(20,69 %)</t>
  </si>
  <si>
    <t>6 / 921
(0,65 %)</t>
  </si>
  <si>
    <t>13 / 921
(1,41 %)</t>
  </si>
  <si>
    <t>1 / 921
(0,11 %)</t>
  </si>
  <si>
    <t>28 / 715
(3,92 %)</t>
  </si>
  <si>
    <t>0 / 715
(0,00 %)</t>
  </si>
  <si>
    <t>5 / 28
(17,86 %)</t>
  </si>
  <si>
    <t>5 / 715
(0,70 %)</t>
  </si>
  <si>
    <t>17 / 715
(2,38 %)</t>
  </si>
  <si>
    <t>13 / 846
(1,54 %)</t>
  </si>
  <si>
    <t>0 / 846
(0,00 %)</t>
  </si>
  <si>
    <t>8 / 846
(0,95 %)</t>
  </si>
  <si>
    <t>37 / 1.032
(3,59 %)</t>
  </si>
  <si>
    <t>14 / 1.032
(1,36 %)</t>
  </si>
  <si>
    <t>34 / 744
(4,57 %)</t>
  </si>
  <si>
    <t>0 / 744
(0,00 %)</t>
  </si>
  <si>
    <t>7 / 744
(0,94 %)</t>
  </si>
  <si>
    <t>13 / 34
(38,24 %)</t>
  </si>
  <si>
    <t>13 / 744
(1,75 %)</t>
  </si>
  <si>
    <t>4 / 1.142
(0,35 %)</t>
  </si>
  <si>
    <t>1 / 1.142
(0,09 %)</t>
  </si>
  <si>
    <t>2 / 1.142
(0,18 %)</t>
  </si>
  <si>
    <t>11 / 1.209
(0,91 %)</t>
  </si>
  <si>
    <t>0 / 1.209
(0,00 %)</t>
  </si>
  <si>
    <t>2 / 1.209
(0,17 %)</t>
  </si>
  <si>
    <t>5 / 1.209
(0,41 %)</t>
  </si>
  <si>
    <t>9 / 1.210
(0,74 %)</t>
  </si>
  <si>
    <t>0 / 1.210
(0,00 %)</t>
  </si>
  <si>
    <t>3 / 1.210
(0,25 %)</t>
  </si>
  <si>
    <t>2 / 1.210
(0,17 %)</t>
  </si>
  <si>
    <t>13 / 1.210
(1,07 %)</t>
  </si>
  <si>
    <t>6 / 1.210
(0,50 %)</t>
  </si>
  <si>
    <t>69 / 1.074
(6,42 %)</t>
  </si>
  <si>
    <t>0 / 1.074
(0,00 %)</t>
  </si>
  <si>
    <t>7 / 69
(10,14 %)</t>
  </si>
  <si>
    <t>7 / 1.074
(0,65 %)</t>
  </si>
  <si>
    <t>34 / 69
(49,28 %)</t>
  </si>
  <si>
    <t>34 / 1.074
(3,17 %)</t>
  </si>
  <si>
    <t>5 / 1.074
(0,47 %)</t>
  </si>
  <si>
    <t>16 / 1.074
(1,49 %)</t>
  </si>
  <si>
    <t>11 / 1.074
(1,02 %)</t>
  </si>
  <si>
    <t>1 / 1.074
(0,09 %)</t>
  </si>
  <si>
    <t>1 / 1.206
(0,08 %)</t>
  </si>
  <si>
    <t>0 / 1.206
(0,00 %)</t>
  </si>
  <si>
    <t>Auffälligkeitskriterien: Auffälligkeiten und Bewertungen nach Abschluss des Stellungnahmeverfahrens (AJ 2023) – HGV-HEP</t>
  </si>
  <si>
    <t>6 / 1.000
(0,60 %)</t>
  </si>
  <si>
    <t>0 / 1.000
(0,00 %)</t>
  </si>
  <si>
    <t>2 / 1.000
(0,20 %)</t>
  </si>
  <si>
    <t>1 / 1.000
(0,10 %)</t>
  </si>
  <si>
    <t>11 / 440
(2,50 %)</t>
  </si>
  <si>
    <t>0 / 440
(0,00 %)</t>
  </si>
  <si>
    <t>2 / 440
(0,45 %)</t>
  </si>
  <si>
    <t>5 / 440
(1,14 %)</t>
  </si>
  <si>
    <t>10 / 202
(4,95 %)</t>
  </si>
  <si>
    <t>0 / 202
(0,00 %)</t>
  </si>
  <si>
    <t>7 / 202
(3,47 %)</t>
  </si>
  <si>
    <t>1 / 202
(0,50 %)</t>
  </si>
  <si>
    <t>28 / 948
(2,95 %)</t>
  </si>
  <si>
    <t>0 / 948
(0,00 %)</t>
  </si>
  <si>
    <t>11 / 948
(1,16 %)</t>
  </si>
  <si>
    <t>7 / 948
(0,74 %)</t>
  </si>
  <si>
    <t>1 / 948
(0,11 %)</t>
  </si>
  <si>
    <t>34 / 117
(29,06 %)</t>
  </si>
  <si>
    <t>17 / 34
(50,00 %)</t>
  </si>
  <si>
    <t>17 / 117
(14,53 %)</t>
  </si>
  <si>
    <t>12 / 117
(10,26 %)</t>
  </si>
  <si>
    <t>7 / 1.049
(0,67 %)</t>
  </si>
  <si>
    <t>0 / 1.049
(0,00 %)</t>
  </si>
  <si>
    <t>1 / 1.049
(0,10 %)</t>
  </si>
  <si>
    <t>4 / 1.049
(0,38 %)</t>
  </si>
  <si>
    <t>2 / 1.049
(0,19 %)</t>
  </si>
  <si>
    <t>8 / 1.048
(0,76 %)</t>
  </si>
  <si>
    <t>0 / 1.048
(0,00 %)</t>
  </si>
  <si>
    <t>1 / 1.048
(0,10 %)</t>
  </si>
  <si>
    <t>2 / 1.048
(0,19 %)</t>
  </si>
  <si>
    <t>7 / 1.048
(0,67 %)</t>
  </si>
  <si>
    <t>4 / 1.048
(0,38 %)</t>
  </si>
  <si>
    <t>16 / 925
(1,73 %)</t>
  </si>
  <si>
    <t>0 / 925
(0,00 %)</t>
  </si>
  <si>
    <t>1 / 925
(0,11 %)</t>
  </si>
  <si>
    <t>7 / 925
(0,76 %)</t>
  </si>
  <si>
    <t>5 / 925
(0,54 %)</t>
  </si>
  <si>
    <t>3 / 925
(0,32 %)</t>
  </si>
  <si>
    <t>10 / 1.053
(0,95 %)</t>
  </si>
  <si>
    <t>0 / 1.053
(0,00 %)</t>
  </si>
  <si>
    <t>4 / 1.053
(0,38 %)</t>
  </si>
  <si>
    <t>1 / 1.053
(0,09 %)</t>
  </si>
  <si>
    <t>Auffälligkeitskriterien: Auffälligkeiten und Bewertungen nach Abschluss des Stellungnahmeverfahrens (AJ 2023) – KEP</t>
  </si>
  <si>
    <t>17 / 615
(2,76 %)</t>
  </si>
  <si>
    <t>0 / 615
(0,00 %)</t>
  </si>
  <si>
    <t>1 / 615
(0,16 %)</t>
  </si>
  <si>
    <t>16 / 615
(2,60 %)</t>
  </si>
  <si>
    <t>8 / 618
(1,29 %)</t>
  </si>
  <si>
    <t>0 / 618
(0,00 %)</t>
  </si>
  <si>
    <t>1 / 618
(0,16 %)</t>
  </si>
  <si>
    <t>6 / 618
(0,97 %)</t>
  </si>
  <si>
    <t>18 / 613
(2,94 %)</t>
  </si>
  <si>
    <t>0 / 613
(0,00 %)</t>
  </si>
  <si>
    <t>4 / 613
(0,65 %)</t>
  </si>
  <si>
    <t>13 / 613
(2,12 %)</t>
  </si>
  <si>
    <t>11 / 615
(1,79 %)</t>
  </si>
  <si>
    <t>10 / 615
(1,63 %)</t>
  </si>
  <si>
    <t>31 / 634
(4,89 %)</t>
  </si>
  <si>
    <t>0 / 634
(0,00 %)</t>
  </si>
  <si>
    <t>5 / 634
(0,79 %)</t>
  </si>
  <si>
    <t>23 / 634
(3,63 %)</t>
  </si>
  <si>
    <t>2 / 634
(0,32 %)</t>
  </si>
  <si>
    <t>6 / 759
(0,79 %)</t>
  </si>
  <si>
    <t>0 / 759
(0,00 %)</t>
  </si>
  <si>
    <t>3 / 759
(0,40 %)</t>
  </si>
  <si>
    <t>2 / 759
(0,26 %)</t>
  </si>
  <si>
    <t>8 / 754
(1,06 %)</t>
  </si>
  <si>
    <t>0 / 754
(0,00 %)</t>
  </si>
  <si>
    <t>6 / 754
(0,80 %)</t>
  </si>
  <si>
    <t>1 / 754
(0,13 %)</t>
  </si>
  <si>
    <t>Auffälligkeitskriterien: Auffälligkeiten und Bewertungen nach Abschluss des Stellungnahmeverfahrens (AJ 2023) – MC</t>
  </si>
  <si>
    <t>66 / 1.698
(3,89 %)</t>
  </si>
  <si>
    <t>0 / 1.698
(0,00 %)</t>
  </si>
  <si>
    <t>5 / 1.698
(0,29 %)</t>
  </si>
  <si>
    <t>53 / 66
(80,30 %)</t>
  </si>
  <si>
    <t>53 / 1.698
(3,12 %)</t>
  </si>
  <si>
    <t>23 / 1.698
(1,35 %)</t>
  </si>
  <si>
    <t>4 / 1.698
(0,24 %)</t>
  </si>
  <si>
    <t>1 / 1.698
(0,06 %)</t>
  </si>
  <si>
    <t>13 / 1.698
(0,77 %)</t>
  </si>
  <si>
    <t>33 / 1.709
(1,93 %)</t>
  </si>
  <si>
    <t>0 / 1.709
(0,00 %)</t>
  </si>
  <si>
    <t>2 / 1.709
(0,12 %)</t>
  </si>
  <si>
    <t>15 / 1.709
(0,88 %)</t>
  </si>
  <si>
    <t>1 / 1.709
(0,06 %)</t>
  </si>
  <si>
    <t>22 / 1.709
(1,29 %)</t>
  </si>
  <si>
    <t>3 / 22
(13,64 %)</t>
  </si>
  <si>
    <t>3 / 1.709
(0,18 %)</t>
  </si>
  <si>
    <t>10 / 1.709
(0,59 %)</t>
  </si>
  <si>
    <t>4 / 1.709
(0,23 %)</t>
  </si>
  <si>
    <t>1 / 1.695
(0,06 %)</t>
  </si>
  <si>
    <t>0 / 1.695
(0,00 %)</t>
  </si>
  <si>
    <t>21 / 1.926
(1,09 %)</t>
  </si>
  <si>
    <t>2 / 1.926
(0,10 %)</t>
  </si>
  <si>
    <t>0 / 1.926
(0,00 %)</t>
  </si>
  <si>
    <t>11 / 1.926
(0,57 %)</t>
  </si>
  <si>
    <t>10 / 1.926
(0,52 %)</t>
  </si>
  <si>
    <t>5 / 1.926
(0,26 %)</t>
  </si>
  <si>
    <t>4 / 1.926
(0,21 %)</t>
  </si>
  <si>
    <t>Auffälligkeitskriterien: Auffälligkeiten und Bewertungen nach Abschluss des Stellungnahmeverfahrens (AJ 2023) – DEK</t>
  </si>
  <si>
    <t>18 / 478
(3,77 %)</t>
  </si>
  <si>
    <t>0 / 478
(0,00 %)</t>
  </si>
  <si>
    <t>4 / 478
(0,84 %)</t>
  </si>
  <si>
    <t>9 / 18
(50,00 %)</t>
  </si>
  <si>
    <t>9 / 478
(1,88 %)</t>
  </si>
  <si>
    <t>1 / 478
(0,21 %)</t>
  </si>
  <si>
    <t>15 / 303
(4,95 %)</t>
  </si>
  <si>
    <t>0 / 303
(0,00 %)</t>
  </si>
  <si>
    <t>5 / 303
(1,65 %)</t>
  </si>
  <si>
    <t>6 / 303
(1,98 %)</t>
  </si>
  <si>
    <t>69 / 270
(25,56 %)</t>
  </si>
  <si>
    <t>27 / 69
(39,13 %)</t>
  </si>
  <si>
    <t>27 / 270
(10,00 %)</t>
  </si>
  <si>
    <t>25 / 69
(36,23 %)</t>
  </si>
  <si>
    <t>25 / 270
(9,26 %)</t>
  </si>
  <si>
    <t>30 / 164
(18,29 %)</t>
  </si>
  <si>
    <t>0 / 164
(0,00 %)</t>
  </si>
  <si>
    <t>17 / 30
(56,67 %)</t>
  </si>
  <si>
    <t>17 / 164
(10,37 %)</t>
  </si>
  <si>
    <t>3 / 164
(1,83 %)</t>
  </si>
  <si>
    <t>41 / 217
(18,89 %)</t>
  </si>
  <si>
    <t>21 / 217
(9,68 %)</t>
  </si>
  <si>
    <t>13 / 217
(5,99 %)</t>
  </si>
  <si>
    <t>8 / 518
(1,54 %)</t>
  </si>
  <si>
    <t>0 / 518
(0,00 %)</t>
  </si>
  <si>
    <t>3 / 518
(0,58 %)</t>
  </si>
  <si>
    <t>4 / 518
(0,77 %)</t>
  </si>
  <si>
    <t>10 / 518
(1,93 %)</t>
  </si>
  <si>
    <t>2 / 518
(0,39 %)</t>
  </si>
  <si>
    <t>13 / 516
(2,52 %)</t>
  </si>
  <si>
    <t>0 / 516
(0,00 %)</t>
  </si>
  <si>
    <t>5 / 516
(0,97 %)</t>
  </si>
  <si>
    <t>3 / 516
(0,58 %)</t>
  </si>
  <si>
    <t>Auffälligkeitskriterien: Auffälligkeiten und Bewertungen nach Abschluss des Stellungnahmeverfahrens (AJ 2023) – PM-NEO</t>
  </si>
  <si>
    <t>8 / 1.319
(0,61 %)</t>
  </si>
  <si>
    <t>0 / 1.319
(0,00 %)</t>
  </si>
  <si>
    <t>5 / 1.319
(0,38 %)</t>
  </si>
  <si>
    <t>2 / 1.319
(0,15 %)</t>
  </si>
  <si>
    <t>1 / 1.319
(0,08 %)</t>
  </si>
  <si>
    <t>34 / 1.293
(2,63 %)</t>
  </si>
  <si>
    <t>0 / 1.293
(0,00 %)</t>
  </si>
  <si>
    <t>22 / 34
(64,71 %)</t>
  </si>
  <si>
    <t>22 / 1.293
(1,70 %)</t>
  </si>
  <si>
    <t>5 / 1.293
(0,39 %)</t>
  </si>
  <si>
    <t>10 / 1.168
(0,86 %)</t>
  </si>
  <si>
    <t>0 / 1.168
(0,00 %)</t>
  </si>
  <si>
    <t>6 / 1.168
(0,51 %)</t>
  </si>
  <si>
    <t>2 / 1.168
(0,17 %)</t>
  </si>
  <si>
    <t>16 / 1.362
(1,17 %)</t>
  </si>
  <si>
    <t>0 / 1.362
(0,00 %)</t>
  </si>
  <si>
    <t>7 / 1.362
(0,51 %)</t>
  </si>
  <si>
    <t>3 / 1.362
(0,22 %)</t>
  </si>
  <si>
    <t>36 / 1.362
(2,64 %)</t>
  </si>
  <si>
    <t>1 / 1.362
(0,07 %)</t>
  </si>
  <si>
    <t>27 / 36
(75,00 %)</t>
  </si>
  <si>
    <t>27 / 1.362
(1,98 %)</t>
  </si>
  <si>
    <t>5 / 1.348
(0,37 %)</t>
  </si>
  <si>
    <t>0 / 1.348
(0,00 %)</t>
  </si>
  <si>
    <t>1 / 1.348
(0,07 %)</t>
  </si>
  <si>
    <t>Auffälligkeitskriterien: Auffälligkeiten und Bewertungen nach Abschluss des Stellungnahmeverfahrens (AJ 2023) – CAP</t>
  </si>
  <si>
    <t>auffällige Ergebnisse/Anzahl Leistungserbringer im QI (Prozent)</t>
  </si>
  <si>
    <t>bezogen auf alle LE in diesem QI</t>
  </si>
  <si>
    <t>58 / 1.110
(5,23 %)</t>
  </si>
  <si>
    <t>0 / 1.110
(0,00 %)</t>
  </si>
  <si>
    <t>39 / 58
(67,24 %)</t>
  </si>
  <si>
    <t>39 / 1.110
(3,51 %)</t>
  </si>
  <si>
    <t>5 / 1.110
(0,45 %)</t>
  </si>
  <si>
    <t>3 / 1.110
(0,27 %)</t>
  </si>
  <si>
    <t>61 / 1.110
(5,50 %)</t>
  </si>
  <si>
    <t>33 / 61
(54,10 %)</t>
  </si>
  <si>
    <t>33 / 1.110
(2,97 %)</t>
  </si>
  <si>
    <t>4 / 1.110
(0,36 %)</t>
  </si>
  <si>
    <t>2 / 1.110
(0,18 %)</t>
  </si>
  <si>
    <t>59 / 1.110
(5,32 %)</t>
  </si>
  <si>
    <t>26 / 59
(44,07 %)</t>
  </si>
  <si>
    <t>26 / 1.110
(2,34 %)</t>
  </si>
  <si>
    <t>6 / 1.110
(0,54 %)</t>
  </si>
  <si>
    <t>11 / 1.110
(0,99 %)</t>
  </si>
  <si>
    <t>66 / 1.110
(5,95 %)</t>
  </si>
  <si>
    <t>37 / 66
(56,06 %)</t>
  </si>
  <si>
    <t>37 / 1.110
(3,33 %)</t>
  </si>
  <si>
    <t>61 / 1.116
(5,47 %)</t>
  </si>
  <si>
    <t>0 / 1.116
(0,00 %)</t>
  </si>
  <si>
    <t>32 / 61
(52,46 %)</t>
  </si>
  <si>
    <t>32 / 1.116
(2,87 %)</t>
  </si>
  <si>
    <t>1 / 1.116
(0,09 %)</t>
  </si>
  <si>
    <t>9 / 1.116
(0,81 %)</t>
  </si>
  <si>
    <t>4 / 1.116
(0,36 %)</t>
  </si>
  <si>
    <t>35 / 61
(57,38 %)</t>
  </si>
  <si>
    <t>35 / 1.116
(3,14 %)</t>
  </si>
  <si>
    <t>2 / 1.116
(0,18 %)</t>
  </si>
  <si>
    <t>66 / 1.116
(5,91 %)</t>
  </si>
  <si>
    <t>31 / 66
(46,97 %)</t>
  </si>
  <si>
    <t>31 / 1.116
(2,78 %)</t>
  </si>
  <si>
    <t>7 / 66
(10,61 %)</t>
  </si>
  <si>
    <t>7 / 1.116
(0,63 %)</t>
  </si>
  <si>
    <t>Qualitätsindikatoren: Auffälligkeiten und Bewertungen nach Abschluss des Stellungnahmeverfahrens (AJ 2023) – CHE</t>
  </si>
  <si>
    <t>Qualitätsindikatoren: Auffälligkeiten und Bewertungen nach Abschluss des Stellungnahmeverfahrens (AJ 2023) – TX-HTX</t>
  </si>
  <si>
    <t>8 / 53
(15,09 %)</t>
  </si>
  <si>
    <t>Qualitätsindikatoren: Auffälligkeiten und Bewertungen nach Abschluss des Stellungnahmeverfahrens (AJ 2023) – TX-MKU</t>
  </si>
  <si>
    <t>4 / 84
(4,76 %)</t>
  </si>
  <si>
    <t>5 / 88
(5,68 %)</t>
  </si>
  <si>
    <t>4 / 88
(4,55 %)</t>
  </si>
  <si>
    <t>Qualitätsindikatoren: Auffälligkeiten und Bewertungen nach Abschluss des Stellungnahmeverfahrens (AJ 2023) – KCHK-AK-CHIR</t>
  </si>
  <si>
    <t>5 / 85
(5,88 %)</t>
  </si>
  <si>
    <t>0 / 85
(0,00 %)</t>
  </si>
  <si>
    <t>4 / 85
(4,71 %)</t>
  </si>
  <si>
    <t>1 / 85
(1,18 %)</t>
  </si>
  <si>
    <t>5 / 84
(5,95 %)</t>
  </si>
  <si>
    <t>2 / 84
(2,38 %)</t>
  </si>
  <si>
    <t>2 / 85
(2,35 %)</t>
  </si>
  <si>
    <t>3 / 85
(3,53 %)</t>
  </si>
  <si>
    <t>Qualitätsindikatoren: Auffälligkeiten und Bewertungen nach Abschluss des Stellungnahmeverfahrens (AJ 2023) – KCHK-AK-KATH</t>
  </si>
  <si>
    <t>3 / 87
(3,45 %)</t>
  </si>
  <si>
    <t>Qualitätsindikatoren: Auffälligkeiten und Bewertungen nach Abschluss des Stellungnahmeverfahrens (AJ 2023) – KCHK-KC</t>
  </si>
  <si>
    <t>4 / 86
(4,65 %)</t>
  </si>
  <si>
    <t>0 / 86
(0,00 %)</t>
  </si>
  <si>
    <t>2 / 86
(2,33 %)</t>
  </si>
  <si>
    <t>6 / 86
(6,98 %)</t>
  </si>
  <si>
    <t>3 / 86
(3,49 %)</t>
  </si>
  <si>
    <t>Qualitätsindikatoren: Auffälligkeiten und Bewertungen nach Abschluss des Stellungnahmeverfahrens (AJ 2023) – KCHK-KC-KOMB</t>
  </si>
  <si>
    <t>1 / 86
(1,16 %)</t>
  </si>
  <si>
    <t>10 / 86
(11,63 %)</t>
  </si>
  <si>
    <t>Qualitätsindikatoren: Auffälligkeiten und Bewertungen nach Abschluss des Stellungnahmeverfahrens (AJ 2023) – KCHK-MK-CHIR</t>
  </si>
  <si>
    <t>9 / 235
(3,83 %)</t>
  </si>
  <si>
    <t>0 / 235
(0,00 %)</t>
  </si>
  <si>
    <t>8 / 235
(3,40 %)</t>
  </si>
  <si>
    <t>1 / 235
(0,43 %)</t>
  </si>
  <si>
    <t>26 / 236
(11,02 %)</t>
  </si>
  <si>
    <t>0 / 236
(0,00 %)</t>
  </si>
  <si>
    <t>16 / 26
(61,54 %)</t>
  </si>
  <si>
    <t>16 / 236
(6,78 %)</t>
  </si>
  <si>
    <t>9 / 236
(3,81 %)</t>
  </si>
  <si>
    <t>1 / 236
(0,42 %)</t>
  </si>
  <si>
    <t>9 / 234
(3,85 %)</t>
  </si>
  <si>
    <t>0 / 234
(0,00 %)</t>
  </si>
  <si>
    <t>7 / 234
(2,99 %)</t>
  </si>
  <si>
    <t>2 / 234
(0,85 %)</t>
  </si>
  <si>
    <t>8 / 220
(3,64 %)</t>
  </si>
  <si>
    <t>0 / 220
(0,00 %)</t>
  </si>
  <si>
    <t>5 / 220
(2,27 %)</t>
  </si>
  <si>
    <t>3 / 220
(1,36 %)</t>
  </si>
  <si>
    <t>7 / 221
(3,17 %)</t>
  </si>
  <si>
    <t>0 / 221
(0,00 %)</t>
  </si>
  <si>
    <t>3 / 221
(1,36 %)</t>
  </si>
  <si>
    <t>1 / 221
(0,45 %)</t>
  </si>
  <si>
    <t>16 / 221
(7,24 %)</t>
  </si>
  <si>
    <t>17 / 236
(7,20 %)</t>
  </si>
  <si>
    <t>6 / 236
(2,54 %)</t>
  </si>
  <si>
    <t>7 / 236
(2,97 %)</t>
  </si>
  <si>
    <t>4 / 236
(1,69 %)</t>
  </si>
  <si>
    <t>28 / 221
(12,67 %)</t>
  </si>
  <si>
    <t>13 / 221
(5,88 %)</t>
  </si>
  <si>
    <t>14 / 221
(6,33 %)</t>
  </si>
  <si>
    <t>2 / 221
(0,90 %)</t>
  </si>
  <si>
    <t>9 / 221
(4,07 %)</t>
  </si>
  <si>
    <t>6 / 221
(2,71 %)</t>
  </si>
  <si>
    <t>17 / 221
(7,69 %)</t>
  </si>
  <si>
    <t>4 / 221
(1,81 %)</t>
  </si>
  <si>
    <t>15 / 236
(6,36 %)</t>
  </si>
  <si>
    <t>8 / 236
(3,39 %)</t>
  </si>
  <si>
    <t>7 / 15
(46,67 %)</t>
  </si>
  <si>
    <t>20 / 221
(9,05 %)</t>
  </si>
  <si>
    <t>11 / 20
(55,00 %)</t>
  </si>
  <si>
    <t>11 / 221
(4,98 %)</t>
  </si>
  <si>
    <t>27 / 221
(12,22 %)</t>
  </si>
  <si>
    <t>18 / 27
(66,67 %)</t>
  </si>
  <si>
    <t>18 / 221
(8,14 %)</t>
  </si>
  <si>
    <t>Qualitätsindikatoren: Auffälligkeiten und Bewertungen nach Abschluss des Stellungnahmeverfahrens (AJ 2023) – KCHK-MK-KATH</t>
  </si>
  <si>
    <t>Qualitätsindikatoren: Auffälligkeiten und Bewertungen nach Abschluss des Stellungnahmeverfahrens (AJ 2023) – TX-LLS</t>
  </si>
  <si>
    <t>Qualitätsindikatoren: Auffälligkeiten und Bewertungen nach Abschluss des Stellungnahmeverfahrens (AJ 2023) – TX-LTX</t>
  </si>
  <si>
    <t>Qualitätsindikatoren: Auffälligkeiten und Bewertungen nach Abschluss des Stellungnahmeverfahrens (AJ 2023) – TX-LUTX</t>
  </si>
  <si>
    <t>Qualitätsindikatoren: Auffälligkeiten und Bewertungen nach Abschluss des Stellungnahmeverfahrens (AJ 2023) – TX-NLS</t>
  </si>
  <si>
    <t>1 / 39
(2,56 %)</t>
  </si>
  <si>
    <t>6 / 36
(16,67 %)</t>
  </si>
  <si>
    <t>Qualitätsindikatoren: Auffälligkeiten und Bewertungen nach Abschluss des Stellungnahmeverfahrens (AJ 2023) – NET-NTX</t>
  </si>
  <si>
    <t>8 / 21
(38,10 %)</t>
  </si>
  <si>
    <t>Qualitätsindikatoren: Auffälligkeiten und Bewertungen nach Abschluss des Stellungnahmeverfahrens (AJ 2023) – NET-PNTX</t>
  </si>
  <si>
    <t>53 / 1.068
(4,96 %)</t>
  </si>
  <si>
    <t>0 / 1.068
(0,00 %)</t>
  </si>
  <si>
    <t>19 / 1.068
(1,78 %)</t>
  </si>
  <si>
    <t>16 / 1.068
(1,50 %)</t>
  </si>
  <si>
    <t>8 / 1.068
(0,75 %)</t>
  </si>
  <si>
    <t>5 / 1.068
(0,47 %)</t>
  </si>
  <si>
    <t>33 / 802
(4,11 %)</t>
  </si>
  <si>
    <t>0 / 802
(0,00 %)</t>
  </si>
  <si>
    <t>14 / 33
(42,42 %)</t>
  </si>
  <si>
    <t>14 / 802
(1,75 %)</t>
  </si>
  <si>
    <t>10 / 33
(30,30 %)</t>
  </si>
  <si>
    <t>10 / 802
(1,25 %)</t>
  </si>
  <si>
    <t>5 / 802
(0,62 %)</t>
  </si>
  <si>
    <t>20 / 266
(7,52 %)</t>
  </si>
  <si>
    <t>0 / 266
(0,00 %)</t>
  </si>
  <si>
    <t>5 / 266
(1,88 %)</t>
  </si>
  <si>
    <t>3 / 266
(1,13 %)</t>
  </si>
  <si>
    <t>55 / 1.108
(4,96 %)</t>
  </si>
  <si>
    <t>0 / 1.108
(0,00 %)</t>
  </si>
  <si>
    <t>14 / 55
(25,45 %)</t>
  </si>
  <si>
    <t>14 / 1.108
(1,26 %)</t>
  </si>
  <si>
    <t>16 / 1.108
(1,44 %)</t>
  </si>
  <si>
    <t>7 / 1.108
(0,63 %)</t>
  </si>
  <si>
    <t>2 / 1.108
(0,18 %)</t>
  </si>
  <si>
    <t>36 / 842
(4,28 %)</t>
  </si>
  <si>
    <t>0 / 842
(0,00 %)</t>
  </si>
  <si>
    <t>10 / 36
(27,78 %)</t>
  </si>
  <si>
    <t>10 / 842
(1,19 %)</t>
  </si>
  <si>
    <t>12 / 36
(33,33 %)</t>
  </si>
  <si>
    <t>12 / 842
(1,43 %)</t>
  </si>
  <si>
    <t>4 / 842
(0,48 %)</t>
  </si>
  <si>
    <t>19 / 266
(7,14 %)</t>
  </si>
  <si>
    <t>4 / 266
(1,50 %)</t>
  </si>
  <si>
    <t>2 / 266
(0,75 %)</t>
  </si>
  <si>
    <t>35 / 700
(5,00 %)</t>
  </si>
  <si>
    <t>0 / 700
(0,00 %)</t>
  </si>
  <si>
    <t>9 / 35
(25,71 %)</t>
  </si>
  <si>
    <t>9 / 700
(1,29 %)</t>
  </si>
  <si>
    <t>20 / 35
(57,14 %)</t>
  </si>
  <si>
    <t>20 / 700
(2,86 %)</t>
  </si>
  <si>
    <t>1 / 700
(0,14 %)</t>
  </si>
  <si>
    <t>35 / 688
(5,09 %)</t>
  </si>
  <si>
    <t>0 / 688
(0,00 %)</t>
  </si>
  <si>
    <t>9 / 688
(1,31 %)</t>
  </si>
  <si>
    <t>20 / 688
(2,91 %)</t>
  </si>
  <si>
    <t>1 / 688
(0,15 %)</t>
  </si>
  <si>
    <t>- / 12
(-)</t>
  </si>
  <si>
    <t>36 / 712
(5,06 %)</t>
  </si>
  <si>
    <t>0 / 712
(0,00 %)</t>
  </si>
  <si>
    <t>10 / 712
(1,40 %)</t>
  </si>
  <si>
    <t>4 / 712
(0,56 %)</t>
  </si>
  <si>
    <t>17 / 36
(47,22 %)</t>
  </si>
  <si>
    <t>17 / 712
(2,39 %)</t>
  </si>
  <si>
    <t>34 / 699
(4,86 %)</t>
  </si>
  <si>
    <t>0 / 699
(0,00 %)</t>
  </si>
  <si>
    <t>10 / 699
(1,43 %)</t>
  </si>
  <si>
    <t>4 / 699
(0,57 %)</t>
  </si>
  <si>
    <t>15 / 699
(2,15 %)</t>
  </si>
  <si>
    <t>58 / 1.193
(4,86 %)</t>
  </si>
  <si>
    <t>0 / 1.193
(0,00 %)</t>
  </si>
  <si>
    <t>13 / 58
(22,41 %)</t>
  </si>
  <si>
    <t>13 / 1.193
(1,09 %)</t>
  </si>
  <si>
    <t>33 / 58
(56,90 %)</t>
  </si>
  <si>
    <t>33 / 1.193
(2,77 %)</t>
  </si>
  <si>
    <t>5 / 1.193
(0,42 %)</t>
  </si>
  <si>
    <t>4 / 1.193
(0,34 %)</t>
  </si>
  <si>
    <t>51 / 923
(5,53 %)</t>
  </si>
  <si>
    <t>0 / 923
(0,00 %)</t>
  </si>
  <si>
    <t>13 / 51
(25,49 %)</t>
  </si>
  <si>
    <t>13 / 923
(1,41 %)</t>
  </si>
  <si>
    <t>30 / 923
(3,25 %)</t>
  </si>
  <si>
    <t>3 / 923
(0,33 %)</t>
  </si>
  <si>
    <t>2 / 923
(0,22 %)</t>
  </si>
  <si>
    <t>2 / 270
(0,74 %)</t>
  </si>
  <si>
    <t>35 / 697
(5,02 %)</t>
  </si>
  <si>
    <t>17 / 697
(2,44 %)</t>
  </si>
  <si>
    <t>12 / 35
(34,29 %)</t>
  </si>
  <si>
    <t>12 / 697
(1,72 %)</t>
  </si>
  <si>
    <t>1 / 697
(0,14 %)</t>
  </si>
  <si>
    <t>34 / 618
(5,50 %)</t>
  </si>
  <si>
    <t>16 / 34
(47,06 %)</t>
  </si>
  <si>
    <t>16 / 618
(2,59 %)</t>
  </si>
  <si>
    <t>12 / 618
(1,94 %)</t>
  </si>
  <si>
    <t>48 / 976
(4,92 %)</t>
  </si>
  <si>
    <t>0 / 976
(0,00 %)</t>
  </si>
  <si>
    <t>10 / 976
(1,02 %)</t>
  </si>
  <si>
    <t>30 / 48
(62,50 %)</t>
  </si>
  <si>
    <t>30 / 976
(3,07 %)</t>
  </si>
  <si>
    <t>1 / 976
(0,10 %)</t>
  </si>
  <si>
    <t>3 / 976
(0,31 %)</t>
  </si>
  <si>
    <t>47 / 816
(5,76 %)</t>
  </si>
  <si>
    <t>10 / 816
(1,23 %)</t>
  </si>
  <si>
    <t>30 / 816
(3,68 %)</t>
  </si>
  <si>
    <t>2 / 816
(0,25 %)</t>
  </si>
  <si>
    <t>125 / 1.216
(10,28 %)</t>
  </si>
  <si>
    <t>39 / 125
(31,20 %)</t>
  </si>
  <si>
    <t>39 / 1.216
(3,21 %)</t>
  </si>
  <si>
    <t>8 / 125
(6,40 %)</t>
  </si>
  <si>
    <t>8 / 1.216
(0,66 %)</t>
  </si>
  <si>
    <t>54 / 125
(43,20 %)</t>
  </si>
  <si>
    <t>119 / 946
(12,58 %)</t>
  </si>
  <si>
    <t>39 / 119
(32,77 %)</t>
  </si>
  <si>
    <t>39 / 946
(4,12 %)</t>
  </si>
  <si>
    <t>8 / 119
(6,72 %)</t>
  </si>
  <si>
    <t>8 / 946
(0,85 %)</t>
  </si>
  <si>
    <t>50 / 119
(42,02 %)</t>
  </si>
  <si>
    <t>50 / 946
(5,29 %)</t>
  </si>
  <si>
    <t>2 / 946
(0,21 %)</t>
  </si>
  <si>
    <t>6 / 270
(2,22 %)</t>
  </si>
  <si>
    <t>60 / 1.200
(5,00 %)</t>
  </si>
  <si>
    <t>0 / 1.200
(0,00 %)</t>
  </si>
  <si>
    <t>13 / 60
(21,67 %)</t>
  </si>
  <si>
    <t>13 / 1.200
(1,08 %)</t>
  </si>
  <si>
    <t>33 / 60
(55,00 %)</t>
  </si>
  <si>
    <t>33 / 1.200
(2,75 %)</t>
  </si>
  <si>
    <t>5 / 60
(8,33 %)</t>
  </si>
  <si>
    <t>5 / 1.200
(0,42 %)</t>
  </si>
  <si>
    <t>59 / 930
(6,34 %)</t>
  </si>
  <si>
    <t>0 / 930
(0,00 %)</t>
  </si>
  <si>
    <t>13 / 59
(22,03 %)</t>
  </si>
  <si>
    <t>13 / 930
(1,40 %)</t>
  </si>
  <si>
    <t>32 / 59
(54,24 %)</t>
  </si>
  <si>
    <t>32 / 930
(3,44 %)</t>
  </si>
  <si>
    <t>5 / 59
(8,47 %)</t>
  </si>
  <si>
    <t>5 / 930
(0,54 %)</t>
  </si>
  <si>
    <t>35 / 698
(5,01 %)</t>
  </si>
  <si>
    <t>0 / 698
(0,00 %)</t>
  </si>
  <si>
    <t>14 / 35
(40,00 %)</t>
  </si>
  <si>
    <t>14 / 698
(2,01 %)</t>
  </si>
  <si>
    <t>3 / 698
(0,43 %)</t>
  </si>
  <si>
    <t>34 / 619
(5,49 %)</t>
  </si>
  <si>
    <t>0 / 619
(0,00 %)</t>
  </si>
  <si>
    <t>14 / 619
(2,26 %)</t>
  </si>
  <si>
    <t>2 / 619
(0,32 %)</t>
  </si>
  <si>
    <t>49 / 979
(5,01 %)</t>
  </si>
  <si>
    <t>0 / 979
(0,00 %)</t>
  </si>
  <si>
    <t>15 / 979
(1,53 %)</t>
  </si>
  <si>
    <t>25 / 49
(51,02 %)</t>
  </si>
  <si>
    <t>25 / 979
(2,55 %)</t>
  </si>
  <si>
    <t>3 / 979
(0,31 %)</t>
  </si>
  <si>
    <t>2 / 979
(0,20 %)</t>
  </si>
  <si>
    <t>43 / 819
(5,25 %)</t>
  </si>
  <si>
    <t>0 / 819
(0,00 %)</t>
  </si>
  <si>
    <t>14 / 43
(32,56 %)</t>
  </si>
  <si>
    <t>14 / 819
(1,71 %)</t>
  </si>
  <si>
    <t>25 / 43
(58,14 %)</t>
  </si>
  <si>
    <t>25 / 819
(3,05 %)</t>
  </si>
  <si>
    <t>6 / 160
(3,75 %)</t>
  </si>
  <si>
    <t>2 / 160
(1,25 %)</t>
  </si>
  <si>
    <t>62 / 1.220
(5,08 %)</t>
  </si>
  <si>
    <t>0 / 1.220
(0,00 %)</t>
  </si>
  <si>
    <t>27 / 62
(43,55 %)</t>
  </si>
  <si>
    <t>27 / 1.220
(2,21 %)</t>
  </si>
  <si>
    <t>6 / 1.220
(0,49 %)</t>
  </si>
  <si>
    <t>1 / 1.220
(0,08 %)</t>
  </si>
  <si>
    <t>3 / 1.220
(0,25 %)</t>
  </si>
  <si>
    <t>59 / 955
(6,18 %)</t>
  </si>
  <si>
    <t>0 / 955
(0,00 %)</t>
  </si>
  <si>
    <t>27 / 59
(45,76 %)</t>
  </si>
  <si>
    <t>27 / 955
(2,83 %)</t>
  </si>
  <si>
    <t>4 / 955
(0,42 %)</t>
  </si>
  <si>
    <t>1 / 955
(0,10 %)</t>
  </si>
  <si>
    <t>3 / 955
(0,31 %)</t>
  </si>
  <si>
    <t>0 / 265
(0,00 %)</t>
  </si>
  <si>
    <t>2 / 265
(0,75 %)</t>
  </si>
  <si>
    <t>36 / 731
(4,92 %)</t>
  </si>
  <si>
    <t>0 / 731
(0,00 %)</t>
  </si>
  <si>
    <t>22 / 36
(61,11 %)</t>
  </si>
  <si>
    <t>22 / 731
(3,01 %)</t>
  </si>
  <si>
    <t>7 / 731
(0,96 %)</t>
  </si>
  <si>
    <t>4 / 731
(0,55 %)</t>
  </si>
  <si>
    <t>36 / 714
(5,04 %)</t>
  </si>
  <si>
    <t>0 / 714
(0,00 %)</t>
  </si>
  <si>
    <t>22 / 714
(3,08 %)</t>
  </si>
  <si>
    <t>7 / 714
(0,98 %)</t>
  </si>
  <si>
    <t>4 / 714
(0,56 %)</t>
  </si>
  <si>
    <t>- / 17
(-)</t>
  </si>
  <si>
    <t>50 / 981
(5,10 %)</t>
  </si>
  <si>
    <t>0 / 981
(0,00 %)</t>
  </si>
  <si>
    <t>19 / 50
(38,00 %)</t>
  </si>
  <si>
    <t>19 / 981
(1,94 %)</t>
  </si>
  <si>
    <t>7 / 981
(0,71 %)</t>
  </si>
  <si>
    <t>2 / 981
(0,20 %)</t>
  </si>
  <si>
    <t>35 / 820
(4,27 %)</t>
  </si>
  <si>
    <t>0 / 820
(0,00 %)</t>
  </si>
  <si>
    <t>16 / 820
(1,95 %)</t>
  </si>
  <si>
    <t>4 / 820
(0,49 %)</t>
  </si>
  <si>
    <t>5 / 820
(0,61 %)</t>
  </si>
  <si>
    <t>15 / 161
(9,32 %)</t>
  </si>
  <si>
    <t>0 / 161
(0,00 %)</t>
  </si>
  <si>
    <t>3 / 161
(1,86 %)</t>
  </si>
  <si>
    <t>2 / 161
(1,24 %)</t>
  </si>
  <si>
    <t>59 / 1.199
(4,92 %)</t>
  </si>
  <si>
    <t>0 / 1.199
(0,00 %)</t>
  </si>
  <si>
    <t>27 / 1.199
(2,25 %)</t>
  </si>
  <si>
    <t>5 / 1.199
(0,42 %)</t>
  </si>
  <si>
    <t>1 / 1.199
(0,08 %)</t>
  </si>
  <si>
    <t>58 / 934
(6,21 %)</t>
  </si>
  <si>
    <t>0 / 934
(0,00 %)</t>
  </si>
  <si>
    <t>26 / 58
(44,83 %)</t>
  </si>
  <si>
    <t>26 / 934
(2,78 %)</t>
  </si>
  <si>
    <t>5 / 934
(0,54 %)</t>
  </si>
  <si>
    <t>1 / 934
(0,11 %)</t>
  </si>
  <si>
    <t>1 / 265
(0,38 %)</t>
  </si>
  <si>
    <t>49 / 967
(5,07 %)</t>
  </si>
  <si>
    <t>0 / 967
(0,00 %)</t>
  </si>
  <si>
    <t>23 / 49
(46,94 %)</t>
  </si>
  <si>
    <t>23 / 967
(2,38 %)</t>
  </si>
  <si>
    <t>3 / 967
(0,31 %)</t>
  </si>
  <si>
    <t>33 / 813
(4,06 %)</t>
  </si>
  <si>
    <t>0 / 813
(0,00 %)</t>
  </si>
  <si>
    <t>15 / 813
(1,85 %)</t>
  </si>
  <si>
    <t>3 / 813
(0,37 %)</t>
  </si>
  <si>
    <t>1 / 813
(0,12 %)</t>
  </si>
  <si>
    <t>16 / 154
(10,39 %)</t>
  </si>
  <si>
    <t>0 / 154
(0,00 %)</t>
  </si>
  <si>
    <t>8 / 154
(5,19 %)</t>
  </si>
  <si>
    <t>2 / 154
(1,30 %)</t>
  </si>
  <si>
    <t>37 / 750
(4,93 %)</t>
  </si>
  <si>
    <t>0 / 750
(0,00 %)</t>
  </si>
  <si>
    <t>16 / 750
(2,13 %)</t>
  </si>
  <si>
    <t>3 / 750
(0,40 %)</t>
  </si>
  <si>
    <t>2 / 750
(0,27 %)</t>
  </si>
  <si>
    <t>4 / 750
(0,53 %)</t>
  </si>
  <si>
    <t>29 / 724
(4,01 %)</t>
  </si>
  <si>
    <t>0 / 724
(0,00 %)</t>
  </si>
  <si>
    <t>15 / 724
(2,07 %)</t>
  </si>
  <si>
    <t>2 / 724
(0,28 %)</t>
  </si>
  <si>
    <t>1 / 724
(0,14 %)</t>
  </si>
  <si>
    <t>48 / 972
(4,94 %)</t>
  </si>
  <si>
    <t>0 / 972
(0,00 %)</t>
  </si>
  <si>
    <t>22 / 48
(45,83 %)</t>
  </si>
  <si>
    <t>22 / 972
(2,26 %)</t>
  </si>
  <si>
    <t>1 / 972
(0,10 %)</t>
  </si>
  <si>
    <t>2 / 972
(0,21 %)</t>
  </si>
  <si>
    <t>48 / 818
(5,87 %)</t>
  </si>
  <si>
    <t>0 / 818
(0,00 %)</t>
  </si>
  <si>
    <t>22 / 818
(2,69 %)</t>
  </si>
  <si>
    <t>1 / 818
(0,12 %)</t>
  </si>
  <si>
    <t>2 / 818
(0,24 %)</t>
  </si>
  <si>
    <t>- / 154
(-)</t>
  </si>
  <si>
    <t>Qualitätsindikatoren: Auffälligkeiten und Bewertungen nach Abschluss des Stellungnahmeverfahrens (AJ 2023) – PCI</t>
  </si>
  <si>
    <t>456 / 3.079
(14,81 %)</t>
  </si>
  <si>
    <t>8 / 456
(1,75 %)</t>
  </si>
  <si>
    <t>8 / 3.079
(0,26 %)</t>
  </si>
  <si>
    <t>27 / 3.079
(0,88 %)</t>
  </si>
  <si>
    <t>62 / 456
(13,60 %)</t>
  </si>
  <si>
    <t>62 / 3.079
(2,01 %)</t>
  </si>
  <si>
    <t>20 / 456
(4,39 %)</t>
  </si>
  <si>
    <t>20 / 3.079
(0,65 %)</t>
  </si>
  <si>
    <t>114 / 3.079
(3,70 %)</t>
  </si>
  <si>
    <t>19 / 688
(2,76 %)</t>
  </si>
  <si>
    <t>4 / 688
(0,58 %)</t>
  </si>
  <si>
    <t>3 / 688
(0,44 %)</t>
  </si>
  <si>
    <t>11 / 688
(1,60 %)</t>
  </si>
  <si>
    <t>437 / 2.391
(18,28 %)</t>
  </si>
  <si>
    <t>4 / 2.391
(0,17 %)</t>
  </si>
  <si>
    <t>27 / 2.391
(1,13 %)</t>
  </si>
  <si>
    <t>62 / 437
(14,19 %)</t>
  </si>
  <si>
    <t>62 / 2.391
(2,59 %)</t>
  </si>
  <si>
    <t>17 / 2.391
(0,71 %)</t>
  </si>
  <si>
    <t>103 / 2.391
(4,31 %)</t>
  </si>
  <si>
    <t>Qualitätsindikatoren: Auffälligkeiten und Bewertungen nach Abschluss des Stellungnahmeverfahrens (AJ 2023) – WI-HI-A</t>
  </si>
  <si>
    <t>116 / 1.295
(8,96 %)</t>
  </si>
  <si>
    <t>6 / 116
(5,17 %)</t>
  </si>
  <si>
    <t>6 / 1.295
(0,46 %)</t>
  </si>
  <si>
    <t>26 / 116
(22,41 %)</t>
  </si>
  <si>
    <t>26 / 1.295
(2,01 %)</t>
  </si>
  <si>
    <t>30 / 116
(25,86 %)</t>
  </si>
  <si>
    <t>30 / 1.295
(2,32 %)</t>
  </si>
  <si>
    <t>8 / 1.295
(0,62 %)</t>
  </si>
  <si>
    <t>19 / 1.295
(1,47 %)</t>
  </si>
  <si>
    <t>49 / 974
(5,03 %)</t>
  </si>
  <si>
    <t>6 / 974
(0,62 %)</t>
  </si>
  <si>
    <t>14 / 974
(1,44 %)</t>
  </si>
  <si>
    <t>16 / 49
(32,65 %)</t>
  </si>
  <si>
    <t>16 / 974
(1,64 %)</t>
  </si>
  <si>
    <t>5 / 974
(0,51 %)</t>
  </si>
  <si>
    <t>8 / 974
(0,82 %)</t>
  </si>
  <si>
    <t>67 / 321
(20,87 %)</t>
  </si>
  <si>
    <t>0 / 321
(0,00 %)</t>
  </si>
  <si>
    <t>12 / 67
(17,91 %)</t>
  </si>
  <si>
    <t>12 / 321
(3,74 %)</t>
  </si>
  <si>
    <t>14 / 67
(20,90 %)</t>
  </si>
  <si>
    <t>14 / 321
(4,36 %)</t>
  </si>
  <si>
    <t>3 / 321
(0,93 %)</t>
  </si>
  <si>
    <t>11 / 321
(3,43 %)</t>
  </si>
  <si>
    <t>Qualitätsindikatoren: Auffälligkeiten und Bewertungen nach Abschluss des Stellungnahmeverfahrens (AJ 2023) – WI-HI-S</t>
  </si>
  <si>
    <t>31 / 943
(3,29 %)</t>
  </si>
  <si>
    <t>15 / 943
(1,59 %)</t>
  </si>
  <si>
    <t>3 / 943
(0,32 %)</t>
  </si>
  <si>
    <t>2 / 943
(0,21 %)</t>
  </si>
  <si>
    <t>1 / 939
(0,11 %)</t>
  </si>
  <si>
    <t>0 / 939
(0,00 %)</t>
  </si>
  <si>
    <t>35 / 957
(3,66 %)</t>
  </si>
  <si>
    <t>0 / 957
(0,00 %)</t>
  </si>
  <si>
    <t>6 / 957
(0,63 %)</t>
  </si>
  <si>
    <t>11 / 957
(1,15 %)</t>
  </si>
  <si>
    <t>1 / 957
(0,10 %)</t>
  </si>
  <si>
    <t>82 / 939
(8,73 %)</t>
  </si>
  <si>
    <t>19 / 82
(23,17 %)</t>
  </si>
  <si>
    <t>19 / 939
(2,02 %)</t>
  </si>
  <si>
    <t>35 / 82
(42,68 %)</t>
  </si>
  <si>
    <t>35 / 939
(3,73 %)</t>
  </si>
  <si>
    <t>5 / 939
(0,53 %)</t>
  </si>
  <si>
    <t>73 / 942
(7,75 %)</t>
  </si>
  <si>
    <t>0 / 942
(0,00 %)</t>
  </si>
  <si>
    <t>27 / 73
(36,99 %)</t>
  </si>
  <si>
    <t>27 / 942
(2,87 %)</t>
  </si>
  <si>
    <t>10 / 73
(13,70 %)</t>
  </si>
  <si>
    <t>10 / 942
(1,06 %)</t>
  </si>
  <si>
    <t>4 / 73
(5,48 %)</t>
  </si>
  <si>
    <t>4 / 942
(0,42 %)</t>
  </si>
  <si>
    <t>2 / 942
(0,21 %)</t>
  </si>
  <si>
    <t>112 / 943
(11,88 %)</t>
  </si>
  <si>
    <t>53 / 112
(47,32 %)</t>
  </si>
  <si>
    <t>53 / 943
(5,62 %)</t>
  </si>
  <si>
    <t>15 / 112
(13,39 %)</t>
  </si>
  <si>
    <t>156 / 943
(16,54 %)</t>
  </si>
  <si>
    <t>65 / 156
(41,67 %)</t>
  </si>
  <si>
    <t>65 / 943
(6,89 %)</t>
  </si>
  <si>
    <t>35 / 156
(22,44 %)</t>
  </si>
  <si>
    <t>35 / 943
(3,71 %)</t>
  </si>
  <si>
    <t>1 / 943
(0,11 %)</t>
  </si>
  <si>
    <t>48 / 943
(5,09 %)</t>
  </si>
  <si>
    <t>30 / 943
(3,18 %)</t>
  </si>
  <si>
    <t>70 / 932
(7,51 %)</t>
  </si>
  <si>
    <t>0 / 932
(0,00 %)</t>
  </si>
  <si>
    <t>17 / 932
(1,82 %)</t>
  </si>
  <si>
    <t>18 / 70
(25,71 %)</t>
  </si>
  <si>
    <t>18 / 932
(1,93 %)</t>
  </si>
  <si>
    <t>44 / 932
(4,72 %)</t>
  </si>
  <si>
    <t>7 / 932
(0,75 %)</t>
  </si>
  <si>
    <t>4 / 932
(0,43 %)</t>
  </si>
  <si>
    <t>Qualitätsindikatoren: Auffälligkeiten und Bewertungen nach Abschluss des Stellungnahmeverfahrens (AJ 2023) – HSMDEF-HSM-IMPL</t>
  </si>
  <si>
    <t>84 / 864
(9,72 %)</t>
  </si>
  <si>
    <t>0 / 864
(0,00 %)</t>
  </si>
  <si>
    <t>24 / 84
(28,57 %)</t>
  </si>
  <si>
    <t>24 / 864
(2,78 %)</t>
  </si>
  <si>
    <t>13 / 864
(1,50 %)</t>
  </si>
  <si>
    <t>10 / 864
(1,16 %)</t>
  </si>
  <si>
    <t>16 / 834
(1,92 %)</t>
  </si>
  <si>
    <t>1 / 834
(0,12 %)</t>
  </si>
  <si>
    <t>Qualitätsindikatoren: Auffälligkeiten und Bewertungen nach Abschluss des Stellungnahmeverfahrens (AJ 2023) – HSMDEF-HSM-AGGW</t>
  </si>
  <si>
    <t>54 / 798
(6,77 %)</t>
  </si>
  <si>
    <t>0 / 798
(0,00 %)</t>
  </si>
  <si>
    <t>23 / 798
(2,88 %)</t>
  </si>
  <si>
    <t>2 / 798
(0,25 %)</t>
  </si>
  <si>
    <t>5 / 798
(0,63 %)</t>
  </si>
  <si>
    <t>37 / 759
(4,87 %)</t>
  </si>
  <si>
    <t>20 / 759
(2,64 %)</t>
  </si>
  <si>
    <t>1 / 759
(0,13 %)</t>
  </si>
  <si>
    <t>32 / 798
(4,01 %)</t>
  </si>
  <si>
    <t>14 / 32
(43,75 %)</t>
  </si>
  <si>
    <t>14 / 798
(1,75 %)</t>
  </si>
  <si>
    <t>3 / 798
(0,38 %)</t>
  </si>
  <si>
    <t>4 / 798
(0,50 %)</t>
  </si>
  <si>
    <t>Qualitätsindikatoren: Auffälligkeiten und Bewertungen nach Abschluss des Stellungnahmeverfahrens (AJ 2023) – HSMDEF-HSM-REV</t>
  </si>
  <si>
    <t>26 / 697
(3,73 %)</t>
  </si>
  <si>
    <t>10 / 697
(1,43 %)</t>
  </si>
  <si>
    <t>4 / 697
(0,57 %)</t>
  </si>
  <si>
    <t>19 / 740
(2,57 %)</t>
  </si>
  <si>
    <t>0 / 740
(0,00 %)</t>
  </si>
  <si>
    <t>5 / 740
(0,68 %)</t>
  </si>
  <si>
    <t>3 / 740
(0,41 %)</t>
  </si>
  <si>
    <t>1 / 740
(0,14 %)</t>
  </si>
  <si>
    <t>64 / 695
(9,21 %)</t>
  </si>
  <si>
    <t>0 / 695
(0,00 %)</t>
  </si>
  <si>
    <t>26 / 64
(40,62 %)</t>
  </si>
  <si>
    <t>26 / 695
(3,74 %)</t>
  </si>
  <si>
    <t>15 / 695
(2,16 %)</t>
  </si>
  <si>
    <t>2 / 695
(0,29 %)</t>
  </si>
  <si>
    <t>32 / 702
(4,56 %)</t>
  </si>
  <si>
    <t>0 / 702
(0,00 %)</t>
  </si>
  <si>
    <t>16 / 32
(50,00 %)</t>
  </si>
  <si>
    <t>16 / 702
(2,28 %)</t>
  </si>
  <si>
    <t>4 / 702
(0,57 %)</t>
  </si>
  <si>
    <t>1 / 702
(0,14 %)</t>
  </si>
  <si>
    <t>2 / 702
(0,28 %)</t>
  </si>
  <si>
    <t>88 / 697
(12,63 %)</t>
  </si>
  <si>
    <t>34 / 88
(38,64 %)</t>
  </si>
  <si>
    <t>34 / 697
(4,88 %)</t>
  </si>
  <si>
    <t>3 / 697
(0,43 %)</t>
  </si>
  <si>
    <t>72 / 695
(10,36 %)</t>
  </si>
  <si>
    <t>32 / 72
(44,44 %)</t>
  </si>
  <si>
    <t>32 / 695
(4,60 %)</t>
  </si>
  <si>
    <t>3 / 695
(0,43 %)</t>
  </si>
  <si>
    <t>1 / 695
(0,14 %)</t>
  </si>
  <si>
    <t>36 / 697
(5,16 %)</t>
  </si>
  <si>
    <t>18 / 697
(2,58 %)</t>
  </si>
  <si>
    <t>74 / 703
(10,53 %)</t>
  </si>
  <si>
    <t>0 / 703
(0,00 %)</t>
  </si>
  <si>
    <t>25 / 74
(33,78 %)</t>
  </si>
  <si>
    <t>25 / 703
(3,56 %)</t>
  </si>
  <si>
    <t>4 / 74
(5,41 %)</t>
  </si>
  <si>
    <t>4 / 703
(0,57 %)</t>
  </si>
  <si>
    <t>3 / 703
(0,43 %)</t>
  </si>
  <si>
    <t>42 / 703
(5,97 %)</t>
  </si>
  <si>
    <t>17 / 42
(40,48 %)</t>
  </si>
  <si>
    <t>17 / 703
(2,42 %)</t>
  </si>
  <si>
    <t>2 / 703
(0,28 %)</t>
  </si>
  <si>
    <t>Qualitätsindikatoren: Auffälligkeiten und Bewertungen nach Abschluss des Stellungnahmeverfahrens (AJ 2023) – HSMDEF-DEFI-IMPL</t>
  </si>
  <si>
    <t>37 / 704
(5,26 %)</t>
  </si>
  <si>
    <t>0 / 704
(0,00 %)</t>
  </si>
  <si>
    <t>11 / 704
(1,56 %)</t>
  </si>
  <si>
    <t>4 / 704
(0,57 %)</t>
  </si>
  <si>
    <t>2 / 704
(0,28 %)</t>
  </si>
  <si>
    <t>14 / 686
(2,04 %)</t>
  </si>
  <si>
    <t>6 / 686
(0,87 %)</t>
  </si>
  <si>
    <t>Qualitätsindikatoren: Auffälligkeiten und Bewertungen nach Abschluss des Stellungnahmeverfahrens (AJ 2023) – HSMDEF-DEFI-AGGW</t>
  </si>
  <si>
    <t>48 / 601
(7,99 %)</t>
  </si>
  <si>
    <t>23 / 601
(3,83 %)</t>
  </si>
  <si>
    <t>5 / 601
(0,83 %)</t>
  </si>
  <si>
    <t>18 / 563
(3,20 %)</t>
  </si>
  <si>
    <t>0 / 563
(0,00 %)</t>
  </si>
  <si>
    <t>10 / 563
(1,78 %)</t>
  </si>
  <si>
    <t>1 / 563
(0,18 %)</t>
  </si>
  <si>
    <t>25 / 601
(4,16 %)</t>
  </si>
  <si>
    <t>16 / 25
(64,00 %)</t>
  </si>
  <si>
    <t>16 / 601
(2,66 %)</t>
  </si>
  <si>
    <t>Qualitätsindikatoren: Auffälligkeiten und Bewertungen nach Abschluss des Stellungnahmeverfahrens (AJ 2023) – HSMDEF-DEFI-REV</t>
  </si>
  <si>
    <t>23 / 514
(4,47 %)</t>
  </si>
  <si>
    <t>0 / 514
(0,00 %)</t>
  </si>
  <si>
    <t>13 / 514
(2,53 %)</t>
  </si>
  <si>
    <t>8 / 514
(1,56 %)</t>
  </si>
  <si>
    <t>1 / 514
(0,19 %)</t>
  </si>
  <si>
    <t>7 / 485
(1,44 %)</t>
  </si>
  <si>
    <t>0 / 485
(0,00 %)</t>
  </si>
  <si>
    <t>4 / 485
(0,82 %)</t>
  </si>
  <si>
    <t>1 / 485
(0,21 %)</t>
  </si>
  <si>
    <t>6 / 47
(12,77 %)</t>
  </si>
  <si>
    <t>41 / 530
(7,74 %)</t>
  </si>
  <si>
    <t>0 / 530
(0,00 %)</t>
  </si>
  <si>
    <t>27 / 41
(65,85 %)</t>
  </si>
  <si>
    <t>27 / 530
(5,09 %)</t>
  </si>
  <si>
    <t>13 / 530
(2,45 %)</t>
  </si>
  <si>
    <t>1 / 530
(0,19 %)</t>
  </si>
  <si>
    <t>41 / 319
(12,85 %)</t>
  </si>
  <si>
    <t>0 / 319
(0,00 %)</t>
  </si>
  <si>
    <t>24 / 41
(58,54 %)</t>
  </si>
  <si>
    <t>24 / 319
(7,52 %)</t>
  </si>
  <si>
    <t>4 / 319
(1,25 %)</t>
  </si>
  <si>
    <t>9 / 319
(2,82 %)</t>
  </si>
  <si>
    <t>2 / 319
(0,63 %)</t>
  </si>
  <si>
    <t>6 / 274
(2,19 %)</t>
  </si>
  <si>
    <t>0 / 274
(0,00 %)</t>
  </si>
  <si>
    <t>3 / 274
(1,09 %)</t>
  </si>
  <si>
    <t>2 / 274
(0,73 %)</t>
  </si>
  <si>
    <t>1 / 274
(0,36 %)</t>
  </si>
  <si>
    <t>38 / 366
(10,38 %)</t>
  </si>
  <si>
    <t>0 / 366
(0,00 %)</t>
  </si>
  <si>
    <t>27 / 38
(71,05 %)</t>
  </si>
  <si>
    <t>27 / 366
(7,38 %)</t>
  </si>
  <si>
    <t>9 / 38
(23,68 %)</t>
  </si>
  <si>
    <t>9 / 366
(2,46 %)</t>
  </si>
  <si>
    <t>1 / 366
(0,27 %)</t>
  </si>
  <si>
    <t>20 / 314
(6,37 %)</t>
  </si>
  <si>
    <t>0 / 314
(0,00 %)</t>
  </si>
  <si>
    <t>11 / 314
(3,50 %)</t>
  </si>
  <si>
    <t>1 / 314
(0,32 %)</t>
  </si>
  <si>
    <t>2 / 314
(0,64 %)</t>
  </si>
  <si>
    <t>Qualitätsindikatoren: Auffälligkeiten und Bewertungen nach Abschluss des Stellungnahmeverfahrens (AJ 2023) – KAROTIS</t>
  </si>
  <si>
    <t>11 / 966
(1,14 %)</t>
  </si>
  <si>
    <t>0 / 966
(0,00 %)</t>
  </si>
  <si>
    <t>6 / 966
(0,62 %)</t>
  </si>
  <si>
    <t>2 / 966
(0,21 %)</t>
  </si>
  <si>
    <t>1 / 966
(0,10 %)</t>
  </si>
  <si>
    <t>30 / 802
(3,74 %)</t>
  </si>
  <si>
    <t>21 / 802
(2,62 %)</t>
  </si>
  <si>
    <t>2 / 802
(0,25 %)</t>
  </si>
  <si>
    <t>53 / 737
(7,19 %)</t>
  </si>
  <si>
    <t>32 / 737
(4,34 %)</t>
  </si>
  <si>
    <t>10 / 737
(1,36 %)</t>
  </si>
  <si>
    <t>2 / 737
(0,27 %)</t>
  </si>
  <si>
    <t>209 / 870
(24,02 %)</t>
  </si>
  <si>
    <t>0 / 870
(0,00 %)</t>
  </si>
  <si>
    <t>163 / 209
(77,99 %)</t>
  </si>
  <si>
    <t>163 / 870
(18,74 %)</t>
  </si>
  <si>
    <t>17 / 209
(8,13 %)</t>
  </si>
  <si>
    <t>17 / 870
(1,95 %)</t>
  </si>
  <si>
    <t>20 / 870
(2,30 %)</t>
  </si>
  <si>
    <t>5 / 870
(0,57 %)</t>
  </si>
  <si>
    <t>56 / 776
(7,22 %)</t>
  </si>
  <si>
    <t>0 / 776
(0,00 %)</t>
  </si>
  <si>
    <t>35 / 776
(4,51 %)</t>
  </si>
  <si>
    <t>13 / 56
(23,21 %)</t>
  </si>
  <si>
    <t>13 / 776
(1,68 %)</t>
  </si>
  <si>
    <t>1 / 776
(0,13 %)</t>
  </si>
  <si>
    <t>4 / 776
(0,52 %)</t>
  </si>
  <si>
    <t>80 / 865
(9,25 %)</t>
  </si>
  <si>
    <t>0 / 865
(0,00 %)</t>
  </si>
  <si>
    <t>61 / 80
(76,25 %)</t>
  </si>
  <si>
    <t>61 / 865
(7,05 %)</t>
  </si>
  <si>
    <t>14 / 80
(17,50 %)</t>
  </si>
  <si>
    <t>14 / 865
(1,62 %)</t>
  </si>
  <si>
    <t>1 / 865
(0,12 %)</t>
  </si>
  <si>
    <t>120 / 981
(12,23 %)</t>
  </si>
  <si>
    <t>76 / 120
(63,33 %)</t>
  </si>
  <si>
    <t>76 / 981
(7,75 %)</t>
  </si>
  <si>
    <t>4 / 120
(3,33 %)</t>
  </si>
  <si>
    <t>4 / 981
(0,41 %)</t>
  </si>
  <si>
    <t>8 / 981
(0,82 %)</t>
  </si>
  <si>
    <t>Qualitätsindikatoren: Auffälligkeiten und Bewertungen nach Abschluss des Stellungnahmeverfahrens (AJ 2023) – GYN-OP</t>
  </si>
  <si>
    <t>53 / 279
(19,00 %)</t>
  </si>
  <si>
    <t>0 / 279
(0,00 %)</t>
  </si>
  <si>
    <t>23 / 53
(43,40 %)</t>
  </si>
  <si>
    <t>23 / 279
(8,24 %)</t>
  </si>
  <si>
    <t>4 / 279
(1,43 %)</t>
  </si>
  <si>
    <t>6 / 279
(2,15 %)</t>
  </si>
  <si>
    <t>1 / 279
(0,36 %)</t>
  </si>
  <si>
    <t>1 / 640
(0,16 %)</t>
  </si>
  <si>
    <t>0 / 640
(0,00 %)</t>
  </si>
  <si>
    <t>72 / 649
(11,09 %)</t>
  </si>
  <si>
    <t>0 / 649
(0,00 %)</t>
  </si>
  <si>
    <t>18 / 72
(25,00 %)</t>
  </si>
  <si>
    <t>18 / 649
(2,77 %)</t>
  </si>
  <si>
    <t>40 / 72
(55,56 %)</t>
  </si>
  <si>
    <t>40 / 649
(6,16 %)</t>
  </si>
  <si>
    <t>6 / 649
(0,92 %)</t>
  </si>
  <si>
    <t>31 / 627
(4,94 %)</t>
  </si>
  <si>
    <t>0 / 627
(0,00 %)</t>
  </si>
  <si>
    <t>19 / 627
(3,03 %)</t>
  </si>
  <si>
    <t>8 / 627
(1,28 %)</t>
  </si>
  <si>
    <t>1 / 627
(0,16 %)</t>
  </si>
  <si>
    <t>34 / 447
(7,61 %)</t>
  </si>
  <si>
    <t>0 / 447
(0,00 %)</t>
  </si>
  <si>
    <t>19 / 34
(55,88 %)</t>
  </si>
  <si>
    <t>19 / 447
(4,25 %)</t>
  </si>
  <si>
    <t>6 / 447
(1,34 %)</t>
  </si>
  <si>
    <t>3 / 447
(0,67 %)</t>
  </si>
  <si>
    <t>1 / 447
(0,22 %)</t>
  </si>
  <si>
    <t>14 / 644
(2,17 %)</t>
  </si>
  <si>
    <t>0 / 644
(0,00 %)</t>
  </si>
  <si>
    <t>4 / 644
(0,62 %)</t>
  </si>
  <si>
    <t>8 / 644
(1,24 %)</t>
  </si>
  <si>
    <t>1 / 644
(0,16 %)</t>
  </si>
  <si>
    <t>31 / 640
(4,84 %)</t>
  </si>
  <si>
    <t>11 / 640
(1,72 %)</t>
  </si>
  <si>
    <t>4 / 640
(0,62 %)</t>
  </si>
  <si>
    <t>Qualitätsindikatoren: Auffälligkeiten und Bewertungen nach Abschluss des Stellungnahmeverfahrens (AJ 2023) – PM-GEBH</t>
  </si>
  <si>
    <t>203 / 1.038
(19,56 %)</t>
  </si>
  <si>
    <t>106 / 203
(52,22 %)</t>
  </si>
  <si>
    <t>106 / 1.038
(10,21 %)</t>
  </si>
  <si>
    <t>46 / 203
(22,66 %)</t>
  </si>
  <si>
    <t>46 / 1.038
(4,43 %)</t>
  </si>
  <si>
    <t>6 / 1.038
(0,58 %)</t>
  </si>
  <si>
    <t>5 / 1.038
(0,48 %)</t>
  </si>
  <si>
    <t>50 / 1.035
(4,83 %)</t>
  </si>
  <si>
    <t>15 / 1.035
(1,45 %)</t>
  </si>
  <si>
    <t>7 / 1.035
(0,68 %)</t>
  </si>
  <si>
    <t>18 / 1.035
(1,74 %)</t>
  </si>
  <si>
    <t>54 / 1.031
(5,24 %)</t>
  </si>
  <si>
    <t>0 / 1.031
(0,00 %)</t>
  </si>
  <si>
    <t>29 / 54
(53,70 %)</t>
  </si>
  <si>
    <t>29 / 1.031
(2,81 %)</t>
  </si>
  <si>
    <t>3 / 1.031
(0,29 %)</t>
  </si>
  <si>
    <t>5 / 1.031
(0,48 %)</t>
  </si>
  <si>
    <t>2 / 1.031
(0,19 %)</t>
  </si>
  <si>
    <t>61 / 1.038
(5,88 %)</t>
  </si>
  <si>
    <t>31 / 61
(50,82 %)</t>
  </si>
  <si>
    <t>31 / 1.038
(2,99 %)</t>
  </si>
  <si>
    <t>2 / 1.038
(0,19 %)</t>
  </si>
  <si>
    <t>55 / 1.038
(5,30 %)</t>
  </si>
  <si>
    <t>28 / 55
(50,91 %)</t>
  </si>
  <si>
    <t>28 / 1.038
(2,70 %)</t>
  </si>
  <si>
    <t>4 / 1.038
(0,39 %)</t>
  </si>
  <si>
    <t>Qualitätsindikatoren: Auffälligkeiten und Bewertungen nach Abschluss des Stellungnahmeverfahrens (AJ 2023) – HGV-OSFRAK</t>
  </si>
  <si>
    <t>62 / 1.088
(5,70 %)</t>
  </si>
  <si>
    <t>0 / 1.088
(0,00 %)</t>
  </si>
  <si>
    <t>19 / 62
(30,65 %)</t>
  </si>
  <si>
    <t>19 / 1.088
(1,75 %)</t>
  </si>
  <si>
    <t>7 / 62
(11,29 %)</t>
  </si>
  <si>
    <t>7 / 1.088
(0,64 %)</t>
  </si>
  <si>
    <t>18 / 1.088
(1,65 %)</t>
  </si>
  <si>
    <t>1 / 1.088
(0,09 %)</t>
  </si>
  <si>
    <t>217 / 1.029
(21,09 %)</t>
  </si>
  <si>
    <t>0 / 1.029
(0,00 %)</t>
  </si>
  <si>
    <t>108 / 217
(49,77 %)</t>
  </si>
  <si>
    <t>108 / 1.029
(10,50 %)</t>
  </si>
  <si>
    <t>10 / 217
(4,61 %)</t>
  </si>
  <si>
    <t>10 / 1.029
(0,97 %)</t>
  </si>
  <si>
    <t>32 / 1.029
(3,11 %)</t>
  </si>
  <si>
    <t>3 / 1.029
(0,29 %)</t>
  </si>
  <si>
    <t>174 / 1.058
(16,45 %)</t>
  </si>
  <si>
    <t>1 / 1.058
(0,09 %)</t>
  </si>
  <si>
    <t>92 / 174
(52,87 %)</t>
  </si>
  <si>
    <t>92 / 1.058
(8,70 %)</t>
  </si>
  <si>
    <t>44 / 174
(25,29 %)</t>
  </si>
  <si>
    <t>44 / 1.058
(4,16 %)</t>
  </si>
  <si>
    <t>2 / 1.058
(0,19 %)</t>
  </si>
  <si>
    <t>65 / 1.140
(5,70 %)</t>
  </si>
  <si>
    <t>1 / 1.140
(0,09 %)</t>
  </si>
  <si>
    <t>15 / 1.140
(1,32 %)</t>
  </si>
  <si>
    <t>8 / 65
(12,31 %)</t>
  </si>
  <si>
    <t>8 / 1.140
(0,70 %)</t>
  </si>
  <si>
    <t>20 / 1.140
(1,75 %)</t>
  </si>
  <si>
    <t>60 / 1.058
(5,67 %)</t>
  </si>
  <si>
    <t>0 / 1.058
(0,00 %)</t>
  </si>
  <si>
    <t>28 / 60
(46,67 %)</t>
  </si>
  <si>
    <t>28 / 1.058
(2,65 %)</t>
  </si>
  <si>
    <t>6 / 1.058
(0,57 %)</t>
  </si>
  <si>
    <t>71 / 1.088
(6,53 %)</t>
  </si>
  <si>
    <t>26 / 71
(36,62 %)</t>
  </si>
  <si>
    <t>26 / 1.088
(2,39 %)</t>
  </si>
  <si>
    <t>4 / 1.088
(0,37 %)</t>
  </si>
  <si>
    <t>2 / 1.088
(0,18 %)</t>
  </si>
  <si>
    <t>103 / 990
(10,40 %)</t>
  </si>
  <si>
    <t>0 / 990
(0,00 %)</t>
  </si>
  <si>
    <t>54 / 103
(52,43 %)</t>
  </si>
  <si>
    <t>54 / 990
(5,45 %)</t>
  </si>
  <si>
    <t>6 / 103
(5,83 %)</t>
  </si>
  <si>
    <t>6 / 990
(0,61 %)</t>
  </si>
  <si>
    <t>10 / 1.058
(0,95 %)</t>
  </si>
  <si>
    <t>3 / 1.058
(0,28 %)</t>
  </si>
  <si>
    <t>83 / 1.088
(7,63 %)</t>
  </si>
  <si>
    <t>44 / 83
(53,01 %)</t>
  </si>
  <si>
    <t>44 / 1.088
(4,04 %)</t>
  </si>
  <si>
    <t>18 / 83
(21,69 %)</t>
  </si>
  <si>
    <t>160 / 1.029
(15,55 %)</t>
  </si>
  <si>
    <t>86 / 160
(53,75 %)</t>
  </si>
  <si>
    <t>86 / 1.029
(8,36 %)</t>
  </si>
  <si>
    <t>23 / 160
(14,37 %)</t>
  </si>
  <si>
    <t>23 / 1.029
(2,24 %)</t>
  </si>
  <si>
    <t>1 / 1.029
(0,10 %)</t>
  </si>
  <si>
    <t>61 / 1.138
(5,36 %)</t>
  </si>
  <si>
    <t>0 / 1.138
(0,00 %)</t>
  </si>
  <si>
    <t>26 / 61
(42,62 %)</t>
  </si>
  <si>
    <t>26 / 1.138
(2,28 %)</t>
  </si>
  <si>
    <t>6 / 61
(9,84 %)</t>
  </si>
  <si>
    <t>6 / 1.138
(0,53 %)</t>
  </si>
  <si>
    <t>1 / 1.138
(0,09 %)</t>
  </si>
  <si>
    <t>72 / 1.073
(6,71 %)</t>
  </si>
  <si>
    <t>0 / 1.073
(0,00 %)</t>
  </si>
  <si>
    <t>66 / 72
(91,67 %)</t>
  </si>
  <si>
    <t>66 / 1.073
(6,15 %)</t>
  </si>
  <si>
    <t>2 / 1.073
(0,19 %)</t>
  </si>
  <si>
    <t>1 / 1.073
(0,09 %)</t>
  </si>
  <si>
    <t>57 / 1.146
(4,97 %)</t>
  </si>
  <si>
    <t>0 / 1.146
(0,00 %)</t>
  </si>
  <si>
    <t>26 / 57
(45,61 %)</t>
  </si>
  <si>
    <t>26 / 1.146
(2,27 %)</t>
  </si>
  <si>
    <t>8 / 57
(14,04 %)</t>
  </si>
  <si>
    <t>8 / 1.146
(0,70 %)</t>
  </si>
  <si>
    <t>1 / 1.146
(0,09 %)</t>
  </si>
  <si>
    <t>Qualitätsindikatoren: Auffälligkeiten und Bewertungen nach Abschluss des Stellungnahmeverfahrens (AJ 2023) – HGV-HEP</t>
  </si>
  <si>
    <t>45 / 976
(4,61 %)</t>
  </si>
  <si>
    <t>13 / 45
(28,89 %)</t>
  </si>
  <si>
    <t>13 / 976
(1,33 %)</t>
  </si>
  <si>
    <t>12 / 976
(1,23 %)</t>
  </si>
  <si>
    <t>75 / 793
(9,46 %)</t>
  </si>
  <si>
    <t>0 / 793
(0,00 %)</t>
  </si>
  <si>
    <t>34 / 75
(45,33 %)</t>
  </si>
  <si>
    <t>34 / 793
(4,29 %)</t>
  </si>
  <si>
    <t>6 / 75
(8,00 %)</t>
  </si>
  <si>
    <t>6 / 793
(0,76 %)</t>
  </si>
  <si>
    <t>19 / 793
(2,40 %)</t>
  </si>
  <si>
    <t>2 / 793
(0,25 %)</t>
  </si>
  <si>
    <t>165 / 908
(18,17 %)</t>
  </si>
  <si>
    <t>0 / 908
(0,00 %)</t>
  </si>
  <si>
    <t>78 / 165
(47,27 %)</t>
  </si>
  <si>
    <t>78 / 908
(8,59 %)</t>
  </si>
  <si>
    <t>9 / 165
(5,45 %)</t>
  </si>
  <si>
    <t>9 / 908
(0,99 %)</t>
  </si>
  <si>
    <t>40 / 908
(4,41 %)</t>
  </si>
  <si>
    <t>3 / 908
(0,33 %)</t>
  </si>
  <si>
    <t>54 / 1.000
(5,40 %)</t>
  </si>
  <si>
    <t>26 / 54
(48,15 %)</t>
  </si>
  <si>
    <t>26 / 1.000
(2,60 %)</t>
  </si>
  <si>
    <t>3 / 1.000
(0,30 %)</t>
  </si>
  <si>
    <t>79 / 905
(8,73 %)</t>
  </si>
  <si>
    <t>0 / 905
(0,00 %)</t>
  </si>
  <si>
    <t>38 / 79
(48,10 %)</t>
  </si>
  <si>
    <t>38 / 905
(4,20 %)</t>
  </si>
  <si>
    <t>1 / 905
(0,11 %)</t>
  </si>
  <si>
    <t>56 / 1.000
(5,60 %)</t>
  </si>
  <si>
    <t>33 / 56
(58,93 %)</t>
  </si>
  <si>
    <t>33 / 1.000
(3,30 %)</t>
  </si>
  <si>
    <t>11 / 56
(19,64 %)</t>
  </si>
  <si>
    <t>11 / 1.000
(1,10 %)</t>
  </si>
  <si>
    <t>101 / 908
(11,12 %)</t>
  </si>
  <si>
    <t>54 / 101
(53,47 %)</t>
  </si>
  <si>
    <t>54 / 908
(5,95 %)</t>
  </si>
  <si>
    <t>11 / 101
(10,89 %)</t>
  </si>
  <si>
    <t>11 / 908
(1,21 %)</t>
  </si>
  <si>
    <t>2 / 908
(0,22 %)</t>
  </si>
  <si>
    <t>53 / 1.006
(5,27 %)</t>
  </si>
  <si>
    <t>0 / 1.006
(0,00 %)</t>
  </si>
  <si>
    <t>22 / 53
(41,51 %)</t>
  </si>
  <si>
    <t>22 / 1.006
(2,19 %)</t>
  </si>
  <si>
    <t>4 / 1.006
(0,40 %)</t>
  </si>
  <si>
    <t>11 / 1.006
(1,09 %)</t>
  </si>
  <si>
    <t>66 / 997
(6,62 %)</t>
  </si>
  <si>
    <t>0 / 997
(0,00 %)</t>
  </si>
  <si>
    <t>61 / 66
(92,42 %)</t>
  </si>
  <si>
    <t>61 / 997
(6,12 %)</t>
  </si>
  <si>
    <t>2 / 997
(0,20 %)</t>
  </si>
  <si>
    <t>1 / 997
(0,10 %)</t>
  </si>
  <si>
    <t>46 / 999
(4,60 %)</t>
  </si>
  <si>
    <t>0 / 999
(0,00 %)</t>
  </si>
  <si>
    <t>20 / 46
(43,48 %)</t>
  </si>
  <si>
    <t>20 / 999
(2,00 %)</t>
  </si>
  <si>
    <t>4 / 999
(0,40 %)</t>
  </si>
  <si>
    <t>Qualitätsindikatoren: Auffälligkeiten und Bewertungen nach Abschluss des Stellungnahmeverfahrens (AJ 2023) – KEP</t>
  </si>
  <si>
    <t>71 / 619
(11,47 %)</t>
  </si>
  <si>
    <t>37 / 71
(52,11 %)</t>
  </si>
  <si>
    <t>37 / 619
(5,98 %)</t>
  </si>
  <si>
    <t>13 / 619
(2,10 %)</t>
  </si>
  <si>
    <t>4 / 619
(0,65 %)</t>
  </si>
  <si>
    <t>3 / 619
(0,48 %)</t>
  </si>
  <si>
    <t>46 / 533
(8,63 %)</t>
  </si>
  <si>
    <t>0 / 533
(0,00 %)</t>
  </si>
  <si>
    <t>22 / 46
(47,83 %)</t>
  </si>
  <si>
    <t>22 / 533
(4,13 %)</t>
  </si>
  <si>
    <t>7 / 46
(15,22 %)</t>
  </si>
  <si>
    <t>7 / 533
(1,31 %)</t>
  </si>
  <si>
    <t>2 / 533
(0,38 %)</t>
  </si>
  <si>
    <t>50 / 533
(9,38 %)</t>
  </si>
  <si>
    <t>28 / 50
(56,00 %)</t>
  </si>
  <si>
    <t>28 / 533
(5,25 %)</t>
  </si>
  <si>
    <t>6 / 533
(1,13 %)</t>
  </si>
  <si>
    <t>3 / 533
(0,56 %)</t>
  </si>
  <si>
    <t>1 / 533
(0,19 %)</t>
  </si>
  <si>
    <t>40 / 456
(8,77 %)</t>
  </si>
  <si>
    <t>21 / 40
(52,50 %)</t>
  </si>
  <si>
    <t>21 / 456
(4,61 %)</t>
  </si>
  <si>
    <t>10 / 456
(2,19 %)</t>
  </si>
  <si>
    <t>64 / 527
(12,14 %)</t>
  </si>
  <si>
    <t>0 / 527
(0,00 %)</t>
  </si>
  <si>
    <t>39 / 64
(60,94 %)</t>
  </si>
  <si>
    <t>39 / 527
(7,40 %)</t>
  </si>
  <si>
    <t>5 / 64
(7,81 %)</t>
  </si>
  <si>
    <t>5 / 527
(0,95 %)</t>
  </si>
  <si>
    <t>6 / 527
(1,14 %)</t>
  </si>
  <si>
    <t>8 / 527
(1,52 %)</t>
  </si>
  <si>
    <t>8 / 476
(1,68 %)</t>
  </si>
  <si>
    <t>0 / 476
(0,00 %)</t>
  </si>
  <si>
    <t>3 / 476
(0,63 %)</t>
  </si>
  <si>
    <t>1 / 476
(0,21 %)</t>
  </si>
  <si>
    <t>2 / 476
(0,42 %)</t>
  </si>
  <si>
    <t>31 / 526
(5,89 %)</t>
  </si>
  <si>
    <t>0 / 526
(0,00 %)</t>
  </si>
  <si>
    <t>14 / 526
(2,66 %)</t>
  </si>
  <si>
    <t>4 / 526
(0,76 %)</t>
  </si>
  <si>
    <t>9 / 526
(1,71 %)</t>
  </si>
  <si>
    <t>3 / 526
(0,57 %)</t>
  </si>
  <si>
    <t>96 / 459
(20,92 %)</t>
  </si>
  <si>
    <t>0 / 459
(0,00 %)</t>
  </si>
  <si>
    <t>59 / 96
(61,46 %)</t>
  </si>
  <si>
    <t>59 / 459
(12,85 %)</t>
  </si>
  <si>
    <t>16 / 96
(16,67 %)</t>
  </si>
  <si>
    <t>16 / 459
(3,49 %)</t>
  </si>
  <si>
    <t>8 / 459
(1,74 %)</t>
  </si>
  <si>
    <t>5 / 459
(1,09 %)</t>
  </si>
  <si>
    <t>48 / 571
(8,41 %)</t>
  </si>
  <si>
    <t>0 / 571
(0,00 %)</t>
  </si>
  <si>
    <t>20 / 48
(41,67 %)</t>
  </si>
  <si>
    <t>20 / 571
(3,50 %)</t>
  </si>
  <si>
    <t>16 / 571
(2,80 %)</t>
  </si>
  <si>
    <t>3 / 571
(0,53 %)</t>
  </si>
  <si>
    <t>1 / 571
(0,18 %)</t>
  </si>
  <si>
    <t>44 / 591
(7,45 %)</t>
  </si>
  <si>
    <t>0 / 591
(0,00 %)</t>
  </si>
  <si>
    <t>27 / 591
(4,57 %)</t>
  </si>
  <si>
    <t>3 / 591
(0,51 %)</t>
  </si>
  <si>
    <t>4 / 591
(0,68 %)</t>
  </si>
  <si>
    <t>2 / 591
(0,34 %)</t>
  </si>
  <si>
    <t>44 / 602
(7,31 %)</t>
  </si>
  <si>
    <t>0 / 602
(0,00 %)</t>
  </si>
  <si>
    <t>23 / 44
(52,27 %)</t>
  </si>
  <si>
    <t>23 / 602
(3,82 %)</t>
  </si>
  <si>
    <t>14 / 44
(31,82 %)</t>
  </si>
  <si>
    <t>14 / 602
(2,33 %)</t>
  </si>
  <si>
    <t>2 / 602
(0,33 %)</t>
  </si>
  <si>
    <t>51 / 610
(8,36 %)</t>
  </si>
  <si>
    <t>0 / 610
(0,00 %)</t>
  </si>
  <si>
    <t>19 / 51
(37,25 %)</t>
  </si>
  <si>
    <t>19 / 610
(3,11 %)</t>
  </si>
  <si>
    <t>11 / 51
(21,57 %)</t>
  </si>
  <si>
    <t>11 / 610
(1,80 %)</t>
  </si>
  <si>
    <t>3 / 610
(0,49 %)</t>
  </si>
  <si>
    <t>2 / 610
(0,33 %)</t>
  </si>
  <si>
    <t>Qualitätsindikatoren: Auffälligkeiten und Bewertungen nach Abschluss des Stellungnahmeverfahrens (AJ 2023) – MC</t>
  </si>
  <si>
    <t>92 / 1.916
(4,80 %)</t>
  </si>
  <si>
    <t>0 / 1.916
(0,00 %)</t>
  </si>
  <si>
    <t>26 / 92
(28,26 %)</t>
  </si>
  <si>
    <t>26 / 1.916
(1,36 %)</t>
  </si>
  <si>
    <t>55 / 92
(59,78 %)</t>
  </si>
  <si>
    <t>55 / 1.916
(2,87 %)</t>
  </si>
  <si>
    <t>4 / 1.916
(0,21 %)</t>
  </si>
  <si>
    <t>2 / 1.916
(0,10 %)</t>
  </si>
  <si>
    <t>457 / 1.919
(23,81 %)</t>
  </si>
  <si>
    <t>0 / 1.919
(0,00 %)</t>
  </si>
  <si>
    <t>247 / 457
(54,05 %)</t>
  </si>
  <si>
    <t>247 / 1.919
(12,87 %)</t>
  </si>
  <si>
    <t>142 / 457
(31,07 %)</t>
  </si>
  <si>
    <t>142 / 1.919
(7,40 %)</t>
  </si>
  <si>
    <t>57 / 457
(12,47 %)</t>
  </si>
  <si>
    <t>57 / 1.919
(2,97 %)</t>
  </si>
  <si>
    <t>11 / 1.919
(0,57 %)</t>
  </si>
  <si>
    <t>Qualitätsindikatoren: Auffälligkeiten und Bewertungen nach Abschluss des Stellungnahmeverfahrens (AJ 2023) – DEK</t>
  </si>
  <si>
    <t>111 / 472
(23,52 %)</t>
  </si>
  <si>
    <t>0 / 472
(0,00 %)</t>
  </si>
  <si>
    <t>97 / 111
(87,39 %)</t>
  </si>
  <si>
    <t>97 / 472
(20,55 %)</t>
  </si>
  <si>
    <t>7 / 111
(6,31 %)</t>
  </si>
  <si>
    <t>7 / 472
(1,48 %)</t>
  </si>
  <si>
    <t>2 / 472
(0,42 %)</t>
  </si>
  <si>
    <t>5 / 472
(1,06 %)</t>
  </si>
  <si>
    <t>27 / 301
(8,97 %)</t>
  </si>
  <si>
    <t>0 / 301
(0,00 %)</t>
  </si>
  <si>
    <t>14 / 27
(51,85 %)</t>
  </si>
  <si>
    <t>14 / 301
(4,65 %)</t>
  </si>
  <si>
    <t>8 / 301
(2,66 %)</t>
  </si>
  <si>
    <t>18 / 407
(4,42 %)</t>
  </si>
  <si>
    <t>0 / 407
(0,00 %)</t>
  </si>
  <si>
    <t>17 / 407
(4,18 %)</t>
  </si>
  <si>
    <t>1 / 407
(0,25 %)</t>
  </si>
  <si>
    <t>19 / 354
(5,37 %)</t>
  </si>
  <si>
    <t>0 / 354
(0,00 %)</t>
  </si>
  <si>
    <t>16 / 19
(84,21 %)</t>
  </si>
  <si>
    <t>16 / 354
(4,52 %)</t>
  </si>
  <si>
    <t>2 / 354
(0,56 %)</t>
  </si>
  <si>
    <t>17 / 297
(5,72 %)</t>
  </si>
  <si>
    <t>0 / 297
(0,00 %)</t>
  </si>
  <si>
    <t>10 / 17
(58,82 %)</t>
  </si>
  <si>
    <t>10 / 297
(3,37 %)</t>
  </si>
  <si>
    <t>2 / 297
(0,67 %)</t>
  </si>
  <si>
    <t>23 / 411
(5,60 %)</t>
  </si>
  <si>
    <t>0 / 411
(0,00 %)</t>
  </si>
  <si>
    <t>14 / 23
(60,87 %)</t>
  </si>
  <si>
    <t>14 / 411
(3,41 %)</t>
  </si>
  <si>
    <t>6 / 411
(1,46 %)</t>
  </si>
  <si>
    <t>2 / 411
(0,49 %)</t>
  </si>
  <si>
    <t>23 / 298
(7,72 %)</t>
  </si>
  <si>
    <t>0 / 298
(0,00 %)</t>
  </si>
  <si>
    <t>15 / 23
(65,22 %)</t>
  </si>
  <si>
    <t>15 / 298
(5,03 %)</t>
  </si>
  <si>
    <t>3 / 298
(1,01 %)</t>
  </si>
  <si>
    <t>1 / 298
(0,34 %)</t>
  </si>
  <si>
    <t>21 / 437
(4,81 %)</t>
  </si>
  <si>
    <t>10 / 437
(2,29 %)</t>
  </si>
  <si>
    <t>Qualitätsindikatoren: Auffälligkeiten und Bewertungen nach Abschluss des Stellungnahmeverfahrens (AJ 2023) – PM-NEO</t>
  </si>
  <si>
    <t>51 / 1.338
(3,81 %)</t>
  </si>
  <si>
    <t>0 / 1.338
(0,00 %)</t>
  </si>
  <si>
    <t>17 / 51
(33,33 %)</t>
  </si>
  <si>
    <t>17 / 1.338
(1,27 %)</t>
  </si>
  <si>
    <t>5 / 1.338
(0,37 %)</t>
  </si>
  <si>
    <t>3 / 1.338
(0,22 %)</t>
  </si>
  <si>
    <t>276 / 1.287
(21,45 %)</t>
  </si>
  <si>
    <t>0 / 1.287
(0,00 %)</t>
  </si>
  <si>
    <t>111 / 276
(40,22 %)</t>
  </si>
  <si>
    <t>111 / 1.287
(8,62 %)</t>
  </si>
  <si>
    <t>59 / 276
(21,38 %)</t>
  </si>
  <si>
    <t>59 / 1.287
(4,58 %)</t>
  </si>
  <si>
    <t>23 / 276
(8,33 %)</t>
  </si>
  <si>
    <t>23 / 1.287
(1,79 %)</t>
  </si>
  <si>
    <t>8 / 1.287
(0,62 %)</t>
  </si>
  <si>
    <t>260 / 1.291
(20,14 %)</t>
  </si>
  <si>
    <t>0 / 1.291
(0,00 %)</t>
  </si>
  <si>
    <t>121 / 260
(46,54 %)</t>
  </si>
  <si>
    <t>121 / 1.291
(9,37 %)</t>
  </si>
  <si>
    <t>44 / 260
(16,92 %)</t>
  </si>
  <si>
    <t>44 / 1.291
(3,41 %)</t>
  </si>
  <si>
    <t>22 / 260
(8,46 %)</t>
  </si>
  <si>
    <t>22 / 1.291
(1,70 %)</t>
  </si>
  <si>
    <t>7 / 1.291
(0,54 %)</t>
  </si>
  <si>
    <t>285 / 1.308
(21,79 %)</t>
  </si>
  <si>
    <t>0 / 1.308
(0,00 %)</t>
  </si>
  <si>
    <t>84 / 285
(29,47 %)</t>
  </si>
  <si>
    <t>84 / 1.308
(6,42 %)</t>
  </si>
  <si>
    <t>110 / 285
(38,60 %)</t>
  </si>
  <si>
    <t>110 / 1.308
(8,41 %)</t>
  </si>
  <si>
    <t>26 / 285
(9,12 %)</t>
  </si>
  <si>
    <t>26 / 1.308
(1,99 %)</t>
  </si>
  <si>
    <t>5 / 1.308
(0,38 %)</t>
  </si>
  <si>
    <t>80 / 1.312
(6,10 %)</t>
  </si>
  <si>
    <t>0 / 1.312
(0,00 %)</t>
  </si>
  <si>
    <t>44 / 80
(55,00 %)</t>
  </si>
  <si>
    <t>44 / 1.312
(3,35 %)</t>
  </si>
  <si>
    <t>10 / 80
(12,50 %)</t>
  </si>
  <si>
    <t>10 / 1.312
(0,76 %)</t>
  </si>
  <si>
    <t>15 / 1.312
(1,14 %)</t>
  </si>
  <si>
    <t>2 / 1.312
(0,15 %)</t>
  </si>
  <si>
    <t>264 / 1.331
(19,83 %)</t>
  </si>
  <si>
    <t>0 / 1.331
(0,00 %)</t>
  </si>
  <si>
    <t>74 / 264
(28,03 %)</t>
  </si>
  <si>
    <t>74 / 1.331
(5,56 %)</t>
  </si>
  <si>
    <t>77 / 264
(29,17 %)</t>
  </si>
  <si>
    <t>77 / 1.331
(5,79 %)</t>
  </si>
  <si>
    <t>33 / 264
(12,50 %)</t>
  </si>
  <si>
    <t>33 / 1.331
(2,48 %)</t>
  </si>
  <si>
    <t>8 / 1.331
(0,60 %)</t>
  </si>
  <si>
    <t>Qualitätsindikatoren: Auffälligkeiten und Bewertungen nach Abschluss des Stellungnahmeverfahrens (AJ 2023) – CAP</t>
  </si>
  <si>
    <t>auffällige Ergebnisse (ohne Best practice)</t>
  </si>
  <si>
    <t>Leistungserbringer mit auffälligem Ergebnis (AJ aus aktuellem QSEB)</t>
  </si>
  <si>
    <t>davon LE mit bereits im AJ-1 (aus Vorjahres-QSEB) auffälligem Ergebnis</t>
  </si>
  <si>
    <t>davon LE mit bereits im AJ-2 (aus Vorjahr- und Vorvorjahr-QSEB) auffälligem Ergebnis</t>
  </si>
  <si>
    <t>Leistungserbringer mit qualitativ auffälligem Ergebnis (AJ aus aktuellem QSEB)</t>
  </si>
  <si>
    <t>davon LE mit bereits im AJ-1 (aus Vorjahres-QSEB) qualitativ auffälligem Ergebnis</t>
  </si>
  <si>
    <t>davon LE mit bereits AJ-2 (aus Vorjahr- und Vorvorjahr-QSEB) qualitativ auffälligem Ergebnis</t>
  </si>
  <si>
    <t>Auffälligkeitskriterien: Wiederholte Auffälligkeiten (AJ 2023 und Vorjahre) – CHE</t>
  </si>
  <si>
    <t>Auffälligkeitskriterien: Wiederholte Auffälligkeiten (AJ 2023 und Vorjahre) – TX-HTX</t>
  </si>
  <si>
    <t>Auffälligkeitskriterien: Wiederholte Auffälligkeiten (AJ 2023 und Vorjahre) – TX-MKU</t>
  </si>
  <si>
    <t>Auffälligkeitskriterien: Wiederholte Auffälligkeiten (AJ 2023 und Vorjahre) – KCHK-AK-CHIR</t>
  </si>
  <si>
    <t>Auffälligkeitskriterien: Wiederholte Auffälligkeiten (AJ 2023 und Vorjahre) – KCHK-AK-KATH</t>
  </si>
  <si>
    <t>Auffälligkeitskriterien: Wiederholte Auffälligkeiten (AJ 2023 und Vorjahre) – KCHK-D</t>
  </si>
  <si>
    <t>Auffälligkeitskriterien: Wiederholte Auffälligkeiten (AJ 2023 und Vorjahre) – KCHK-KC</t>
  </si>
  <si>
    <t>Auffälligkeitskriterien: Wiederholte Auffälligkeiten (AJ 2023 und Vorjahre) – KCHK-MK-CHIR</t>
  </si>
  <si>
    <t>Auffälligkeitskriterien: Wiederholte Auffälligkeiten (AJ 2023 und Vorjahre) – KCHK-MK-KATH</t>
  </si>
  <si>
    <t>Auffälligkeitskriterien: Wiederholte Auffälligkeiten (AJ 2023 und Vorjahre) – TX-LLS</t>
  </si>
  <si>
    <t>Auffälligkeitskriterien: Wiederholte Auffälligkeiten (AJ 2023 und Vorjahre) – TX-LTX</t>
  </si>
  <si>
    <t>Auffälligkeitskriterien: Wiederholte Auffälligkeiten (AJ 2023 und Vorjahre) – TX-LUTX</t>
  </si>
  <si>
    <t>Auffälligkeitskriterien: Wiederholte Auffälligkeiten (AJ 2023 und Vorjahre) – TX-NLS</t>
  </si>
  <si>
    <t>Auffälligkeitskriterien: Wiederholte Auffälligkeiten (AJ 2023 und Vorjahre) – NET-PNTX-D</t>
  </si>
  <si>
    <t>Auffälligkeitskriterien: Wiederholte Auffälligkeiten (AJ 2023 und Vorjahre) – PCI</t>
  </si>
  <si>
    <t>Auffälligkeitskriterien: Wiederholte Auffälligkeiten (AJ 2023 und Vorjahre) – HSMDEF-HSM-IMPL</t>
  </si>
  <si>
    <t>Auffälligkeitskriterien: Wiederholte Auffälligkeiten (AJ 2023 und Vorjahre) – HSMDEF-HSM-AGGW</t>
  </si>
  <si>
    <t>Auffälligkeitskriterien: Wiederholte Auffälligkeiten (AJ 2023 und Vorjahre) – HSMDEF-HSM-REV</t>
  </si>
  <si>
    <t>Auffälligkeitskriterien: Wiederholte Auffälligkeiten (AJ 2023 und Vorjahre) – HSMDEF-DEFI-IMPL</t>
  </si>
  <si>
    <t>Auffälligkeitskriterien: Wiederholte Auffälligkeiten (AJ 2023 und Vorjahre) – HSMDEF-DEFI-AGGW</t>
  </si>
  <si>
    <t>Auffälligkeitskriterien: Wiederholte Auffälligkeiten (AJ 2023 und Vorjahre) – HSMDEF-DEFI-REV</t>
  </si>
  <si>
    <t>Auffälligkeitskriterien: Wiederholte Auffälligkeiten (AJ 2023 und Vorjahre) – KAROTIS</t>
  </si>
  <si>
    <t>Auffälligkeitskriterien: Wiederholte Auffälligkeiten (AJ 2023 und Vorjahre) – GYN-OP</t>
  </si>
  <si>
    <t>Auffälligkeitskriterien: Wiederholte Auffälligkeiten (AJ 2023 und Vorjahre) – PM-GEBH</t>
  </si>
  <si>
    <t>Auffälligkeitskriterien: Wiederholte Auffälligkeiten (AJ 2023 und Vorjahre) – HGV-OSFRAK</t>
  </si>
  <si>
    <t>Auffälligkeitskriterien: Wiederholte Auffälligkeiten (AJ 2023 und Vorjahre) – HGV-HEP</t>
  </si>
  <si>
    <t>Auffälligkeitskriterien: Wiederholte Auffälligkeiten (AJ 2023 und Vorjahre) – KEP</t>
  </si>
  <si>
    <t>Auffälligkeitskriterien: Wiederholte Auffälligkeiten (AJ 2023 und Vorjahre) – MC</t>
  </si>
  <si>
    <t>Auffälligkeitskriterien: Wiederholte Auffälligkeiten (AJ 2023 und Vorjahre) – DEK</t>
  </si>
  <si>
    <t>Auffälligkeitskriterien: Wiederholte Auffälligkeiten (AJ 2023 und Vorjahre) – PM-NEO</t>
  </si>
  <si>
    <t>Auffälligkeitskriterien: Wiederholte Auffälligkeiten (AJ 2023 und Vorjahre) – CAP</t>
  </si>
  <si>
    <t>Qualitätsindikatoren: Wiederholte Auffälligkeiten (AJ 2023 und Vorjahre) – CHE</t>
  </si>
  <si>
    <t>Qualitätsindikatoren: Wiederholte Auffälligkeiten (AJ 2023 und Vorjahre) – TX-HTX</t>
  </si>
  <si>
    <t>Qualitätsindikatoren: Wiederholte Auffälligkeiten (AJ 2023 und Vorjahre) – TX-MKU</t>
  </si>
  <si>
    <t>Qualitätsindikatoren: Wiederholte Auffälligkeiten (AJ 2023 und Vorjahre) – KCHK-AK-CHIR</t>
  </si>
  <si>
    <t>Qualitätsindikatoren: Wiederholte Auffälligkeiten (AJ 2023 und Vorjahre) – KCHK-AK-KATH</t>
  </si>
  <si>
    <t>Qualitätsindikatoren: Wiederholte Auffälligkeiten (AJ 2023 und Vorjahre) – KCHK-KC</t>
  </si>
  <si>
    <t>Qualitätsindikatoren: Wiederholte Auffälligkeiten (AJ 2023 und Vorjahre) – KCHK-KC-KOMB</t>
  </si>
  <si>
    <t>Qualitätsindikatoren: Wiederholte Auffälligkeiten (AJ 2023 und Vorjahre) – KCHK-MK-CHIR</t>
  </si>
  <si>
    <t>Qualitätsindikatoren: Wiederholte Auffälligkeiten (AJ 2023 und Vorjahre) – KCHK-MK-KATH</t>
  </si>
  <si>
    <t>Qualitätsindikatoren: Wiederholte Auffälligkeiten (AJ 2023 und Vorjahre) – TX-LLS</t>
  </si>
  <si>
    <t>Qualitätsindikatoren: Wiederholte Auffälligkeiten (AJ 2023 und Vorjahre) – TX-LTX</t>
  </si>
  <si>
    <t>Qualitätsindikatoren: Wiederholte Auffälligkeiten (AJ 2023 und Vorjahre) – TX-LUTX</t>
  </si>
  <si>
    <t>Qualitätsindikatoren: Wiederholte Auffälligkeiten (AJ 2023 und Vorjahre) – TX-NLS</t>
  </si>
  <si>
    <t>Qualitätsindikatoren: Wiederholte Auffälligkeiten (AJ 2023 und Vorjahre) – NET-NTX</t>
  </si>
  <si>
    <t>Qualitätsindikatoren: Wiederholte Auffälligkeiten (AJ 2023 und Vorjahre) – NET-PNTX</t>
  </si>
  <si>
    <t>Qualitätsindikatoren: Wiederholte Auffälligkeiten (AJ 2023 und Vorjahre) – PCI</t>
  </si>
  <si>
    <t>Qualitätsindikatoren: Wiederholte Auffälligkeiten (AJ 2023 und Vorjahre) – WI-HI-A</t>
  </si>
  <si>
    <t>Qualitätsindikatoren: Wiederholte Auffälligkeiten (AJ 2023 und Vorjahre) – WI-HI-S</t>
  </si>
  <si>
    <t>Qualitätsindikatoren: Wiederholte Auffälligkeiten (AJ 2023 und Vorjahre) – HSMDEF-HSM-IMPL</t>
  </si>
  <si>
    <t>Qualitätsindikatoren: Wiederholte Auffälligkeiten (AJ 2023 und Vorjahre) – HSMDEF-HSM-AGGW</t>
  </si>
  <si>
    <t>Qualitätsindikatoren: Wiederholte Auffälligkeiten (AJ 2023 und Vorjahre) – HSMDEF-HSM-REV</t>
  </si>
  <si>
    <t>Qualitätsindikatoren: Wiederholte Auffälligkeiten (AJ 2023 und Vorjahre) – HSMDEF-DEFI-IMPL</t>
  </si>
  <si>
    <t>Qualitätsindikatoren: Wiederholte Auffälligkeiten (AJ 2023 und Vorjahre) – HSMDEF-DEFI-AGGW</t>
  </si>
  <si>
    <t>Qualitätsindikatoren: Wiederholte Auffälligkeiten (AJ 2023 und Vorjahre) – HSMDEF-DEFI-REV</t>
  </si>
  <si>
    <t>Qualitätsindikatoren: Wiederholte Auffälligkeiten (AJ 2023 und Vorjahre) – KAROTIS</t>
  </si>
  <si>
    <t>Qualitätsindikatoren: Wiederholte Auffälligkeiten (AJ 2023 und Vorjahre) – GYN-OP</t>
  </si>
  <si>
    <t>Qualitätsindikatoren: Wiederholte Auffälligkeiten (AJ 2023 und Vorjahre) – PM-GEBH</t>
  </si>
  <si>
    <t>Qualitätsindikatoren: Wiederholte Auffälligkeiten (AJ 2023 und Vorjahre) – HGV-OSFRAK</t>
  </si>
  <si>
    <t>81</t>
  </si>
  <si>
    <t>Qualitätsindikatoren: Wiederholte Auffälligkeiten (AJ 2023 und Vorjahre) – HGV-HEP</t>
  </si>
  <si>
    <t>Qualitätsindikatoren: Wiederholte Auffälligkeiten (AJ 2023 und Vorjahre) – KEP</t>
  </si>
  <si>
    <t>Qualitätsindikatoren: Wiederholte Auffälligkeiten (AJ 2023 und Vorjahre) – MC</t>
  </si>
  <si>
    <t>Qualitätsindikatoren: Wiederholte Auffälligkeiten (AJ 2023 und Vorjahre) – DEK</t>
  </si>
  <si>
    <t>Qualitätsindikatoren: Wiederholte Auffälligkeiten (AJ 2023 und Vorjahre) – PM-NEO</t>
  </si>
  <si>
    <t>136</t>
  </si>
  <si>
    <t>Qualitätsindikatoren: Wiederholte Auffälligkeiten (AJ 2023 und Vorjahre) – CAP</t>
  </si>
  <si>
    <t>Anzahl Leistungserbringer mit rechnerischen Auffälligkeiten</t>
  </si>
  <si>
    <t>Anzahl Leistungserbringer mit qualitativen Auffälligkeiten</t>
  </si>
  <si>
    <t>Anzahl LE mit 1 Auffälligkeit</t>
  </si>
  <si>
    <t>Anzahl LE mit 2 rechn. Auffälligkeiten</t>
  </si>
  <si>
    <t>Anzahl LE mit ≥ 3 rechn. Auffälligkeiten</t>
  </si>
  <si>
    <t>Anzahl LE mit 1 qual. Auffälligkeit</t>
  </si>
  <si>
    <t>Anzahl LE mit 2 qual. Auffälligkeiten</t>
  </si>
  <si>
    <t>Anzahl LE mit ≥ 3 qual. Auffälligkeiten</t>
  </si>
  <si>
    <t>Auffälligkeitskriterien: Mehrfache Auffälligkeiten bei Leistungserbringern (AJ 2023) – CHE</t>
  </si>
  <si>
    <t>Auffälligkeitskriterien: Mehrfache Auffälligkeiten bei Leistungserbringern (AJ 2023) – TX-HTX</t>
  </si>
  <si>
    <t>Auffälligkeitskriterien: Mehrfache Auffälligkeiten bei Leistungserbringern (AJ 2023) – TX-MKU</t>
  </si>
  <si>
    <t>Auffälligkeitskriterien: Mehrfache Auffälligkeiten bei Leistungserbringern (AJ 2023) – KCHK-AK-CHIR</t>
  </si>
  <si>
    <t>Auffälligkeitskriterien: Mehrfache Auffälligkeiten bei Leistungserbringern (AJ 2023) – KCHK-AK-KATH</t>
  </si>
  <si>
    <t>Auffälligkeitskriterien: Mehrfache Auffälligkeiten bei Leistungserbringern (AJ 2023) – KCHK-D</t>
  </si>
  <si>
    <t>Auffälligkeitskriterien: Mehrfache Auffälligkeiten bei Leistungserbringern (AJ 2023) – KCHK-KC</t>
  </si>
  <si>
    <t>Auffälligkeitskriterien: Mehrfache Auffälligkeiten bei Leistungserbringern (AJ 2023) – KCHK-MK-CHIR</t>
  </si>
  <si>
    <t>Auffälligkeitskriterien: Mehrfache Auffälligkeiten bei Leistungserbringern (AJ 2023) – KCHK-MK-KATH</t>
  </si>
  <si>
    <t>Auffälligkeitskriterien: Mehrfache Auffälligkeiten bei Leistungserbringern (AJ 2023) – TX-LLS</t>
  </si>
  <si>
    <t>Auffälligkeitskriterien: Mehrfache Auffälligkeiten bei Leistungserbringern (AJ 2023) – TX-LTX</t>
  </si>
  <si>
    <t>Auffälligkeitskriterien: Mehrfache Auffälligkeiten bei Leistungserbringern (AJ 2023) – TX-LUTX</t>
  </si>
  <si>
    <t>Auffälligkeitskriterien: Mehrfache Auffälligkeiten bei Leistungserbringern (AJ 2023) – TX-NLS</t>
  </si>
  <si>
    <t>Auffälligkeitskriterien: Mehrfache Auffälligkeiten bei Leistungserbringern (AJ 2023) – NET-PNTX-D</t>
  </si>
  <si>
    <t>Auffälligkeitskriterien: Mehrfache Auffälligkeiten bei Leistungserbringern (AJ 2023) – PCI</t>
  </si>
  <si>
    <t>Auffälligkeitskriterien: Mehrfache Auffälligkeiten bei Leistungserbringern (AJ 2023) – HSMDEF-HSM-IMPL</t>
  </si>
  <si>
    <t>Auffälligkeitskriterien: Mehrfache Auffälligkeiten bei Leistungserbringern (AJ 2023) – HSMDEF-HSM-AGGW</t>
  </si>
  <si>
    <t>Auffälligkeitskriterien: Mehrfache Auffälligkeiten bei Leistungserbringern (AJ 2023) – HSMDEF-HSM-REV</t>
  </si>
  <si>
    <t>Auffälligkeitskriterien: Mehrfache Auffälligkeiten bei Leistungserbringern (AJ 2023) – HSMDEF-DEFI-IMPL</t>
  </si>
  <si>
    <t>Auffälligkeitskriterien: Mehrfache Auffälligkeiten bei Leistungserbringern (AJ 2023) – HSMDEF-DEFI-AGGW</t>
  </si>
  <si>
    <t>Auffälligkeitskriterien: Mehrfache Auffälligkeiten bei Leistungserbringern (AJ 2023) – HSMDEF-DEFI-REV</t>
  </si>
  <si>
    <t>Auffälligkeitskriterien: Mehrfache Auffälligkeiten bei Leistungserbringern (AJ 2023) – KAROTIS</t>
  </si>
  <si>
    <t>Auffälligkeitskriterien: Mehrfache Auffälligkeiten bei Leistungserbringern (AJ 2023) – GYN-OP</t>
  </si>
  <si>
    <t>Auffälligkeitskriterien: Mehrfache Auffälligkeiten bei Leistungserbringern (AJ 2023) – PM-GEBH</t>
  </si>
  <si>
    <t>Auffälligkeitskriterien: Mehrfache Auffälligkeiten bei Leistungserbringern (AJ 2023) – HGV-OSFRAK</t>
  </si>
  <si>
    <t>178</t>
  </si>
  <si>
    <t>Auffälligkeitskriterien: Mehrfache Auffälligkeiten bei Leistungserbringern (AJ 2023) – HGV-HEP</t>
  </si>
  <si>
    <t>Auffälligkeitskriterien: Mehrfache Auffälligkeiten bei Leistungserbringern (AJ 2023) – KEP</t>
  </si>
  <si>
    <t>Auffälligkeitskriterien: Mehrfache Auffälligkeiten bei Leistungserbringern (AJ 2023) – MC</t>
  </si>
  <si>
    <t>Auffälligkeitskriterien: Mehrfache Auffälligkeiten bei Leistungserbringern (AJ 2023) – DEK</t>
  </si>
  <si>
    <t>Auffälligkeitskriterien: Mehrfache Auffälligkeiten bei Leistungserbringern (AJ 2023) – PM-NEO</t>
  </si>
  <si>
    <t>Auffälligkeitskriterien: Mehrfache Auffälligkeiten bei Leistungserbringern (AJ 2023) – CAP</t>
  </si>
  <si>
    <t>Qualitätsindikatoren: Mehrfache Auffälligkeiten bei Leistungserbringern (AJ 2023) – CHE</t>
  </si>
  <si>
    <t>Qualitätsindikatoren: Mehrfache Auffälligkeiten bei Leistungserbringern (AJ 2023) – TX-HTX</t>
  </si>
  <si>
    <t>Qualitätsindikatoren: Mehrfache Auffälligkeiten bei Leistungserbringern (AJ 2023) – TX-MKU</t>
  </si>
  <si>
    <t>Qualitätsindikatoren: Mehrfache Auffälligkeiten bei Leistungserbringern (AJ 2023) – KCHK-AK-CHIR</t>
  </si>
  <si>
    <t>Qualitätsindikatoren: Mehrfache Auffälligkeiten bei Leistungserbringern (AJ 2023) – KCHK-AK-KATH</t>
  </si>
  <si>
    <t>Qualitätsindikatoren: Mehrfache Auffälligkeiten bei Leistungserbringern (AJ 2023) – KCHK-KC</t>
  </si>
  <si>
    <t>Qualitätsindikatoren: Mehrfache Auffälligkeiten bei Leistungserbringern (AJ 2023) – KCHK-KC-KOMB</t>
  </si>
  <si>
    <t>Qualitätsindikatoren: Mehrfache Auffälligkeiten bei Leistungserbringern (AJ 2023) – KCHK-MK-CHIR</t>
  </si>
  <si>
    <t>Qualitätsindikatoren: Mehrfache Auffälligkeiten bei Leistungserbringern (AJ 2023) – KCHK-MK-KATH</t>
  </si>
  <si>
    <t>Qualitätsindikatoren: Mehrfache Auffälligkeiten bei Leistungserbringern (AJ 2023) – TX-LLS</t>
  </si>
  <si>
    <t>Qualitätsindikatoren: Mehrfache Auffälligkeiten bei Leistungserbringern (AJ 2023) – TX-LTX</t>
  </si>
  <si>
    <t>Qualitätsindikatoren: Mehrfache Auffälligkeiten bei Leistungserbringern (AJ 2023) – TX-LUTX</t>
  </si>
  <si>
    <t>Qualitätsindikatoren: Mehrfache Auffälligkeiten bei Leistungserbringern (AJ 2023) – TX-NLS</t>
  </si>
  <si>
    <t>Qualitätsindikatoren: Mehrfache Auffälligkeiten bei Leistungserbringern (AJ 2023) – NET-NTX</t>
  </si>
  <si>
    <t>Qualitätsindikatoren: Mehrfache Auffälligkeiten bei Leistungserbringern (AJ 2023) – NET-PNTX</t>
  </si>
  <si>
    <t>Qualitätsindikatoren: Mehrfache Auffälligkeiten bei Leistungserbringern (AJ 2023) – PCI</t>
  </si>
  <si>
    <t>Qualitätsindikatoren: Mehrfache Auffälligkeiten bei Leistungserbringern (AJ 2023) – WI-HI-A</t>
  </si>
  <si>
    <t>Qualitätsindikatoren: Mehrfache Auffälligkeiten bei Leistungserbringern (AJ 2023) – WI-HI-S</t>
  </si>
  <si>
    <t>115</t>
  </si>
  <si>
    <t>Qualitätsindikatoren: Mehrfache Auffälligkeiten bei Leistungserbringern (AJ 2023) – HSMDEF-HSM-IMPL</t>
  </si>
  <si>
    <t>Qualitätsindikatoren: Mehrfache Auffälligkeiten bei Leistungserbringern (AJ 2023) – HSMDEF-HSM-AGGW</t>
  </si>
  <si>
    <t>Qualitätsindikatoren: Mehrfache Auffälligkeiten bei Leistungserbringern (AJ 2023) – HSMDEF-HSM-REV</t>
  </si>
  <si>
    <t>Qualitätsindikatoren: Mehrfache Auffälligkeiten bei Leistungserbringern (AJ 2023) – HSMDEF-DEFI-IMPL</t>
  </si>
  <si>
    <t>Qualitätsindikatoren: Mehrfache Auffälligkeiten bei Leistungserbringern (AJ 2023) – HSMDEF-DEFI-AGGW</t>
  </si>
  <si>
    <t>Qualitätsindikatoren: Mehrfache Auffälligkeiten bei Leistungserbringern (AJ 2023) – HSMDEF-DEFI-REV</t>
  </si>
  <si>
    <t>Qualitätsindikatoren: Mehrfache Auffälligkeiten bei Leistungserbringern (AJ 2023) – KAROTIS</t>
  </si>
  <si>
    <t>310</t>
  </si>
  <si>
    <t>Qualitätsindikatoren: Mehrfache Auffälligkeiten bei Leistungserbringern (AJ 2023) – GYN-OP</t>
  </si>
  <si>
    <t>Qualitätsindikatoren: Mehrfache Auffälligkeiten bei Leistungserbringern (AJ 2023) – PM-GEBH</t>
  </si>
  <si>
    <t>253</t>
  </si>
  <si>
    <t>Qualitätsindikatoren: Mehrfache Auffälligkeiten bei Leistungserbringern (AJ 2023) – HGV-OSFRAK</t>
  </si>
  <si>
    <t>Qualitätsindikatoren: Mehrfache Auffälligkeiten bei Leistungserbringern (AJ 2023) – HGV-HEP</t>
  </si>
  <si>
    <t>314</t>
  </si>
  <si>
    <t>Qualitätsindikatoren: Mehrfache Auffälligkeiten bei Leistungserbringern (AJ 2023) – KEP</t>
  </si>
  <si>
    <t>200</t>
  </si>
  <si>
    <t>Qualitätsindikatoren: Mehrfache Auffälligkeiten bei Leistungserbringern (AJ 2023) – MC</t>
  </si>
  <si>
    <t>503</t>
  </si>
  <si>
    <t>Qualitätsindikatoren: Mehrfache Auffälligkeiten bei Leistungserbringern (AJ 2023) – DEK</t>
  </si>
  <si>
    <t>Qualitätsindikatoren: Mehrfache Auffälligkeiten bei Leistungserbringern (AJ 2023) – PM-NEO</t>
  </si>
  <si>
    <t>334</t>
  </si>
  <si>
    <t>184</t>
  </si>
  <si>
    <t>Qualitätsindikatoren: Mehrfache Auffälligkeiten bei Leistungserbringern (AJ 2023) – CAP</t>
  </si>
  <si>
    <t>Fallzahl pro Qualitätsindikator (Grundgesamtheit)</t>
  </si>
  <si>
    <t>Anzahl rechnerisch auffälliger Ergebnisse</t>
  </si>
  <si>
    <t>Anzahl Stellungnahmeverfahren (Anteil)</t>
  </si>
  <si>
    <t>Anzahl qualitativer Auffälligkeiten (Anteil)</t>
  </si>
  <si>
    <t>1. Quintil (0-25)</t>
  </si>
  <si>
    <t>115 (60,85 %)</t>
  </si>
  <si>
    <t>29 (15,34 %)</t>
  </si>
  <si>
    <t>2. Quintil (26-110)</t>
  </si>
  <si>
    <t>206</t>
  </si>
  <si>
    <t>171 (83,01 %)</t>
  </si>
  <si>
    <t>51 (24,76 %)</t>
  </si>
  <si>
    <t>3. Quintil (111-323)</t>
  </si>
  <si>
    <t>130 (78,79 %)</t>
  </si>
  <si>
    <t>52 (31,52 %)</t>
  </si>
  <si>
    <t>4. Quintil (324-670)</t>
  </si>
  <si>
    <t>142 (84,02 %)</t>
  </si>
  <si>
    <t>58 (34,32 %)</t>
  </si>
  <si>
    <t>5. Quintil (671-5.151)</t>
  </si>
  <si>
    <t>168 (84,00 %)</t>
  </si>
  <si>
    <t>53 (26,50 %)</t>
  </si>
  <si>
    <t>726 (78,15 %)</t>
  </si>
  <si>
    <t>243 (26,16 %)</t>
  </si>
  <si>
    <t>Auffälligkeiten und Stellungnahmeverfahren nach Fallzahl pro Qualitätsindikator (AJ 2023) – PCI</t>
  </si>
  <si>
    <t>1. Quintil (0-28)</t>
  </si>
  <si>
    <t>59 (68,60 %)</t>
  </si>
  <si>
    <t>5 (5,81 %)</t>
  </si>
  <si>
    <t>2. Quintil (29-65)</t>
  </si>
  <si>
    <t>71 (85,54 %)</t>
  </si>
  <si>
    <t>8 (9,64 %)</t>
  </si>
  <si>
    <t>3. Quintil (66-101)</t>
  </si>
  <si>
    <t>56 (62,22 %)</t>
  </si>
  <si>
    <t>5 (5,56 %)</t>
  </si>
  <si>
    <t>4. Quintil (102-147)</t>
  </si>
  <si>
    <t>66 (77,65 %)</t>
  </si>
  <si>
    <t>10 (11,76 %)</t>
  </si>
  <si>
    <t>5. Quintil (148-346)</t>
  </si>
  <si>
    <t>57 (64,77 %)</t>
  </si>
  <si>
    <t>3 (3,41 %)</t>
  </si>
  <si>
    <t>309 (71,53 %)</t>
  </si>
  <si>
    <t>31 (7,18 %)</t>
  </si>
  <si>
    <t>Auffälligkeiten und Stellungnahmeverfahren nach Fallzahl pro Qualitätsindikator (AJ 2023) – CHE</t>
  </si>
  <si>
    <t>1. Quintil (0-5)</t>
  </si>
  <si>
    <t>37 (50,68 %)</t>
  </si>
  <si>
    <t>7 (9,59 %)</t>
  </si>
  <si>
    <t>2. Quintil (6-10)</t>
  </si>
  <si>
    <t>40 (49,38 %)</t>
  </si>
  <si>
    <t>8 (9,88 %)</t>
  </si>
  <si>
    <t>3. Quintil (11-17)</t>
  </si>
  <si>
    <t>58 (67,44 %)</t>
  </si>
  <si>
    <t>8 (9,30 %)</t>
  </si>
  <si>
    <t>4. Quintil (18-26)</t>
  </si>
  <si>
    <t>54 (55,10 %)</t>
  </si>
  <si>
    <t>10 (10,20 %)</t>
  </si>
  <si>
    <t>5. Quintil (27-365)</t>
  </si>
  <si>
    <t>63 (54,78 %)</t>
  </si>
  <si>
    <t>9 (7,83 %)</t>
  </si>
  <si>
    <t>252 (55,63 %)</t>
  </si>
  <si>
    <t>42 (9,27 %)</t>
  </si>
  <si>
    <t>Auffälligkeiten und Stellungnahmeverfahren nach Fallzahl pro Qualitätsindikator (AJ 2023) – HSMDEF-DEFI-IMPL</t>
  </si>
  <si>
    <t>1. Quintil (0-8)</t>
  </si>
  <si>
    <t>66 (57,39 %)</t>
  </si>
  <si>
    <t>17 (14,78 %)</t>
  </si>
  <si>
    <t>2. Quintil (9-19)</t>
  </si>
  <si>
    <t>67 (59,82 %)</t>
  </si>
  <si>
    <t>30 (26,79 %)</t>
  </si>
  <si>
    <t>3. Quintil (20-33)</t>
  </si>
  <si>
    <t>84 (61,76 %)</t>
  </si>
  <si>
    <t>15 (11,03 %)</t>
  </si>
  <si>
    <t>4. Quintil (34-64)</t>
  </si>
  <si>
    <t>87 (70,16 %)</t>
  </si>
  <si>
    <t>48 (38,71 %)</t>
  </si>
  <si>
    <t>5. Quintil (65-1.292)</t>
  </si>
  <si>
    <t>110 (66,67 %)</t>
  </si>
  <si>
    <t>29 (17,58 %)</t>
  </si>
  <si>
    <t>414 (63,50 %)</t>
  </si>
  <si>
    <t>139 (21,32 %)</t>
  </si>
  <si>
    <t>Auffälligkeiten und Stellungnahmeverfahren nach Fallzahl pro Qualitätsindikator (AJ 2023) – HSMDEF-HSM-IMPL</t>
  </si>
  <si>
    <t>1. Quintil (0-1.718)</t>
  </si>
  <si>
    <t>64 (96,97 %)</t>
  </si>
  <si>
    <t>31 (46,97 %)</t>
  </si>
  <si>
    <t>2. Quintil (1.719-5.872)</t>
  </si>
  <si>
    <t>98 (98,00 %)</t>
  </si>
  <si>
    <t>33 (33,00 %)</t>
  </si>
  <si>
    <t>3. Quintil (5.873-10.262)</t>
  </si>
  <si>
    <t>116 (100,00 %)</t>
  </si>
  <si>
    <t>52 (44,83 %)</t>
  </si>
  <si>
    <t>4. Quintil (10.263-17.402)</t>
  </si>
  <si>
    <t>127 (100,00 %)</t>
  </si>
  <si>
    <t>37 (29,13 %)</t>
  </si>
  <si>
    <t>5. Quintil (17.403-55.802)</t>
  </si>
  <si>
    <t>139 (99,29 %)</t>
  </si>
  <si>
    <t>44 (31,43 %)</t>
  </si>
  <si>
    <t>544 (99,09 %)</t>
  </si>
  <si>
    <t>197 (35,88 %)</t>
  </si>
  <si>
    <t>Auffälligkeiten und Stellungnahmeverfahren nach Fallzahl pro Qualitätsindikator (AJ 2023) – DEK</t>
  </si>
  <si>
    <t>1. Quintil (0-4)</t>
  </si>
  <si>
    <t>128 (62,75 %)</t>
  </si>
  <si>
    <t>14 (6,86 %)</t>
  </si>
  <si>
    <t>2. Quintil (5-12)</t>
  </si>
  <si>
    <t>262</t>
  </si>
  <si>
    <t>181 (69,08 %)</t>
  </si>
  <si>
    <t>19 (7,25 %)</t>
  </si>
  <si>
    <t>3. Quintil (13-34)</t>
  </si>
  <si>
    <t>280</t>
  </si>
  <si>
    <t>187 (66,79 %)</t>
  </si>
  <si>
    <t>39 (13,93 %)</t>
  </si>
  <si>
    <t>4. Quintil (35-84)</t>
  </si>
  <si>
    <t>206 (79,54 %)</t>
  </si>
  <si>
    <t>50 (19,31 %)</t>
  </si>
  <si>
    <t>5. Quintil (85-1.408)</t>
  </si>
  <si>
    <t>174 (72,50 %)</t>
  </si>
  <si>
    <t>30 (12,50 %)</t>
  </si>
  <si>
    <t>876 (70,36 %)</t>
  </si>
  <si>
    <t>152 (12,21 %)</t>
  </si>
  <si>
    <t>Auffälligkeiten und Stellungnahmeverfahren nach Fallzahl pro Qualitätsindikator (AJ 2023) – HGV-HEP</t>
  </si>
  <si>
    <t>1. Quintil (0-3)</t>
  </si>
  <si>
    <t>97 (72,93 %)</t>
  </si>
  <si>
    <t>24 (18,05 %)</t>
  </si>
  <si>
    <t>2. Quintil (4-7)</t>
  </si>
  <si>
    <t>89 (84,76 %)</t>
  </si>
  <si>
    <t>23 (21,90 %)</t>
  </si>
  <si>
    <t>3. Quintil (8-17)</t>
  </si>
  <si>
    <t>108 (83,08 %)</t>
  </si>
  <si>
    <t>19 (14,62 %)</t>
  </si>
  <si>
    <t>4. Quintil (18-44)</t>
  </si>
  <si>
    <t>117</t>
  </si>
  <si>
    <t>108 (92,31 %)</t>
  </si>
  <si>
    <t>19 (16,24 %)</t>
  </si>
  <si>
    <t>5. Quintil (45-464)</t>
  </si>
  <si>
    <t>94 (88,68 %)</t>
  </si>
  <si>
    <t>21 (19,81 %)</t>
  </si>
  <si>
    <t>591</t>
  </si>
  <si>
    <t>496 (83,93 %)</t>
  </si>
  <si>
    <t>106 (17,94 %)</t>
  </si>
  <si>
    <t>Auffälligkeiten und Stellungnahmeverfahren nach Fallzahl pro Qualitätsindikator (AJ 2023) – MC</t>
  </si>
  <si>
    <t>1. Quintil (0-13)</t>
  </si>
  <si>
    <t>106 (46,70 %)</t>
  </si>
  <si>
    <t>9 (3,96 %)</t>
  </si>
  <si>
    <t>2. Quintil (14-76)</t>
  </si>
  <si>
    <t>242</t>
  </si>
  <si>
    <t>180 (74,38 %)</t>
  </si>
  <si>
    <t>48 (19,83 %)</t>
  </si>
  <si>
    <t>3. Quintil (77-123)</t>
  </si>
  <si>
    <t>198 (82,50 %)</t>
  </si>
  <si>
    <t>73 (30,42 %)</t>
  </si>
  <si>
    <t>4. Quintil (124-198)</t>
  </si>
  <si>
    <t>212 (85,48 %)</t>
  </si>
  <si>
    <t>75 (30,24 %)</t>
  </si>
  <si>
    <t>5. Quintil (199-631)</t>
  </si>
  <si>
    <t>217 (83,78 %)</t>
  </si>
  <si>
    <t>100 (38,61 %)</t>
  </si>
  <si>
    <t>913 (75,08 %)</t>
  </si>
  <si>
    <t>305 (25,08 %)</t>
  </si>
  <si>
    <t>Auffälligkeiten und Stellungnahmeverfahren nach Fallzahl pro Qualitätsindikator (AJ 2023) – CAP</t>
  </si>
  <si>
    <t>11 (73,33 %)</t>
  </si>
  <si>
    <t>0 (0,00 %)</t>
  </si>
  <si>
    <t>2. Quintil (4-5)</t>
  </si>
  <si>
    <t>10 (71,43 %)</t>
  </si>
  <si>
    <t>3 (21,43 %)</t>
  </si>
  <si>
    <t>3. Quintil (6-8)</t>
  </si>
  <si>
    <t>10 (76,92 %)</t>
  </si>
  <si>
    <t>3 (23,08 %)</t>
  </si>
  <si>
    <t>4. Quintil (9-21)</t>
  </si>
  <si>
    <t>15 (65,22 %)</t>
  </si>
  <si>
    <t>5. Quintil (22-86)</t>
  </si>
  <si>
    <t>13 (50,00 %)</t>
  </si>
  <si>
    <t>1 (3,85 %)</t>
  </si>
  <si>
    <t>59 (64,84 %)</t>
  </si>
  <si>
    <t>7 (7,69 %)</t>
  </si>
  <si>
    <t>Auffälligkeiten und Stellungnahmeverfahren nach Fallzahl pro Qualitätsindikator (AJ 2023) – HSMDEF-DEFI-REV</t>
  </si>
  <si>
    <t>1. Quintil (0-10)</t>
  </si>
  <si>
    <t>3 (17,65 %)</t>
  </si>
  <si>
    <t>2. Quintil (11-18)</t>
  </si>
  <si>
    <t>9 (39,13 %)</t>
  </si>
  <si>
    <t>2 (8,70 %)</t>
  </si>
  <si>
    <t>3. Quintil (19-32)</t>
  </si>
  <si>
    <t>11 (55,00 %)</t>
  </si>
  <si>
    <t>3 (15,00 %)</t>
  </si>
  <si>
    <t>4. Quintil (33-64)</t>
  </si>
  <si>
    <t>16 (80,00 %)</t>
  </si>
  <si>
    <t>5. Quintil (65-388)</t>
  </si>
  <si>
    <t>14 (70,00 %)</t>
  </si>
  <si>
    <t>6 (30,00 %)</t>
  </si>
  <si>
    <t>53 (53,00 %)</t>
  </si>
  <si>
    <t>14 (14,00 %)</t>
  </si>
  <si>
    <t>Auffälligkeiten und Stellungnahmeverfahren nach Fallzahl pro Qualitätsindikator (AJ 2023) – HSMDEF-HSM-AGGW</t>
  </si>
  <si>
    <t>2 (22,22 %)</t>
  </si>
  <si>
    <t>2. Quintil (9-14)</t>
  </si>
  <si>
    <t>6 (60,00 %)</t>
  </si>
  <si>
    <t>1 (10,00 %)</t>
  </si>
  <si>
    <t>3. Quintil (15-25)</t>
  </si>
  <si>
    <t>6 (50,00 %)</t>
  </si>
  <si>
    <t>4. Quintil (26-85)</t>
  </si>
  <si>
    <t>5 (50,00 %)</t>
  </si>
  <si>
    <t>2 (20,00 %)</t>
  </si>
  <si>
    <t>5. Quintil (86-348)</t>
  </si>
  <si>
    <t>4 (40,00 %)</t>
  </si>
  <si>
    <t>23 (45,10 %)</t>
  </si>
  <si>
    <t>4 (7,84 %)</t>
  </si>
  <si>
    <t>Auffälligkeiten und Stellungnahmeverfahren nach Fallzahl pro Qualitätsindikator (AJ 2023) – HSMDEF-DEFI-AGGW</t>
  </si>
  <si>
    <t>1. Quintil (0-12)</t>
  </si>
  <si>
    <t>57 (82,61 %)</t>
  </si>
  <si>
    <t>11 (15,94 %)</t>
  </si>
  <si>
    <t>2. Quintil (13-67)</t>
  </si>
  <si>
    <t>38 (69,09 %)</t>
  </si>
  <si>
    <t>6 (10,91 %)</t>
  </si>
  <si>
    <t>3. Quintil (68-379)</t>
  </si>
  <si>
    <t>30 (69,77 %)</t>
  </si>
  <si>
    <t>15 (34,88 %)</t>
  </si>
  <si>
    <t>4. Quintil (380-681)</t>
  </si>
  <si>
    <t>31 (86,11 %)</t>
  </si>
  <si>
    <t>18 (50,00 %)</t>
  </si>
  <si>
    <t>5. Quintil (682-3.760)</t>
  </si>
  <si>
    <t>30 (83,33 %)</t>
  </si>
  <si>
    <t>20 (55,56 %)</t>
  </si>
  <si>
    <t>186 (77,82 %)</t>
  </si>
  <si>
    <t>70 (29,29 %)</t>
  </si>
  <si>
    <t>Auffälligkeiten und Stellungnahmeverfahren nach Fallzahl pro Qualitätsindikator (AJ 2023) – PM-GEBH</t>
  </si>
  <si>
    <t>89 (79,46 %)</t>
  </si>
  <si>
    <t>7 (6,25 %)</t>
  </si>
  <si>
    <t>2. Quintil (6-17)</t>
  </si>
  <si>
    <t>102 (92,73 %)</t>
  </si>
  <si>
    <t>17 (15,45 %)</t>
  </si>
  <si>
    <t>3. Quintil (18-44)</t>
  </si>
  <si>
    <t>109 (97,32 %)</t>
  </si>
  <si>
    <t>20 (17,86 %)</t>
  </si>
  <si>
    <t>4. Quintil (45-85)</t>
  </si>
  <si>
    <t>9 (8,04 %)</t>
  </si>
  <si>
    <t>5. Quintil (86-726)</t>
  </si>
  <si>
    <t>99 (88,39 %)</t>
  </si>
  <si>
    <t>558</t>
  </si>
  <si>
    <t>508 (91,04 %)</t>
  </si>
  <si>
    <t>62 (11,11 %)</t>
  </si>
  <si>
    <t>Auffälligkeiten und Stellungnahmeverfahren nach Fallzahl pro Qualitätsindikator (AJ 2023) – GYN-OP</t>
  </si>
  <si>
    <t>1. Quintil (0-16)</t>
  </si>
  <si>
    <t>49 (56,98 %)</t>
  </si>
  <si>
    <t>3 (3,49 %)</t>
  </si>
  <si>
    <t>2. Quintil (17-36)</t>
  </si>
  <si>
    <t>67 (79,76 %)</t>
  </si>
  <si>
    <t>11 (13,10 %)</t>
  </si>
  <si>
    <t>3. Quintil (37-56)</t>
  </si>
  <si>
    <t>62 (74,70 %)</t>
  </si>
  <si>
    <t>11 (13,25 %)</t>
  </si>
  <si>
    <t>4. Quintil (57-84)</t>
  </si>
  <si>
    <t>68 (79,07 %)</t>
  </si>
  <si>
    <t>20 (23,26 %)</t>
  </si>
  <si>
    <t>5. Quintil (85-221)</t>
  </si>
  <si>
    <t>71 (84,52 %)</t>
  </si>
  <si>
    <t>20 (23,81 %)</t>
  </si>
  <si>
    <t>317 (74,94 %)</t>
  </si>
  <si>
    <t>65 (15,37 %)</t>
  </si>
  <si>
    <t>Auffälligkeiten und Stellungnahmeverfahren nach Fallzahl pro Qualitätsindikator (AJ 2023) – HGV-OSFRAK</t>
  </si>
  <si>
    <t>41 (91,11 %)</t>
  </si>
  <si>
    <t>6 (13,33 %)</t>
  </si>
  <si>
    <t>2. Quintil (9-25)</t>
  </si>
  <si>
    <t>33 (86,84 %)</t>
  </si>
  <si>
    <t>5 (13,16 %)</t>
  </si>
  <si>
    <t>3. Quintil (26-82)</t>
  </si>
  <si>
    <t>32 (82,05 %)</t>
  </si>
  <si>
    <t>11 (28,21 %)</t>
  </si>
  <si>
    <t>4. Quintil (83-241)</t>
  </si>
  <si>
    <t>54 (96,43 %)</t>
  </si>
  <si>
    <t>10 (17,86 %)</t>
  </si>
  <si>
    <t>5. Quintil (242-889)</t>
  </si>
  <si>
    <t>81 (100,00 %)</t>
  </si>
  <si>
    <t>7 (8,64 %)</t>
  </si>
  <si>
    <t>241 (93,05 %)</t>
  </si>
  <si>
    <t>39 (15,06 %)</t>
  </si>
  <si>
    <t>Auffälligkeiten und Stellungnahmeverfahren nach Fallzahl pro Qualitätsindikator (AJ 2023) – PM-NEO</t>
  </si>
  <si>
    <t>85 (65,89 %)</t>
  </si>
  <si>
    <t>12 (9,30 %)</t>
  </si>
  <si>
    <t>2. Quintil (5-10)</t>
  </si>
  <si>
    <t>132 (68,75 %)</t>
  </si>
  <si>
    <t>9 (4,69 %)</t>
  </si>
  <si>
    <t>3. Quintil (11-45)</t>
  </si>
  <si>
    <t>125 (78,62 %)</t>
  </si>
  <si>
    <t>14 (8,81 %)</t>
  </si>
  <si>
    <t>4. Quintil (46-83)</t>
  </si>
  <si>
    <t>131</t>
  </si>
  <si>
    <t>103 (78,63 %)</t>
  </si>
  <si>
    <t>14 (10,69 %)</t>
  </si>
  <si>
    <t>5. Quintil (84-1.554)</t>
  </si>
  <si>
    <t>100 (77,52 %)</t>
  </si>
  <si>
    <t>10 (7,75 %)</t>
  </si>
  <si>
    <t>545 (73,65 %)</t>
  </si>
  <si>
    <t>59 (7,97 %)</t>
  </si>
  <si>
    <t>Auffälligkeiten und Stellungnahmeverfahren nach Fallzahl pro Qualitätsindikator (AJ 2023) – KEP</t>
  </si>
  <si>
    <t>37 (90,24 %)</t>
  </si>
  <si>
    <t>5 (12,20 %)</t>
  </si>
  <si>
    <t>35 (94,59 %)</t>
  </si>
  <si>
    <t>7 (18,92 %)</t>
  </si>
  <si>
    <t>3. Quintil (8-12)</t>
  </si>
  <si>
    <t>31 (93,94 %)</t>
  </si>
  <si>
    <t>5 (15,15 %)</t>
  </si>
  <si>
    <t>4. Quintil (13-25)</t>
  </si>
  <si>
    <t>37 (92,50 %)</t>
  </si>
  <si>
    <t>7 (17,50 %)</t>
  </si>
  <si>
    <t>5. Quintil (26-134)</t>
  </si>
  <si>
    <t>31 (100,00 %)</t>
  </si>
  <si>
    <t>5 (16,13 %)</t>
  </si>
  <si>
    <t>171 (93,96 %)</t>
  </si>
  <si>
    <t>29 (15,93 %)</t>
  </si>
  <si>
    <t>Auffälligkeiten und Stellungnahmeverfahren nach Fallzahl pro Qualitätsindikator (AJ 2023) – KAROTIS</t>
  </si>
  <si>
    <t>1 (5,00 %)</t>
  </si>
  <si>
    <t>2. Quintil (5-8)</t>
  </si>
  <si>
    <t>19 (63,33 %)</t>
  </si>
  <si>
    <t>2 (6,67 %)</t>
  </si>
  <si>
    <t>3. Quintil (9-11)</t>
  </si>
  <si>
    <t>10 (47,62 %)</t>
  </si>
  <si>
    <t>1 (4,76 %)</t>
  </si>
  <si>
    <t>4. Quintil (12-19)</t>
  </si>
  <si>
    <t>18 (75,00 %)</t>
  </si>
  <si>
    <t>2 (8,33 %)</t>
  </si>
  <si>
    <t>5. Quintil (20-63)</t>
  </si>
  <si>
    <t>14 (50,00 %)</t>
  </si>
  <si>
    <t>2 (7,14 %)</t>
  </si>
  <si>
    <t>75 (60,98 %)</t>
  </si>
  <si>
    <t>8 (6,50 %)</t>
  </si>
  <si>
    <t>Auffälligkeiten und Stellungnahmeverfahren nach Fallzahl pro Qualitätsindikator (AJ 2023) – HSMDEF-HSM-REV</t>
  </si>
  <si>
    <t>1. Quintil (0)</t>
  </si>
  <si>
    <t>0 (NA %)</t>
  </si>
  <si>
    <t>2. Quintil (1)</t>
  </si>
  <si>
    <t>123 (97,62 %)</t>
  </si>
  <si>
    <t>57 (45,24 %)</t>
  </si>
  <si>
    <t>Auffälligkeiten und Stellungnahmeverfahren nach Fallzahl pro Qualitätsindikator (AJ 2023) – WI-HI-A</t>
  </si>
  <si>
    <t>64 (100,00 %)</t>
  </si>
  <si>
    <t>29 (45,31 %)</t>
  </si>
  <si>
    <t>Auffälligkeiten und Stellungnahmeverfahren nach Fallzahl pro Qualitätsindikator (AJ 2023) – WI-HI-S</t>
  </si>
  <si>
    <t>42 (100,00 %)</t>
  </si>
  <si>
    <t>20 (47,62 %)</t>
  </si>
  <si>
    <t>38 (100,00 %)</t>
  </si>
  <si>
    <t>17 (44,74 %)</t>
  </si>
  <si>
    <t>3. Quintil (8-14)</t>
  </si>
  <si>
    <t>43 (100,00 %)</t>
  </si>
  <si>
    <t>23 (53,49 %)</t>
  </si>
  <si>
    <t>4. Quintil (15-23)</t>
  </si>
  <si>
    <t>48 (100,00 %)</t>
  </si>
  <si>
    <t>18 (37,50 %)</t>
  </si>
  <si>
    <t>5. Quintil (24-155)</t>
  </si>
  <si>
    <t>53 (100,00 %)</t>
  </si>
  <si>
    <t>23 (43,40 %)</t>
  </si>
  <si>
    <t>224 (100,00 %)</t>
  </si>
  <si>
    <t>101 (45,09 %)</t>
  </si>
  <si>
    <t>Auffälligkeiten und Stellungnahmeverfahren nach Fallzahl pro Qualitätsindikator (AJ 2023) – KCHK-MK-KATH</t>
  </si>
  <si>
    <t>1. Quintil (0-72)</t>
  </si>
  <si>
    <t>4 (100,00 %)</t>
  </si>
  <si>
    <t>3 (75,00 %)</t>
  </si>
  <si>
    <t>2. Quintil (73-117)</t>
  </si>
  <si>
    <t>3 (100,00 %)</t>
  </si>
  <si>
    <t>2 (66,67 %)</t>
  </si>
  <si>
    <t>3. Quintil (118-162)</t>
  </si>
  <si>
    <t>4. Quintil (163-312)</t>
  </si>
  <si>
    <t>5 (100,00 %)</t>
  </si>
  <si>
    <t>4 (80,00 %)</t>
  </si>
  <si>
    <t>5. Quintil (313-418)</t>
  </si>
  <si>
    <t>19 (100,00 %)</t>
  </si>
  <si>
    <t>16 (84,21 %)</t>
  </si>
  <si>
    <t>Auffälligkeiten und Stellungnahmeverfahren nach Fallzahl pro Qualitätsindikator (AJ 2023) – KCHK-KC</t>
  </si>
  <si>
    <t>1. Quintil (0-11)</t>
  </si>
  <si>
    <t>2. Quintil (12-48)</t>
  </si>
  <si>
    <t>7 (100,00 %)</t>
  </si>
  <si>
    <t>3. Quintil (49-60)</t>
  </si>
  <si>
    <t>1 (25,00 %)</t>
  </si>
  <si>
    <t>4. Quintil (61-72)</t>
  </si>
  <si>
    <t>5. Quintil (73-135)</t>
  </si>
  <si>
    <t>6 (100,00 %)</t>
  </si>
  <si>
    <t>1 (16,67 %)</t>
  </si>
  <si>
    <t>25 (100,00 %)</t>
  </si>
  <si>
    <t>7 (28,00 %)</t>
  </si>
  <si>
    <t>Auffälligkeiten und Stellungnahmeverfahren nach Fallzahl pro Qualitätsindikator (AJ 2023) – KCHK-AK-CHIR</t>
  </si>
  <si>
    <t>2 (100,00 %)</t>
  </si>
  <si>
    <t>2. Quintil (14-19)</t>
  </si>
  <si>
    <t>2 (33,33 %)</t>
  </si>
  <si>
    <t>3. Quintil (20-44)</t>
  </si>
  <si>
    <t>5 (71,43 %)</t>
  </si>
  <si>
    <t>4. Quintil (45-79)</t>
  </si>
  <si>
    <t>2 (40,00 %)</t>
  </si>
  <si>
    <t>5. Quintil (80-203)</t>
  </si>
  <si>
    <t>15 (60,00 %)</t>
  </si>
  <si>
    <t>Auffälligkeiten und Stellungnahmeverfahren nach Fallzahl pro Qualitätsindikator (AJ 2023) – KCHK-KC-KOMB</t>
  </si>
  <si>
    <t>1. Quintil (0-40)</t>
  </si>
  <si>
    <t>2. Quintil (41-95)</t>
  </si>
  <si>
    <t>4 (66,67 %)</t>
  </si>
  <si>
    <t>3. Quintil (96-191)</t>
  </si>
  <si>
    <t>2 (28,57 %)</t>
  </si>
  <si>
    <t>4. Quintil (192-221)</t>
  </si>
  <si>
    <t>5. Quintil (222-469)</t>
  </si>
  <si>
    <t>8 (100,00 %)</t>
  </si>
  <si>
    <t>2 (25,00 %)</t>
  </si>
  <si>
    <t>33 (100,00 %)</t>
  </si>
  <si>
    <t>18 (54,55 %)</t>
  </si>
  <si>
    <t>Auffälligkeiten und Stellungnahmeverfahren nach Fallzahl pro Qualitätsindikator (AJ 2023) – KCHK-AK-KATH</t>
  </si>
  <si>
    <t>11 (100,00 %)</t>
  </si>
  <si>
    <t>4 (36,36 %)</t>
  </si>
  <si>
    <t>15 (100,00 %)</t>
  </si>
  <si>
    <t>7 (46,67 %)</t>
  </si>
  <si>
    <t>3. Quintil (20-30)</t>
  </si>
  <si>
    <t>12 (100,00 %)</t>
  </si>
  <si>
    <t>3 (25,00 %)</t>
  </si>
  <si>
    <t>4. Quintil (31-47)</t>
  </si>
  <si>
    <t>4 (33,33 %)</t>
  </si>
  <si>
    <t>5. Quintil (48-116)</t>
  </si>
  <si>
    <t>14 (100,00 %)</t>
  </si>
  <si>
    <t>8 (57,14 %)</t>
  </si>
  <si>
    <t>26 (40,62 %)</t>
  </si>
  <si>
    <t>Auffälligkeiten und Stellungnahmeverfahren nach Fallzahl pro Qualitätsindikator (AJ 2023) – KCHK-MK-CHIR</t>
  </si>
  <si>
    <t>1. Quintil (0-1)</t>
  </si>
  <si>
    <t>2. Quintil (2-3)</t>
  </si>
  <si>
    <t>3. Quintil (4-5)</t>
  </si>
  <si>
    <t>4. Quintil (6-8)</t>
  </si>
  <si>
    <t>5. Quintil (9-19)</t>
  </si>
  <si>
    <t>3 (60,00 %)</t>
  </si>
  <si>
    <t>20 (100,00 %)</t>
  </si>
  <si>
    <t>Auffälligkeiten und Stellungnahmeverfahren nach Fallzahl pro Qualitätsindikator (AJ 2023) – NET-PNTX</t>
  </si>
  <si>
    <t>1 (100,00 %)</t>
  </si>
  <si>
    <t>2. Quintil (6-8)</t>
  </si>
  <si>
    <t>3. Quintil (9-24)</t>
  </si>
  <si>
    <t>4. Quintil (25-56)</t>
  </si>
  <si>
    <t>5. Quintil (57-66)</t>
  </si>
  <si>
    <t>9 (100,00 %)</t>
  </si>
  <si>
    <t>5 (55,56 %)</t>
  </si>
  <si>
    <t>Auffälligkeiten und Stellungnahmeverfahren nach Fallzahl pro Qualitätsindikator (AJ 2023) – TX-LTX</t>
  </si>
  <si>
    <t>1. Quintil (0-2)</t>
  </si>
  <si>
    <t>1 (33,33 %)</t>
  </si>
  <si>
    <t>2. Quintil (3)</t>
  </si>
  <si>
    <t>3. Quintil (4)</t>
  </si>
  <si>
    <t>4. Quintil (5-6)</t>
  </si>
  <si>
    <t>2 (50,00 %)</t>
  </si>
  <si>
    <t>5. Quintil (7-19)</t>
  </si>
  <si>
    <t>9 (45,00 %)</t>
  </si>
  <si>
    <t>Auffälligkeiten und Stellungnahmeverfahren nach Fallzahl pro Qualitätsindikator (AJ 2023) – TX-MKU</t>
  </si>
  <si>
    <t>1. Quintil (0-7)</t>
  </si>
  <si>
    <t>2. Quintil (8-13)</t>
  </si>
  <si>
    <t>3. Quintil (14-17)</t>
  </si>
  <si>
    <t>4. Quintil (18-22)</t>
  </si>
  <si>
    <t>5. Quintil (23-24)</t>
  </si>
  <si>
    <t>Auffälligkeiten und Stellungnahmeverfahren nach Fallzahl pro Qualitätsindikator (AJ 2023) – TX-HTX</t>
  </si>
  <si>
    <t>2. Quintil (5-9)</t>
  </si>
  <si>
    <t>3. Quintil (10)</t>
  </si>
  <si>
    <t>4. Quintil (11-31)</t>
  </si>
  <si>
    <t>5. Quintil (32-37)</t>
  </si>
  <si>
    <t>Auffälligkeiten und Stellungnahmeverfahren nach Fallzahl pro Qualitätsindikator (AJ 2023) – NET-NTX</t>
  </si>
  <si>
    <t>2. Quintil (1-3)</t>
  </si>
  <si>
    <t>3. Quintil (4-7)</t>
  </si>
  <si>
    <t>4. Quintil (8-9)</t>
  </si>
  <si>
    <t>5. Quintil (10)</t>
  </si>
  <si>
    <t>Auffälligkeiten und Stellungnahmeverfahren nach Fallzahl pro Qualitätsindikator (AJ 2023) – TX-LLS</t>
  </si>
  <si>
    <t>Indikatorenergebnisse der QS-Verfahren</t>
  </si>
  <si>
    <t>150.100</t>
  </si>
  <si>
    <t>132.777</t>
  </si>
  <si>
    <t>Indikatorenergebnisse der QS-Verfahren mit definiertem Referenzbereich</t>
  </si>
  <si>
    <t>144.364</t>
  </si>
  <si>
    <t>123.065</t>
  </si>
  <si>
    <t>10.848</t>
  </si>
  <si>
    <t>7,51</t>
  </si>
  <si>
    <t>9.591</t>
  </si>
  <si>
    <t>7,79</t>
  </si>
  <si>
    <t>4,03</t>
  </si>
  <si>
    <t>-182</t>
  </si>
  <si>
    <t>10.411</t>
  </si>
  <si>
    <t>9.866</t>
  </si>
  <si>
    <t>9.773</t>
  </si>
  <si>
    <t>99,06</t>
  </si>
  <si>
    <t>0,02</t>
  </si>
  <si>
    <t>nicht fristgerechte Übermittlung (nur QS WI) (Schlüsselwert 7)</t>
  </si>
  <si>
    <t>0,92</t>
  </si>
  <si>
    <t>3.188</t>
  </si>
  <si>
    <t>30,62</t>
  </si>
  <si>
    <t>2.378</t>
  </si>
  <si>
    <t>24,10</t>
  </si>
  <si>
    <t>7.224</t>
  </si>
  <si>
    <t>69,39</t>
  </si>
  <si>
    <t>7.488</t>
  </si>
  <si>
    <t>75,90</t>
  </si>
  <si>
    <t>7.188</t>
  </si>
  <si>
    <t>99,50</t>
  </si>
  <si>
    <t>7.476</t>
  </si>
  <si>
    <t>99,84</t>
  </si>
  <si>
    <t>1,25</t>
  </si>
  <si>
    <t>0,12</t>
  </si>
  <si>
    <t>0,47</t>
  </si>
  <si>
    <t>4.551</t>
  </si>
  <si>
    <t>43,71</t>
  </si>
  <si>
    <t>4.424</t>
  </si>
  <si>
    <t>44,84</t>
  </si>
  <si>
    <t>1.444</t>
  </si>
  <si>
    <t>13,87</t>
  </si>
  <si>
    <t>1.873</t>
  </si>
  <si>
    <t>18,98</t>
  </si>
  <si>
    <t>760</t>
  </si>
  <si>
    <t>7,30</t>
  </si>
  <si>
    <t>762</t>
  </si>
  <si>
    <t>326</t>
  </si>
  <si>
    <t>3,13</t>
  </si>
  <si>
    <t>395</t>
  </si>
  <si>
    <t>488</t>
  </si>
  <si>
    <t>680</t>
  </si>
  <si>
    <t>Qualitätsindikatoren: Übersicht über Auffälligkeiten und Qualitätssicherungsmaßnahmen gem. § 17 DeQS-RL</t>
  </si>
  <si>
    <t>101.392</t>
  </si>
  <si>
    <t>2.150</t>
  </si>
  <si>
    <t>2,12</t>
  </si>
  <si>
    <t>0,14</t>
  </si>
  <si>
    <t>2.149</t>
  </si>
  <si>
    <t>600</t>
  </si>
  <si>
    <t>27,92</t>
  </si>
  <si>
    <t>1.549</t>
  </si>
  <si>
    <t>72,08</t>
  </si>
  <si>
    <t>1.545</t>
  </si>
  <si>
    <t>99,74</t>
  </si>
  <si>
    <t>0,06</t>
  </si>
  <si>
    <t>19,68</t>
  </si>
  <si>
    <t>1.024</t>
  </si>
  <si>
    <t>47,65</t>
  </si>
  <si>
    <t>4,33</t>
  </si>
  <si>
    <t>Auffälligkeitskriterien: Übersicht über Auffälligkeiten und Qualitätssicherungsmaßnahmen gem. § 17 DeQS-RL</t>
  </si>
  <si>
    <t>Auswertungsmodul</t>
  </si>
  <si>
    <t>PCI</t>
  </si>
  <si>
    <t>CHE</t>
  </si>
  <si>
    <t>NET-PNTX-D</t>
  </si>
  <si>
    <t>TX-HTX</t>
  </si>
  <si>
    <t>TX-MKU</t>
  </si>
  <si>
    <t>7 / 169
(4,14 %)</t>
  </si>
  <si>
    <t>TX-LUTX</t>
  </si>
  <si>
    <t>TX-LTX</t>
  </si>
  <si>
    <t>TX-LLS</t>
  </si>
  <si>
    <t>TX-NLS</t>
  </si>
  <si>
    <t>KCHK-D</t>
  </si>
  <si>
    <t>16 / 817
(1,96 %)</t>
  </si>
  <si>
    <t>14 / 16
(87,50 %)</t>
  </si>
  <si>
    <t>KCHK-KC</t>
  </si>
  <si>
    <t>KCHK-AK-KATH</t>
  </si>
  <si>
    <t>KCHK-AK-CHIR</t>
  </si>
  <si>
    <t>KCHK-MK-KATH</t>
  </si>
  <si>
    <t>KCHK-MK-CHIR</t>
  </si>
  <si>
    <t>KAROTIS</t>
  </si>
  <si>
    <t>CAP</t>
  </si>
  <si>
    <t>MC</t>
  </si>
  <si>
    <t>GYN-OP</t>
  </si>
  <si>
    <t>DEK</t>
  </si>
  <si>
    <t>HSMDEF-HSM-IMPL</t>
  </si>
  <si>
    <t>HSMDEF-HSM-AGGW</t>
  </si>
  <si>
    <t>HSMDEF-HSM-REV</t>
  </si>
  <si>
    <t>HSMDEF-DEFI-IMPL</t>
  </si>
  <si>
    <t>HSMDEF-DEFI-AGGW</t>
  </si>
  <si>
    <t>HSMDEF-DEFI-REV</t>
  </si>
  <si>
    <t>PM-GEBH</t>
  </si>
  <si>
    <t>PM-NEO</t>
  </si>
  <si>
    <t>HGV-HEP</t>
  </si>
  <si>
    <t>HGV-OSFRAK</t>
  </si>
  <si>
    <t>KEP</t>
  </si>
  <si>
    <t>Auffälligkeitskriterien: Ergebnisse nach Stellungnahmeverfahren pro Auswertungsmodul (AJ 2023)</t>
  </si>
  <si>
    <t>WI-HI-A</t>
  </si>
  <si>
    <t>WI-HI-S</t>
  </si>
  <si>
    <t>NET-NTX</t>
  </si>
  <si>
    <t>9 / 153
(5,88 %)</t>
  </si>
  <si>
    <t>NET-PNTX</t>
  </si>
  <si>
    <t>20 / 63
(31,75 %)</t>
  </si>
  <si>
    <t>20 / 249
(8,03 %)</t>
  </si>
  <si>
    <t>9 / 63
(14,29 %)</t>
  </si>
  <si>
    <t>0 / 108
(0,00 %)</t>
  </si>
  <si>
    <t>19 / 513
(3,70 %)</t>
  </si>
  <si>
    <t>KCHK-KC-KOMB</t>
  </si>
  <si>
    <t>25 / 510
(4,90 %)</t>
  </si>
  <si>
    <t>33 / 603
(5,47 %)</t>
  </si>
  <si>
    <t>25 / 516
(4,84 %)</t>
  </si>
  <si>
    <t>224 / 2.944
(7,61 %)</t>
  </si>
  <si>
    <t>224 / 224
(100,00 %)</t>
  </si>
  <si>
    <t>101 / 224
(45,09 %)</t>
  </si>
  <si>
    <t>64 / 1.108
(5,78 %)</t>
  </si>
  <si>
    <t>Qualitätsindikatoren: Ergebnisse nach Stellungnahmeverfahren pro Auswertungsmodul (AJ 2023)</t>
  </si>
  <si>
    <t>2.018</t>
  </si>
  <si>
    <t>370 / 16.146
(2,29 %)</t>
  </si>
  <si>
    <t>370 / 370
(100,00 %)</t>
  </si>
  <si>
    <t>292 / 370
(78,92 %)</t>
  </si>
  <si>
    <t>421</t>
  </si>
  <si>
    <t>44 / 3.411
(1,29 %)</t>
  </si>
  <si>
    <t>43 / 44
(97,73 %)</t>
  </si>
  <si>
    <t>28 / 43
(65,12 %)</t>
  </si>
  <si>
    <t>418</t>
  </si>
  <si>
    <t>83 / 3.489
(2,38 %)</t>
  </si>
  <si>
    <t>57 / 85
(67,06 %)</t>
  </si>
  <si>
    <t>24 / 85
(28,24 %)</t>
  </si>
  <si>
    <t>24 / 57
(42,11 %)</t>
  </si>
  <si>
    <t>1.316</t>
  </si>
  <si>
    <t>199 / 10.468
(1,90 %)</t>
  </si>
  <si>
    <t>147 / 199
(73,87 %)</t>
  </si>
  <si>
    <t>112 / 199
(56,28 %)</t>
  </si>
  <si>
    <t>112 / 147
(76,19 %)</t>
  </si>
  <si>
    <t>10 / 806
(1,24 %)</t>
  </si>
  <si>
    <t>894</t>
  </si>
  <si>
    <t>131 / 7.147
(1,83 %)</t>
  </si>
  <si>
    <t>122 / 131
(93,13 %)</t>
  </si>
  <si>
    <t>93 / 131
(70,99 %)</t>
  </si>
  <si>
    <t>93 / 122
(76,23 %)</t>
  </si>
  <si>
    <t>235</t>
  </si>
  <si>
    <t>59 / 1.973
(2,99 %)</t>
  </si>
  <si>
    <t>50 / 2.401
(2,08 %)</t>
  </si>
  <si>
    <t>25 / 50
(50,00 %)</t>
  </si>
  <si>
    <t>1.150</t>
  </si>
  <si>
    <t>194 / 9.411
(2,06 %)</t>
  </si>
  <si>
    <t>167 / 194
(86,08 %)</t>
  </si>
  <si>
    <t>119 / 194
(61,34 %)</t>
  </si>
  <si>
    <t>119 / 167
(71,26 %)</t>
  </si>
  <si>
    <t>2.862</t>
  </si>
  <si>
    <t>513 / 23.017
(2,23 %)</t>
  </si>
  <si>
    <t>106 / 513
(20,66 %)</t>
  </si>
  <si>
    <t>78 / 513
(15,20 %)</t>
  </si>
  <si>
    <t>78 / 106
(73,58 %)</t>
  </si>
  <si>
    <t>671</t>
  </si>
  <si>
    <t>109 / 5.393
(2,02 %)</t>
  </si>
  <si>
    <t>109 / 109
(100,00 %)</t>
  </si>
  <si>
    <t>75 / 109
(68,81 %)</t>
  </si>
  <si>
    <t>392</t>
  </si>
  <si>
    <t>61 / 3.098
(1,97 %)</t>
  </si>
  <si>
    <t>51 / 61
(83,61 %)</t>
  </si>
  <si>
    <t>36 / 61
(59,02 %)</t>
  </si>
  <si>
    <t>36 / 51
(70,59 %)</t>
  </si>
  <si>
    <t>30 / 1.158
(2,59 %)</t>
  </si>
  <si>
    <t>28 / 30
(93,33 %)</t>
  </si>
  <si>
    <t>634</t>
  </si>
  <si>
    <t>61 / 5.343
(1,14 %)</t>
  </si>
  <si>
    <t>390</t>
  </si>
  <si>
    <t>50 / 3.203
(1,56 %)</t>
  </si>
  <si>
    <t>47 / 3.017
(1,56 %)</t>
  </si>
  <si>
    <t>32 / 47
(68,09 %)</t>
  </si>
  <si>
    <t>Bundesbezogene Verfahren</t>
  </si>
  <si>
    <t>447</t>
  </si>
  <si>
    <t>139 / 1.911
(7,27 %)</t>
  </si>
  <si>
    <t>73 / 139
(52,52 %)</t>
  </si>
  <si>
    <t>54 / 139
(38,85 %)</t>
  </si>
  <si>
    <t>54 / 73
(73,97 %)</t>
  </si>
  <si>
    <t>2.150 / 101.392
(2,12 %)</t>
  </si>
  <si>
    <t>1.549 / 2.152
(71,98 %)</t>
  </si>
  <si>
    <t>1.024 / 2.152
(47,58 %)</t>
  </si>
  <si>
    <t>1.024 / 1.549
(66,11 %)</t>
  </si>
  <si>
    <t xml:space="preserve">Auffälligkeitskriterien: Ergebnisse nach Stellungnahmeverfahren pro Bundesland (AJ 2023) </t>
  </si>
  <si>
    <t>2.507</t>
  </si>
  <si>
    <t>1.619 / 19.062
(8,49 %)</t>
  </si>
  <si>
    <t>1.115 / 1.619
(68,87 %)</t>
  </si>
  <si>
    <t>269 / 1.619
(16,62 %)</t>
  </si>
  <si>
    <t>269 / 1.115
(24,13 %)</t>
  </si>
  <si>
    <t>440</t>
  </si>
  <si>
    <t>325 / 3.851
(8,44 %)</t>
  </si>
  <si>
    <t>325 / 325
(100,00 %)</t>
  </si>
  <si>
    <t>49 / 325
(15,08 %)</t>
  </si>
  <si>
    <t>311 / 4.155
(7,48 %)</t>
  </si>
  <si>
    <t>231 / 313
(73,80 %)</t>
  </si>
  <si>
    <t>36 / 313
(11,50 %)</t>
  </si>
  <si>
    <t>36 / 231
(15,58 %)</t>
  </si>
  <si>
    <t>1.859</t>
  </si>
  <si>
    <t>828 / 12.492
(6,63 %)</t>
  </si>
  <si>
    <t>457 / 828
(55,19 %)</t>
  </si>
  <si>
    <t>136 / 828
(16,43 %)</t>
  </si>
  <si>
    <t>136 / 457
(29,76 %)</t>
  </si>
  <si>
    <t>72 / 969
(7,43 %)</t>
  </si>
  <si>
    <t>20 / 72
(27,78 %)</t>
  </si>
  <si>
    <t>1.104</t>
  </si>
  <si>
    <t>593 / 8.337
(7,11 %)</t>
  </si>
  <si>
    <t>415 / 593
(69,98 %)</t>
  </si>
  <si>
    <t>159 / 593
(26,81 %)</t>
  </si>
  <si>
    <t>159 / 415
(38,31 %)</t>
  </si>
  <si>
    <t>207 / 2.353
(8,80 %)</t>
  </si>
  <si>
    <t>269 / 207
(129,95 %)</t>
  </si>
  <si>
    <t>11 / 207
(5,31 %)</t>
  </si>
  <si>
    <t>11 / 269
(4,09 %)</t>
  </si>
  <si>
    <t>337</t>
  </si>
  <si>
    <t>232 / 2.744
(8,45 %)</t>
  </si>
  <si>
    <t>163 / 232
(70,26 %)</t>
  </si>
  <si>
    <t>51 / 232
(21,98 %)</t>
  </si>
  <si>
    <t>51 / 163
(31,29 %)</t>
  </si>
  <si>
    <t>1.311</t>
  </si>
  <si>
    <t>912 / 10.937
(8,34 %)</t>
  </si>
  <si>
    <t>903 / 912
(99,01 %)</t>
  </si>
  <si>
    <t>238 / 912
(26,10 %)</t>
  </si>
  <si>
    <t>238 / 903
(26,36 %)</t>
  </si>
  <si>
    <t>3.442</t>
  </si>
  <si>
    <t>1.994 / 26.513
(7,52 %)</t>
  </si>
  <si>
    <t>1.156 / 1.994
(57,97 %)</t>
  </si>
  <si>
    <t>371 / 1.994
(18,61 %)</t>
  </si>
  <si>
    <t>371 / 1.156
(32,09 %)</t>
  </si>
  <si>
    <t>827</t>
  </si>
  <si>
    <t>570 / 6.211
(9,18 %)</t>
  </si>
  <si>
    <t>467 / 570
(81,93 %)</t>
  </si>
  <si>
    <t>99 / 570
(17,37 %)</t>
  </si>
  <si>
    <t>99 / 467
(21,20 %)</t>
  </si>
  <si>
    <t>480</t>
  </si>
  <si>
    <t>317 / 3.607
(8,79 %)</t>
  </si>
  <si>
    <t>253 / 383
(66,06 %)</t>
  </si>
  <si>
    <t>33 / 383
(8,62 %)</t>
  </si>
  <si>
    <t>33 / 253
(13,04 %)</t>
  </si>
  <si>
    <t>133 / 1.395
(9,53 %)</t>
  </si>
  <si>
    <t>126 / 133
(94,74 %)</t>
  </si>
  <si>
    <t>40 / 133
(30,08 %)</t>
  </si>
  <si>
    <t>40 / 126
(31,75 %)</t>
  </si>
  <si>
    <t>865</t>
  </si>
  <si>
    <t>441 / 6.353
(6,94 %)</t>
  </si>
  <si>
    <t>465 / 466
(99,79 %)</t>
  </si>
  <si>
    <t>81 / 466
(17,38 %)</t>
  </si>
  <si>
    <t>81 / 465
(17,42 %)</t>
  </si>
  <si>
    <t>332 / 3.703
(8,97 %)</t>
  </si>
  <si>
    <t>337 / 332
(101,51 %)</t>
  </si>
  <si>
    <t>12 / 332
(3,61 %)</t>
  </si>
  <si>
    <t>12 / 337
(3,56 %)</t>
  </si>
  <si>
    <t>249 / 3.491
(7,13 %)</t>
  </si>
  <si>
    <t>278 / 249
(111,65 %)</t>
  </si>
  <si>
    <t>59 / 249
(23,69 %)</t>
  </si>
  <si>
    <t>59 / 278
(21,22 %)</t>
  </si>
  <si>
    <t>456 / 6.892
(6,62 %)</t>
  </si>
  <si>
    <t>456 / 456
(100,00 %)</t>
  </si>
  <si>
    <t>209 / 456
(45,83 %)</t>
  </si>
  <si>
    <t>9.591 / 123.065
(7,79 %)</t>
  </si>
  <si>
    <t>7.488 / 9.684
(77,32 %)</t>
  </si>
  <si>
    <t>1.873 / 9.684
(19,34 %)</t>
  </si>
  <si>
    <t>1.873 / 7.488
(25,01 %)</t>
  </si>
  <si>
    <t xml:space="preserve">Qualitätsindikatoren: Ergebnisse nach Stellungnahmeverfahren pro Bundesland (AJ 2023) </t>
  </si>
  <si>
    <t>13 / 164
(7,93 %)</t>
  </si>
  <si>
    <t>151 / 164
(92,07 %)</t>
  </si>
  <si>
    <t>7 / 77
(9,09 %)</t>
  </si>
  <si>
    <t>70 / 77
(90,91 %)</t>
  </si>
  <si>
    <t>1 / 76
(1,32 %)</t>
  </si>
  <si>
    <t>75 / 76
(98,68 %)</t>
  </si>
  <si>
    <t>5 / 108
(4,63 %)</t>
  </si>
  <si>
    <t>103 / 108
(95,37 %)</t>
  </si>
  <si>
    <t>55 / 59
(93,22 %)</t>
  </si>
  <si>
    <t>2 / 24
(8,33 %)</t>
  </si>
  <si>
    <t>22 / 24
(91,67 %)</t>
  </si>
  <si>
    <t>33 / 35
(94,29 %)</t>
  </si>
  <si>
    <t>63 / 65
(96,92 %)</t>
  </si>
  <si>
    <t>7 / 126
(5,56 %)</t>
  </si>
  <si>
    <t>119 / 126
(94,44 %)</t>
  </si>
  <si>
    <t>51 / 52
(98,08 %)</t>
  </si>
  <si>
    <t>Auffälligkeitskriterien: Initiierung Maßnahmenstufe 1 und 2 (AJ 2023)</t>
  </si>
  <si>
    <t>57 / 243
(23,46 %)</t>
  </si>
  <si>
    <t>12 / 484
(2,48 %)</t>
  </si>
  <si>
    <t>184 / 243
(75,72 %)</t>
  </si>
  <si>
    <t>1 / 278
(0,36 %)</t>
  </si>
  <si>
    <t>25 / 31
(80,65 %)</t>
  </si>
  <si>
    <t>0 / 121
(0,00 %)</t>
  </si>
  <si>
    <t>4 / 142
(2,82 %)</t>
  </si>
  <si>
    <t>19 / 29
(65,52 %)</t>
  </si>
  <si>
    <t>85 / 305
(27,87 %)</t>
  </si>
  <si>
    <t>28 / 608
(4,61 %)</t>
  </si>
  <si>
    <t>220 / 305
(72,13 %)</t>
  </si>
  <si>
    <t>30 / 106
(28,30 %)</t>
  </si>
  <si>
    <t>15 / 392
(3,83 %)</t>
  </si>
  <si>
    <t>76 / 106
(71,70 %)</t>
  </si>
  <si>
    <t>7 / 447
(1,57 %)</t>
  </si>
  <si>
    <t>23 / 197
(11,68 %)</t>
  </si>
  <si>
    <t>9 / 347
(2,59 %)</t>
  </si>
  <si>
    <t>169 / 197
(85,79 %)</t>
  </si>
  <si>
    <t>52 / 139
(37,41 %)</t>
  </si>
  <si>
    <t>1 / 275
(0,36 %)</t>
  </si>
  <si>
    <t>87 / 139
(62,59 %)</t>
  </si>
  <si>
    <t>0 / 210
(0,00 %)</t>
  </si>
  <si>
    <t>29 / 42
(69,05 %)</t>
  </si>
  <si>
    <t>0 / 52
(0,00 %)</t>
  </si>
  <si>
    <t>25 / 70
(35,71 %)</t>
  </si>
  <si>
    <t>45 / 70
(64,29 %)</t>
  </si>
  <si>
    <t>10 / 39
(25,64 %)</t>
  </si>
  <si>
    <t>29 / 39
(74,36 %)</t>
  </si>
  <si>
    <t>28 / 152
(18,42 %)</t>
  </si>
  <si>
    <t>16 / 722
(2,22 %)</t>
  </si>
  <si>
    <t>124 / 152
(81,58 %)</t>
  </si>
  <si>
    <t>17 / 65
(26,15 %)</t>
  </si>
  <si>
    <t>2 / 252
(0,79 %)</t>
  </si>
  <si>
    <t>47 / 65
(72,31 %)</t>
  </si>
  <si>
    <t>10 / 486
(2,06 %)</t>
  </si>
  <si>
    <t>46 / 59
(77,97 %)</t>
  </si>
  <si>
    <t>Qualitätsindikatoren: Initiierung Maßnahmenstufe 1 und 2 (AJ 2023)</t>
  </si>
  <si>
    <t>34 / 292
(11,64 %)</t>
  </si>
  <si>
    <t>0 / 78
(0,00 %)</t>
  </si>
  <si>
    <t>258 / 292
(88,36 %)</t>
  </si>
  <si>
    <t>93 / 93
(100,00 %)</t>
  </si>
  <si>
    <t>24 / 25
(96,00 %)</t>
  </si>
  <si>
    <t>109 / 119
(91,60 %)</t>
  </si>
  <si>
    <t>12 / 78
(15,38 %)</t>
  </si>
  <si>
    <t>66 / 78
(84,62 %)</t>
  </si>
  <si>
    <t>58 / 1.024
(5,66 %)</t>
  </si>
  <si>
    <t>966 / 1.024
(94,34 %)</t>
  </si>
  <si>
    <t>29 / 269
(10,78 %)</t>
  </si>
  <si>
    <t>35 / 846
(4,14 %)</t>
  </si>
  <si>
    <t>240 / 269
(89,22 %)</t>
  </si>
  <si>
    <t>47 / 49
(95,92 %)</t>
  </si>
  <si>
    <t>0 / 182
(0,00 %)</t>
  </si>
  <si>
    <t>15 / 20
(75,00 %)</t>
  </si>
  <si>
    <t>65 / 159
(40,88 %)</t>
  </si>
  <si>
    <t>5 / 256
(1,95 %)</t>
  </si>
  <si>
    <t>93 / 159
(58,49 %)</t>
  </si>
  <si>
    <t>0 / 258
(0,00 %)</t>
  </si>
  <si>
    <t>44 / 51
(86,27 %)</t>
  </si>
  <si>
    <t>66 / 238
(27,73 %)</t>
  </si>
  <si>
    <t>1 / 665
(0,15 %)</t>
  </si>
  <si>
    <t>171 / 238
(71,85 %)</t>
  </si>
  <si>
    <t>204 / 371
(54,99 %)</t>
  </si>
  <si>
    <t>66 / 785
(8,41 %)</t>
  </si>
  <si>
    <t>167 / 371
(45,01 %)</t>
  </si>
  <si>
    <t>0 / 368
(0,00 %)</t>
  </si>
  <si>
    <t>99 / 99
(100,00 %)</t>
  </si>
  <si>
    <t>9 / 81
(11,11 %)</t>
  </si>
  <si>
    <t>0 / 384
(0,00 %)</t>
  </si>
  <si>
    <t>72 / 81
(88,89 %)</t>
  </si>
  <si>
    <t>0 / 322
(0,00 %)</t>
  </si>
  <si>
    <t>0 / 219
(0,00 %)</t>
  </si>
  <si>
    <t>0 / 229
(0,00 %)</t>
  </si>
  <si>
    <t>412 / 1.873
(22,00 %)</t>
  </si>
  <si>
    <t>107 / 5.581
(1,92 %)</t>
  </si>
  <si>
    <t>1.453 / 1.873
(77,58 %)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</si>
</sst>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rgb="FF000000"/>
      <name val="Calibri"/>
      <family val="2"/>
      <scheme val="minor"/>
    </font>
    <font>
      <b/>
      <sz val="16"/>
      <color rgb="FF000000"/>
      <name val="Calibri"/>
    </font>
    <font>
      <u/>
      <sz val="11"/>
      <color theme="10"/>
      <name val="Calibri"/>
    </font>
    <font>
      <b/>
      <sz val="9.5"/>
      <color rgb="FF000000"/>
      <name val="Calibri"/>
    </font>
    <font>
      <sz val="9.5"/>
      <color rgb="FF000000"/>
      <name val="Calibri"/>
    </font>
    <font>
      <i/>
      <sz val="10"/>
      <color rgb="FF000000"/>
      <name val="Calibri"/>
    </font>
  </fonts>
  <fills count="6">
    <fill>
      <patternFill patternType="none"/>
    </fill>
    <fill>
      <patternFill patternType="gray125"/>
    </fill>
    <fill>
      <patternFill patternType="solid">
        <fgColor rgb="FFD1D8DB"/>
      </patternFill>
    </fill>
    <fill>
      <patternFill patternType="solid">
        <fgColor rgb="FFFFFFFF"/>
      </patternFill>
    </fill>
    <fill>
      <patternFill patternType="solid">
        <fgColor rgb="FFECF0F1"/>
      </patternFill>
    </fill>
    <fill>
      <patternFill patternType="solid">
        <fgColor rgb="FFEEEFEC"/>
      </patternFill>
    </fill>
  </fills>
  <borders count="5">
    <border>
      <left/>
      <right/>
      <top/>
      <bottom/>
      <diagonal/>
    </border>
    <border>
      <left style="thin">
        <color rgb="FF778186"/>
      </left>
      <right style="thin">
        <color rgb="FF778186"/>
      </right>
      <top style="thin">
        <color rgb="FF778186"/>
      </top>
      <bottom style="thin">
        <color rgb="FF778186"/>
      </bottom>
      <diagonal/>
    </border>
    <border>
      <left style="thin">
        <color rgb="FF778186"/>
      </left>
      <right style="thin">
        <color rgb="FF778186"/>
      </right>
      <top style="thin">
        <color rgb="FF778186"/>
      </top>
      <bottom/>
      <diagonal/>
    </border>
    <border>
      <left style="thin">
        <color rgb="FF778186"/>
      </left>
      <right style="thin">
        <color rgb="FF778186"/>
      </right>
      <top/>
      <bottom style="thin">
        <color rgb="FF778186"/>
      </bottom>
      <diagonal/>
    </border>
    <border>
      <left style="thin">
        <color rgb="FF778186"/>
      </left>
      <right style="thin">
        <color rgb="FF778186"/>
      </right>
      <top/>
      <bottom/>
      <diagonal/>
    </border>
  </borders>
  <cellStyleXfs count="1">
    <xf numFmtId="0" fontId="0" fillId="0" borderId="0"/>
  </cellStyleXfs>
  <cellXfs count="31">
    <xf numFmtId="0" fontId="0" fillId="0" borderId="0" xfId="0"/>
    <xf numFmtId="0" fontId="1" fillId="0" borderId="0" xfId="0" applyFont="1"/>
    <xf numFmtId="0" fontId="2" fillId="0" borderId="0" xfId="0" applyFont="1"/>
    <xf numFmtId="0" fontId="3" fillId="2" borderId="1" xfId="0" applyFont="1" applyFill="1" applyBorder="1" applyAlignment="1">
      <alignment horizontal="center" vertical="top" wrapText="1"/>
    </xf>
    <xf numFmtId="0" fontId="3" fillId="2" borderId="1" xfId="0" applyFont="1" applyFill="1" applyBorder="1" applyAlignment="1">
      <alignment horizontal="left" vertical="top" wrapText="1"/>
    </xf>
    <xf numFmtId="0" fontId="4" fillId="3" borderId="1" xfId="0" applyFont="1" applyFill="1" applyBorder="1" applyAlignment="1">
      <alignment horizontal="center" vertical="top" wrapText="1"/>
    </xf>
    <xf numFmtId="0" fontId="4" fillId="3" borderId="1" xfId="0" applyFont="1" applyFill="1" applyBorder="1" applyAlignment="1">
      <alignment horizontal="left" vertical="top" wrapText="1"/>
    </xf>
    <xf numFmtId="0" fontId="5" fillId="0" borderId="0" xfId="0" applyFont="1" applyAlignment="1">
      <alignment horizontal="left" vertical="top"/>
    </xf>
    <xf numFmtId="0" fontId="3" fillId="2" borderId="3" xfId="0" applyFont="1" applyFill="1" applyBorder="1" applyAlignment="1">
      <alignment horizontal="right" vertical="top" wrapText="1"/>
    </xf>
    <xf numFmtId="0" fontId="4" fillId="3" borderId="1" xfId="0" applyFont="1" applyFill="1" applyBorder="1" applyAlignment="1">
      <alignment horizontal="right" vertical="top" wrapText="1"/>
    </xf>
    <xf numFmtId="0" fontId="4" fillId="5" borderId="1" xfId="0" applyFont="1" applyFill="1" applyBorder="1" applyAlignment="1">
      <alignment horizontal="left" vertical="top" wrapText="1"/>
    </xf>
    <xf numFmtId="0" fontId="4" fillId="5" borderId="1" xfId="0" applyFont="1" applyFill="1" applyBorder="1" applyAlignment="1">
      <alignment horizontal="right" vertical="top" wrapText="1"/>
    </xf>
    <xf numFmtId="0" fontId="3" fillId="2" borderId="2" xfId="0" applyFont="1" applyFill="1" applyBorder="1" applyAlignment="1">
      <alignment horizontal="right" vertical="top" wrapText="1"/>
    </xf>
    <xf numFmtId="0" fontId="4" fillId="0" borderId="0" xfId="0" applyFont="1" applyAlignment="1">
      <alignment horizontal="left" vertical="top"/>
    </xf>
    <xf numFmtId="0" fontId="4" fillId="5" borderId="1" xfId="0" applyFont="1" applyFill="1" applyBorder="1" applyAlignment="1">
      <alignment horizontal="center" vertical="top" wrapText="1"/>
    </xf>
    <xf numFmtId="0" fontId="3" fillId="2" borderId="1" xfId="0" applyFont="1" applyFill="1" applyBorder="1" applyAlignment="1">
      <alignment horizontal="right" vertical="top" wrapText="1"/>
    </xf>
    <xf numFmtId="0" fontId="3" fillId="3" borderId="1" xfId="0" applyFont="1" applyFill="1" applyBorder="1" applyAlignment="1">
      <alignment horizontal="left" vertical="top" wrapText="1"/>
    </xf>
    <xf numFmtId="0" fontId="3" fillId="3" borderId="1" xfId="0" applyFont="1" applyFill="1" applyBorder="1" applyAlignment="1">
      <alignment horizontal="right" vertical="top" wrapText="1"/>
    </xf>
    <xf numFmtId="0" fontId="3" fillId="2" borderId="3" xfId="0" applyFont="1" applyFill="1" applyBorder="1" applyAlignment="1">
      <alignment horizontal="center" vertical="top" wrapText="1"/>
    </xf>
    <xf numFmtId="0" fontId="3" fillId="5" borderId="1" xfId="0" applyFont="1" applyFill="1" applyBorder="1" applyAlignment="1">
      <alignment horizontal="left" vertical="top" wrapText="1"/>
    </xf>
    <xf numFmtId="0" fontId="3" fillId="5" borderId="1" xfId="0" applyFont="1" applyFill="1" applyBorder="1" applyAlignment="1">
      <alignment horizontal="right" vertical="top" wrapText="1"/>
    </xf>
    <xf numFmtId="0" fontId="3" fillId="4" borderId="1" xfId="0" applyFont="1" applyFill="1" applyBorder="1" applyAlignment="1">
      <alignment horizontal="left" vertical="top" wrapText="1"/>
    </xf>
    <xf numFmtId="0" fontId="4" fillId="4" borderId="1" xfId="0" applyFont="1" applyFill="1" applyBorder="1" applyAlignment="1">
      <alignment horizontal="right"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2" xfId="0" applyFont="1" applyFill="1" applyBorder="1" applyAlignment="1">
      <alignment horizontal="right" vertical="top" wrapText="1"/>
    </xf>
    <xf numFmtId="0" fontId="3" fillId="2" borderId="3" xfId="0" applyFont="1" applyFill="1" applyBorder="1" applyAlignment="1">
      <alignment horizontal="right" vertical="top" wrapText="1"/>
    </xf>
    <xf numFmtId="0" fontId="3" fillId="2" borderId="4" xfId="0" applyFont="1" applyFill="1" applyBorder="1" applyAlignment="1">
      <alignment horizontal="center" vertical="top" wrapText="1"/>
    </xf>
    <xf numFmtId="0" fontId="3" fillId="4" borderId="1" xfId="0" applyFont="1" applyFill="1" applyBorder="1" applyAlignment="1">
      <alignment horizontal="right" vertical="top" wrapText="1"/>
    </xf>
    <xf numFmtId="0" fontId="3" fillId="4" borderId="1" xfId="0" applyFont="1" applyFill="1" applyBorder="1" applyAlignment="1">
      <alignment horizontal="center"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671" Type="http://schemas.openxmlformats.org/officeDocument/2006/relationships/worksheet" Target="worksheets/sheet671.xml"/><Relationship Id="rId769" Type="http://schemas.openxmlformats.org/officeDocument/2006/relationships/worksheet" Target="worksheets/sheet769.xml"/><Relationship Id="rId976" Type="http://schemas.openxmlformats.org/officeDocument/2006/relationships/worksheet" Target="worksheets/sheet976.xml"/><Relationship Id="rId21" Type="http://schemas.openxmlformats.org/officeDocument/2006/relationships/worksheet" Target="worksheets/sheet21.xml"/><Relationship Id="rId324" Type="http://schemas.openxmlformats.org/officeDocument/2006/relationships/worksheet" Target="worksheets/sheet324.xml"/><Relationship Id="rId531" Type="http://schemas.openxmlformats.org/officeDocument/2006/relationships/worksheet" Target="worksheets/sheet531.xml"/><Relationship Id="rId629" Type="http://schemas.openxmlformats.org/officeDocument/2006/relationships/worksheet" Target="worksheets/sheet629.xml"/><Relationship Id="rId1161" Type="http://schemas.openxmlformats.org/officeDocument/2006/relationships/styles" Target="styles.xml"/><Relationship Id="rId170" Type="http://schemas.openxmlformats.org/officeDocument/2006/relationships/worksheet" Target="worksheets/sheet170.xml"/><Relationship Id="rId836" Type="http://schemas.openxmlformats.org/officeDocument/2006/relationships/worksheet" Target="worksheets/sheet836.xml"/><Relationship Id="rId1021" Type="http://schemas.openxmlformats.org/officeDocument/2006/relationships/worksheet" Target="worksheets/sheet1021.xml"/><Relationship Id="rId1119" Type="http://schemas.openxmlformats.org/officeDocument/2006/relationships/worksheet" Target="worksheets/sheet1119.xml"/><Relationship Id="rId268" Type="http://schemas.openxmlformats.org/officeDocument/2006/relationships/worksheet" Target="worksheets/sheet268.xml"/><Relationship Id="rId475" Type="http://schemas.openxmlformats.org/officeDocument/2006/relationships/worksheet" Target="worksheets/sheet475.xml"/><Relationship Id="rId682" Type="http://schemas.openxmlformats.org/officeDocument/2006/relationships/worksheet" Target="worksheets/sheet682.xml"/><Relationship Id="rId903" Type="http://schemas.openxmlformats.org/officeDocument/2006/relationships/worksheet" Target="worksheets/sheet903.xml"/><Relationship Id="rId32" Type="http://schemas.openxmlformats.org/officeDocument/2006/relationships/worksheet" Target="worksheets/sheet32.xml"/><Relationship Id="rId128" Type="http://schemas.openxmlformats.org/officeDocument/2006/relationships/worksheet" Target="worksheets/sheet128.xml"/><Relationship Id="rId335" Type="http://schemas.openxmlformats.org/officeDocument/2006/relationships/worksheet" Target="worksheets/sheet335.xml"/><Relationship Id="rId542" Type="http://schemas.openxmlformats.org/officeDocument/2006/relationships/worksheet" Target="worksheets/sheet542.xml"/><Relationship Id="rId987" Type="http://schemas.openxmlformats.org/officeDocument/2006/relationships/worksheet" Target="worksheets/sheet987.xml"/><Relationship Id="rId181" Type="http://schemas.openxmlformats.org/officeDocument/2006/relationships/worksheet" Target="worksheets/sheet181.xml"/><Relationship Id="rId402" Type="http://schemas.openxmlformats.org/officeDocument/2006/relationships/worksheet" Target="worksheets/sheet402.xml"/><Relationship Id="rId847" Type="http://schemas.openxmlformats.org/officeDocument/2006/relationships/worksheet" Target="worksheets/sheet847.xml"/><Relationship Id="rId1032" Type="http://schemas.openxmlformats.org/officeDocument/2006/relationships/worksheet" Target="worksheets/sheet1032.xml"/><Relationship Id="rId279" Type="http://schemas.openxmlformats.org/officeDocument/2006/relationships/worksheet" Target="worksheets/sheet279.xml"/><Relationship Id="rId486" Type="http://schemas.openxmlformats.org/officeDocument/2006/relationships/worksheet" Target="worksheets/sheet486.xml"/><Relationship Id="rId693" Type="http://schemas.openxmlformats.org/officeDocument/2006/relationships/worksheet" Target="worksheets/sheet693.xml"/><Relationship Id="rId707" Type="http://schemas.openxmlformats.org/officeDocument/2006/relationships/worksheet" Target="worksheets/sheet707.xml"/><Relationship Id="rId914" Type="http://schemas.openxmlformats.org/officeDocument/2006/relationships/worksheet" Target="worksheets/sheet914.xml"/><Relationship Id="rId43" Type="http://schemas.openxmlformats.org/officeDocument/2006/relationships/worksheet" Target="worksheets/sheet43.xml"/><Relationship Id="rId139" Type="http://schemas.openxmlformats.org/officeDocument/2006/relationships/worksheet" Target="worksheets/sheet139.xml"/><Relationship Id="rId346" Type="http://schemas.openxmlformats.org/officeDocument/2006/relationships/worksheet" Target="worksheets/sheet346.xml"/><Relationship Id="rId553" Type="http://schemas.openxmlformats.org/officeDocument/2006/relationships/worksheet" Target="worksheets/sheet553.xml"/><Relationship Id="rId760" Type="http://schemas.openxmlformats.org/officeDocument/2006/relationships/worksheet" Target="worksheets/sheet760.xml"/><Relationship Id="rId998" Type="http://schemas.openxmlformats.org/officeDocument/2006/relationships/worksheet" Target="worksheets/sheet998.xml"/><Relationship Id="rId192" Type="http://schemas.openxmlformats.org/officeDocument/2006/relationships/worksheet" Target="worksheets/sheet192.xml"/><Relationship Id="rId206" Type="http://schemas.openxmlformats.org/officeDocument/2006/relationships/worksheet" Target="worksheets/sheet206.xml"/><Relationship Id="rId413" Type="http://schemas.openxmlformats.org/officeDocument/2006/relationships/worksheet" Target="worksheets/sheet413.xml"/><Relationship Id="rId858" Type="http://schemas.openxmlformats.org/officeDocument/2006/relationships/worksheet" Target="worksheets/sheet858.xml"/><Relationship Id="rId1043" Type="http://schemas.openxmlformats.org/officeDocument/2006/relationships/worksheet" Target="worksheets/sheet1043.xml"/><Relationship Id="rId497" Type="http://schemas.openxmlformats.org/officeDocument/2006/relationships/worksheet" Target="worksheets/sheet497.xml"/><Relationship Id="rId620" Type="http://schemas.openxmlformats.org/officeDocument/2006/relationships/worksheet" Target="worksheets/sheet620.xml"/><Relationship Id="rId718" Type="http://schemas.openxmlformats.org/officeDocument/2006/relationships/worksheet" Target="worksheets/sheet718.xml"/><Relationship Id="rId925" Type="http://schemas.openxmlformats.org/officeDocument/2006/relationships/worksheet" Target="worksheets/sheet925.xml"/><Relationship Id="rId357" Type="http://schemas.openxmlformats.org/officeDocument/2006/relationships/worksheet" Target="worksheets/sheet357.xml"/><Relationship Id="rId1110" Type="http://schemas.openxmlformats.org/officeDocument/2006/relationships/worksheet" Target="worksheets/sheet1110.xml"/><Relationship Id="rId54" Type="http://schemas.openxmlformats.org/officeDocument/2006/relationships/worksheet" Target="worksheets/sheet54.xml"/><Relationship Id="rId217" Type="http://schemas.openxmlformats.org/officeDocument/2006/relationships/worksheet" Target="worksheets/sheet217.xml"/><Relationship Id="rId564" Type="http://schemas.openxmlformats.org/officeDocument/2006/relationships/worksheet" Target="worksheets/sheet564.xml"/><Relationship Id="rId771" Type="http://schemas.openxmlformats.org/officeDocument/2006/relationships/worksheet" Target="worksheets/sheet771.xml"/><Relationship Id="rId869" Type="http://schemas.openxmlformats.org/officeDocument/2006/relationships/worksheet" Target="worksheets/sheet869.xml"/><Relationship Id="rId424" Type="http://schemas.openxmlformats.org/officeDocument/2006/relationships/worksheet" Target="worksheets/sheet424.xml"/><Relationship Id="rId631" Type="http://schemas.openxmlformats.org/officeDocument/2006/relationships/worksheet" Target="worksheets/sheet631.xml"/><Relationship Id="rId729" Type="http://schemas.openxmlformats.org/officeDocument/2006/relationships/worksheet" Target="worksheets/sheet729.xml"/><Relationship Id="rId1054" Type="http://schemas.openxmlformats.org/officeDocument/2006/relationships/worksheet" Target="worksheets/sheet1054.xml"/><Relationship Id="rId270" Type="http://schemas.openxmlformats.org/officeDocument/2006/relationships/worksheet" Target="worksheets/sheet270.xml"/><Relationship Id="rId936" Type="http://schemas.openxmlformats.org/officeDocument/2006/relationships/worksheet" Target="worksheets/sheet936.xml"/><Relationship Id="rId1121" Type="http://schemas.openxmlformats.org/officeDocument/2006/relationships/worksheet" Target="worksheets/sheet1121.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worksheet" Target="worksheets/sheet368.xml"/><Relationship Id="rId575" Type="http://schemas.openxmlformats.org/officeDocument/2006/relationships/worksheet" Target="worksheets/sheet575.xml"/><Relationship Id="rId782" Type="http://schemas.openxmlformats.org/officeDocument/2006/relationships/worksheet" Target="worksheets/sheet782.xml"/><Relationship Id="rId228" Type="http://schemas.openxmlformats.org/officeDocument/2006/relationships/worksheet" Target="worksheets/sheet228.xml"/><Relationship Id="rId435" Type="http://schemas.openxmlformats.org/officeDocument/2006/relationships/worksheet" Target="worksheets/sheet435.xml"/><Relationship Id="rId642" Type="http://schemas.openxmlformats.org/officeDocument/2006/relationships/worksheet" Target="worksheets/sheet642.xml"/><Relationship Id="rId1065" Type="http://schemas.openxmlformats.org/officeDocument/2006/relationships/worksheet" Target="worksheets/sheet1065.xml"/><Relationship Id="rId281" Type="http://schemas.openxmlformats.org/officeDocument/2006/relationships/worksheet" Target="worksheets/sheet281.xml"/><Relationship Id="rId502" Type="http://schemas.openxmlformats.org/officeDocument/2006/relationships/worksheet" Target="worksheets/sheet502.xml"/><Relationship Id="rId947" Type="http://schemas.openxmlformats.org/officeDocument/2006/relationships/worksheet" Target="worksheets/sheet947.xml"/><Relationship Id="rId1132" Type="http://schemas.openxmlformats.org/officeDocument/2006/relationships/worksheet" Target="worksheets/sheet1132.xml"/><Relationship Id="rId76" Type="http://schemas.openxmlformats.org/officeDocument/2006/relationships/worksheet" Target="worksheets/sheet76.xml"/><Relationship Id="rId141" Type="http://schemas.openxmlformats.org/officeDocument/2006/relationships/worksheet" Target="worksheets/sheet141.xml"/><Relationship Id="rId379" Type="http://schemas.openxmlformats.org/officeDocument/2006/relationships/worksheet" Target="worksheets/sheet379.xml"/><Relationship Id="rId586" Type="http://schemas.openxmlformats.org/officeDocument/2006/relationships/worksheet" Target="worksheets/sheet586.xml"/><Relationship Id="rId793" Type="http://schemas.openxmlformats.org/officeDocument/2006/relationships/worksheet" Target="worksheets/sheet793.xml"/><Relationship Id="rId807" Type="http://schemas.openxmlformats.org/officeDocument/2006/relationships/worksheet" Target="worksheets/sheet807.xml"/><Relationship Id="rId7" Type="http://schemas.openxmlformats.org/officeDocument/2006/relationships/worksheet" Target="worksheets/sheet7.xml"/><Relationship Id="rId239" Type="http://schemas.openxmlformats.org/officeDocument/2006/relationships/worksheet" Target="worksheets/sheet239.xml"/><Relationship Id="rId446" Type="http://schemas.openxmlformats.org/officeDocument/2006/relationships/worksheet" Target="worksheets/sheet446.xml"/><Relationship Id="rId653" Type="http://schemas.openxmlformats.org/officeDocument/2006/relationships/worksheet" Target="worksheets/sheet653.xml"/><Relationship Id="rId1076" Type="http://schemas.openxmlformats.org/officeDocument/2006/relationships/worksheet" Target="worksheets/sheet1076.xml"/><Relationship Id="rId292" Type="http://schemas.openxmlformats.org/officeDocument/2006/relationships/worksheet" Target="worksheets/sheet292.xml"/><Relationship Id="rId306" Type="http://schemas.openxmlformats.org/officeDocument/2006/relationships/worksheet" Target="worksheets/sheet306.xml"/><Relationship Id="rId860" Type="http://schemas.openxmlformats.org/officeDocument/2006/relationships/worksheet" Target="worksheets/sheet860.xml"/><Relationship Id="rId958" Type="http://schemas.openxmlformats.org/officeDocument/2006/relationships/worksheet" Target="worksheets/sheet958.xml"/><Relationship Id="rId1143" Type="http://schemas.openxmlformats.org/officeDocument/2006/relationships/worksheet" Target="worksheets/sheet1143.xml"/><Relationship Id="rId87" Type="http://schemas.openxmlformats.org/officeDocument/2006/relationships/worksheet" Target="worksheets/sheet87.xml"/><Relationship Id="rId513" Type="http://schemas.openxmlformats.org/officeDocument/2006/relationships/worksheet" Target="worksheets/sheet513.xml"/><Relationship Id="rId597" Type="http://schemas.openxmlformats.org/officeDocument/2006/relationships/worksheet" Target="worksheets/sheet597.xml"/><Relationship Id="rId720" Type="http://schemas.openxmlformats.org/officeDocument/2006/relationships/worksheet" Target="worksheets/sheet720.xml"/><Relationship Id="rId818" Type="http://schemas.openxmlformats.org/officeDocument/2006/relationships/worksheet" Target="worksheets/sheet818.xml"/><Relationship Id="rId152" Type="http://schemas.openxmlformats.org/officeDocument/2006/relationships/worksheet" Target="worksheets/sheet152.xml"/><Relationship Id="rId457" Type="http://schemas.openxmlformats.org/officeDocument/2006/relationships/worksheet" Target="worksheets/sheet457.xml"/><Relationship Id="rId1003" Type="http://schemas.openxmlformats.org/officeDocument/2006/relationships/worksheet" Target="worksheets/sheet1003.xml"/><Relationship Id="rId1087" Type="http://schemas.openxmlformats.org/officeDocument/2006/relationships/worksheet" Target="worksheets/sheet1087.xml"/><Relationship Id="rId664" Type="http://schemas.openxmlformats.org/officeDocument/2006/relationships/worksheet" Target="worksheets/sheet664.xml"/><Relationship Id="rId871" Type="http://schemas.openxmlformats.org/officeDocument/2006/relationships/worksheet" Target="worksheets/sheet871.xml"/><Relationship Id="rId969" Type="http://schemas.openxmlformats.org/officeDocument/2006/relationships/worksheet" Target="worksheets/sheet969.xml"/><Relationship Id="rId14" Type="http://schemas.openxmlformats.org/officeDocument/2006/relationships/worksheet" Target="worksheets/sheet14.xml"/><Relationship Id="rId317" Type="http://schemas.openxmlformats.org/officeDocument/2006/relationships/worksheet" Target="worksheets/sheet317.xml"/><Relationship Id="rId524" Type="http://schemas.openxmlformats.org/officeDocument/2006/relationships/worksheet" Target="worksheets/sheet524.xml"/><Relationship Id="rId731" Type="http://schemas.openxmlformats.org/officeDocument/2006/relationships/worksheet" Target="worksheets/sheet731.xml"/><Relationship Id="rId1154" Type="http://schemas.openxmlformats.org/officeDocument/2006/relationships/worksheet" Target="worksheets/sheet1154.xml"/><Relationship Id="rId98" Type="http://schemas.openxmlformats.org/officeDocument/2006/relationships/worksheet" Target="worksheets/sheet98.xml"/><Relationship Id="rId163" Type="http://schemas.openxmlformats.org/officeDocument/2006/relationships/worksheet" Target="worksheets/sheet163.xml"/><Relationship Id="rId370" Type="http://schemas.openxmlformats.org/officeDocument/2006/relationships/worksheet" Target="worksheets/sheet370.xml"/><Relationship Id="rId829" Type="http://schemas.openxmlformats.org/officeDocument/2006/relationships/worksheet" Target="worksheets/sheet829.xml"/><Relationship Id="rId1014" Type="http://schemas.openxmlformats.org/officeDocument/2006/relationships/worksheet" Target="worksheets/sheet1014.xml"/><Relationship Id="rId230" Type="http://schemas.openxmlformats.org/officeDocument/2006/relationships/worksheet" Target="worksheets/sheet230.xml"/><Relationship Id="rId468" Type="http://schemas.openxmlformats.org/officeDocument/2006/relationships/worksheet" Target="worksheets/sheet468.xml"/><Relationship Id="rId675" Type="http://schemas.openxmlformats.org/officeDocument/2006/relationships/worksheet" Target="worksheets/sheet675.xml"/><Relationship Id="rId882" Type="http://schemas.openxmlformats.org/officeDocument/2006/relationships/worksheet" Target="worksheets/sheet882.xml"/><Relationship Id="rId1098" Type="http://schemas.openxmlformats.org/officeDocument/2006/relationships/worksheet" Target="worksheets/sheet1098.xml"/><Relationship Id="rId25" Type="http://schemas.openxmlformats.org/officeDocument/2006/relationships/worksheet" Target="worksheets/sheet25.xml"/><Relationship Id="rId328" Type="http://schemas.openxmlformats.org/officeDocument/2006/relationships/worksheet" Target="worksheets/sheet328.xml"/><Relationship Id="rId535" Type="http://schemas.openxmlformats.org/officeDocument/2006/relationships/worksheet" Target="worksheets/sheet535.xml"/><Relationship Id="rId742" Type="http://schemas.openxmlformats.org/officeDocument/2006/relationships/worksheet" Target="worksheets/sheet742.xml"/><Relationship Id="rId174" Type="http://schemas.openxmlformats.org/officeDocument/2006/relationships/worksheet" Target="worksheets/sheet174.xml"/><Relationship Id="rId381" Type="http://schemas.openxmlformats.org/officeDocument/2006/relationships/worksheet" Target="worksheets/sheet381.xml"/><Relationship Id="rId602" Type="http://schemas.openxmlformats.org/officeDocument/2006/relationships/worksheet" Target="worksheets/sheet602.xml"/><Relationship Id="rId1025" Type="http://schemas.openxmlformats.org/officeDocument/2006/relationships/worksheet" Target="worksheets/sheet1025.xml"/><Relationship Id="rId241" Type="http://schemas.openxmlformats.org/officeDocument/2006/relationships/worksheet" Target="worksheets/sheet241.xml"/><Relationship Id="rId479" Type="http://schemas.openxmlformats.org/officeDocument/2006/relationships/worksheet" Target="worksheets/sheet479.xml"/><Relationship Id="rId686" Type="http://schemas.openxmlformats.org/officeDocument/2006/relationships/worksheet" Target="worksheets/sheet686.xml"/><Relationship Id="rId893" Type="http://schemas.openxmlformats.org/officeDocument/2006/relationships/worksheet" Target="worksheets/sheet893.xml"/><Relationship Id="rId907" Type="http://schemas.openxmlformats.org/officeDocument/2006/relationships/worksheet" Target="worksheets/sheet907.xml"/><Relationship Id="rId36" Type="http://schemas.openxmlformats.org/officeDocument/2006/relationships/worksheet" Target="worksheets/sheet36.xml"/><Relationship Id="rId339" Type="http://schemas.openxmlformats.org/officeDocument/2006/relationships/worksheet" Target="worksheets/sheet339.xml"/><Relationship Id="rId546" Type="http://schemas.openxmlformats.org/officeDocument/2006/relationships/worksheet" Target="worksheets/sheet546.xml"/><Relationship Id="rId753" Type="http://schemas.openxmlformats.org/officeDocument/2006/relationships/worksheet" Target="worksheets/sheet753.xml"/><Relationship Id="rId101" Type="http://schemas.openxmlformats.org/officeDocument/2006/relationships/worksheet" Target="worksheets/sheet101.xml"/><Relationship Id="rId185" Type="http://schemas.openxmlformats.org/officeDocument/2006/relationships/worksheet" Target="worksheets/sheet185.xml"/><Relationship Id="rId406" Type="http://schemas.openxmlformats.org/officeDocument/2006/relationships/worksheet" Target="worksheets/sheet406.xml"/><Relationship Id="rId960" Type="http://schemas.openxmlformats.org/officeDocument/2006/relationships/worksheet" Target="worksheets/sheet960.xml"/><Relationship Id="rId1036" Type="http://schemas.openxmlformats.org/officeDocument/2006/relationships/worksheet" Target="worksheets/sheet1036.xml"/><Relationship Id="rId392" Type="http://schemas.openxmlformats.org/officeDocument/2006/relationships/worksheet" Target="worksheets/sheet392.xml"/><Relationship Id="rId613" Type="http://schemas.openxmlformats.org/officeDocument/2006/relationships/worksheet" Target="worksheets/sheet613.xml"/><Relationship Id="rId697" Type="http://schemas.openxmlformats.org/officeDocument/2006/relationships/worksheet" Target="worksheets/sheet697.xml"/><Relationship Id="rId820" Type="http://schemas.openxmlformats.org/officeDocument/2006/relationships/worksheet" Target="worksheets/sheet820.xml"/><Relationship Id="rId918" Type="http://schemas.openxmlformats.org/officeDocument/2006/relationships/worksheet" Target="worksheets/sheet918.xml"/><Relationship Id="rId252" Type="http://schemas.openxmlformats.org/officeDocument/2006/relationships/worksheet" Target="worksheets/sheet252.xml"/><Relationship Id="rId1103" Type="http://schemas.openxmlformats.org/officeDocument/2006/relationships/worksheet" Target="worksheets/sheet1103.xml"/><Relationship Id="rId47" Type="http://schemas.openxmlformats.org/officeDocument/2006/relationships/worksheet" Target="worksheets/sheet47.xml"/><Relationship Id="rId112" Type="http://schemas.openxmlformats.org/officeDocument/2006/relationships/worksheet" Target="worksheets/sheet112.xml"/><Relationship Id="rId557" Type="http://schemas.openxmlformats.org/officeDocument/2006/relationships/worksheet" Target="worksheets/sheet557.xml"/><Relationship Id="rId764" Type="http://schemas.openxmlformats.org/officeDocument/2006/relationships/worksheet" Target="worksheets/sheet764.xml"/><Relationship Id="rId971" Type="http://schemas.openxmlformats.org/officeDocument/2006/relationships/worksheet" Target="worksheets/sheet971.xml"/><Relationship Id="rId196" Type="http://schemas.openxmlformats.org/officeDocument/2006/relationships/worksheet" Target="worksheets/sheet196.xml"/><Relationship Id="rId417" Type="http://schemas.openxmlformats.org/officeDocument/2006/relationships/worksheet" Target="worksheets/sheet417.xml"/><Relationship Id="rId624" Type="http://schemas.openxmlformats.org/officeDocument/2006/relationships/worksheet" Target="worksheets/sheet624.xml"/><Relationship Id="rId831" Type="http://schemas.openxmlformats.org/officeDocument/2006/relationships/worksheet" Target="worksheets/sheet831.xml"/><Relationship Id="rId1047" Type="http://schemas.openxmlformats.org/officeDocument/2006/relationships/worksheet" Target="worksheets/sheet1047.xml"/><Relationship Id="rId263" Type="http://schemas.openxmlformats.org/officeDocument/2006/relationships/worksheet" Target="worksheets/sheet263.xml"/><Relationship Id="rId470" Type="http://schemas.openxmlformats.org/officeDocument/2006/relationships/worksheet" Target="worksheets/sheet470.xml"/><Relationship Id="rId929" Type="http://schemas.openxmlformats.org/officeDocument/2006/relationships/worksheet" Target="worksheets/sheet929.xml"/><Relationship Id="rId1114" Type="http://schemas.openxmlformats.org/officeDocument/2006/relationships/worksheet" Target="worksheets/sheet1114.xml"/><Relationship Id="rId58" Type="http://schemas.openxmlformats.org/officeDocument/2006/relationships/worksheet" Target="worksheets/sheet58.xml"/><Relationship Id="rId123" Type="http://schemas.openxmlformats.org/officeDocument/2006/relationships/worksheet" Target="worksheets/sheet123.xml"/><Relationship Id="rId330" Type="http://schemas.openxmlformats.org/officeDocument/2006/relationships/worksheet" Target="worksheets/sheet330.xml"/><Relationship Id="rId568" Type="http://schemas.openxmlformats.org/officeDocument/2006/relationships/worksheet" Target="worksheets/sheet568.xml"/><Relationship Id="rId775" Type="http://schemas.openxmlformats.org/officeDocument/2006/relationships/worksheet" Target="worksheets/sheet775.xml"/><Relationship Id="rId982" Type="http://schemas.openxmlformats.org/officeDocument/2006/relationships/worksheet" Target="worksheets/sheet982.xml"/><Relationship Id="rId428" Type="http://schemas.openxmlformats.org/officeDocument/2006/relationships/worksheet" Target="worksheets/sheet428.xml"/><Relationship Id="rId635" Type="http://schemas.openxmlformats.org/officeDocument/2006/relationships/worksheet" Target="worksheets/sheet635.xml"/><Relationship Id="rId842" Type="http://schemas.openxmlformats.org/officeDocument/2006/relationships/worksheet" Target="worksheets/sheet842.xml"/><Relationship Id="rId1058" Type="http://schemas.openxmlformats.org/officeDocument/2006/relationships/worksheet" Target="worksheets/sheet1058.xml"/><Relationship Id="rId274" Type="http://schemas.openxmlformats.org/officeDocument/2006/relationships/worksheet" Target="worksheets/sheet274.xml"/><Relationship Id="rId481" Type="http://schemas.openxmlformats.org/officeDocument/2006/relationships/worksheet" Target="worksheets/sheet481.xml"/><Relationship Id="rId702" Type="http://schemas.openxmlformats.org/officeDocument/2006/relationships/worksheet" Target="worksheets/sheet702.xml"/><Relationship Id="rId1125" Type="http://schemas.openxmlformats.org/officeDocument/2006/relationships/worksheet" Target="worksheets/sheet1125.xml"/><Relationship Id="rId69" Type="http://schemas.openxmlformats.org/officeDocument/2006/relationships/worksheet" Target="worksheets/sheet69.xml"/><Relationship Id="rId134" Type="http://schemas.openxmlformats.org/officeDocument/2006/relationships/worksheet" Target="worksheets/sheet134.xml"/><Relationship Id="rId579" Type="http://schemas.openxmlformats.org/officeDocument/2006/relationships/worksheet" Target="worksheets/sheet579.xml"/><Relationship Id="rId786" Type="http://schemas.openxmlformats.org/officeDocument/2006/relationships/worksheet" Target="worksheets/sheet786.xml"/><Relationship Id="rId993" Type="http://schemas.openxmlformats.org/officeDocument/2006/relationships/worksheet" Target="worksheets/sheet993.xml"/><Relationship Id="rId341" Type="http://schemas.openxmlformats.org/officeDocument/2006/relationships/worksheet" Target="worksheets/sheet341.xml"/><Relationship Id="rId439" Type="http://schemas.openxmlformats.org/officeDocument/2006/relationships/worksheet" Target="worksheets/sheet439.xml"/><Relationship Id="rId646" Type="http://schemas.openxmlformats.org/officeDocument/2006/relationships/worksheet" Target="worksheets/sheet646.xml"/><Relationship Id="rId1069" Type="http://schemas.openxmlformats.org/officeDocument/2006/relationships/worksheet" Target="worksheets/sheet1069.xml"/><Relationship Id="rId201" Type="http://schemas.openxmlformats.org/officeDocument/2006/relationships/worksheet" Target="worksheets/sheet201.xml"/><Relationship Id="rId285" Type="http://schemas.openxmlformats.org/officeDocument/2006/relationships/worksheet" Target="worksheets/sheet285.xml"/><Relationship Id="rId506" Type="http://schemas.openxmlformats.org/officeDocument/2006/relationships/worksheet" Target="worksheets/sheet506.xml"/><Relationship Id="rId853" Type="http://schemas.openxmlformats.org/officeDocument/2006/relationships/worksheet" Target="worksheets/sheet853.xml"/><Relationship Id="rId1136" Type="http://schemas.openxmlformats.org/officeDocument/2006/relationships/worksheet" Target="worksheets/sheet1136.xml"/><Relationship Id="rId492" Type="http://schemas.openxmlformats.org/officeDocument/2006/relationships/worksheet" Target="worksheets/sheet492.xml"/><Relationship Id="rId713" Type="http://schemas.openxmlformats.org/officeDocument/2006/relationships/worksheet" Target="worksheets/sheet713.xml"/><Relationship Id="rId797" Type="http://schemas.openxmlformats.org/officeDocument/2006/relationships/worksheet" Target="worksheets/sheet797.xml"/><Relationship Id="rId920" Type="http://schemas.openxmlformats.org/officeDocument/2006/relationships/worksheet" Target="worksheets/sheet920.xml"/><Relationship Id="rId145" Type="http://schemas.openxmlformats.org/officeDocument/2006/relationships/worksheet" Target="worksheets/sheet145.xml"/><Relationship Id="rId352" Type="http://schemas.openxmlformats.org/officeDocument/2006/relationships/worksheet" Target="worksheets/sheet352.xml"/><Relationship Id="rId212" Type="http://schemas.openxmlformats.org/officeDocument/2006/relationships/worksheet" Target="worksheets/sheet212.xml"/><Relationship Id="rId657" Type="http://schemas.openxmlformats.org/officeDocument/2006/relationships/worksheet" Target="worksheets/sheet657.xml"/><Relationship Id="rId864" Type="http://schemas.openxmlformats.org/officeDocument/2006/relationships/worksheet" Target="worksheets/sheet864.xml"/><Relationship Id="rId296" Type="http://schemas.openxmlformats.org/officeDocument/2006/relationships/worksheet" Target="worksheets/sheet296.xml"/><Relationship Id="rId517" Type="http://schemas.openxmlformats.org/officeDocument/2006/relationships/worksheet" Target="worksheets/sheet517.xml"/><Relationship Id="rId724" Type="http://schemas.openxmlformats.org/officeDocument/2006/relationships/worksheet" Target="worksheets/sheet724.xml"/><Relationship Id="rId931" Type="http://schemas.openxmlformats.org/officeDocument/2006/relationships/worksheet" Target="worksheets/sheet931.xml"/><Relationship Id="rId1147" Type="http://schemas.openxmlformats.org/officeDocument/2006/relationships/worksheet" Target="worksheets/sheet1147.xml"/><Relationship Id="rId60" Type="http://schemas.openxmlformats.org/officeDocument/2006/relationships/worksheet" Target="worksheets/sheet60.xml"/><Relationship Id="rId156" Type="http://schemas.openxmlformats.org/officeDocument/2006/relationships/worksheet" Target="worksheets/sheet156.xml"/><Relationship Id="rId363" Type="http://schemas.openxmlformats.org/officeDocument/2006/relationships/worksheet" Target="worksheets/sheet363.xml"/><Relationship Id="rId570" Type="http://schemas.openxmlformats.org/officeDocument/2006/relationships/worksheet" Target="worksheets/sheet570.xml"/><Relationship Id="rId1007" Type="http://schemas.openxmlformats.org/officeDocument/2006/relationships/worksheet" Target="worksheets/sheet1007.xml"/><Relationship Id="rId223" Type="http://schemas.openxmlformats.org/officeDocument/2006/relationships/worksheet" Target="worksheets/sheet223.xml"/><Relationship Id="rId430" Type="http://schemas.openxmlformats.org/officeDocument/2006/relationships/worksheet" Target="worksheets/sheet430.xml"/><Relationship Id="rId668" Type="http://schemas.openxmlformats.org/officeDocument/2006/relationships/worksheet" Target="worksheets/sheet668.xml"/><Relationship Id="rId875" Type="http://schemas.openxmlformats.org/officeDocument/2006/relationships/worksheet" Target="worksheets/sheet875.xml"/><Relationship Id="rId1060" Type="http://schemas.openxmlformats.org/officeDocument/2006/relationships/worksheet" Target="worksheets/sheet1060.xml"/><Relationship Id="rId18" Type="http://schemas.openxmlformats.org/officeDocument/2006/relationships/worksheet" Target="worksheets/sheet18.xml"/><Relationship Id="rId528" Type="http://schemas.openxmlformats.org/officeDocument/2006/relationships/worksheet" Target="worksheets/sheet528.xml"/><Relationship Id="rId735" Type="http://schemas.openxmlformats.org/officeDocument/2006/relationships/worksheet" Target="worksheets/sheet735.xml"/><Relationship Id="rId942" Type="http://schemas.openxmlformats.org/officeDocument/2006/relationships/worksheet" Target="worksheets/sheet942.xml"/><Relationship Id="rId1158" Type="http://schemas.openxmlformats.org/officeDocument/2006/relationships/worksheet" Target="worksheets/sheet1158.xml"/><Relationship Id="rId167" Type="http://schemas.openxmlformats.org/officeDocument/2006/relationships/worksheet" Target="worksheets/sheet167.xml"/><Relationship Id="rId374" Type="http://schemas.openxmlformats.org/officeDocument/2006/relationships/worksheet" Target="worksheets/sheet374.xml"/><Relationship Id="rId581" Type="http://schemas.openxmlformats.org/officeDocument/2006/relationships/worksheet" Target="worksheets/sheet581.xml"/><Relationship Id="rId1018" Type="http://schemas.openxmlformats.org/officeDocument/2006/relationships/worksheet" Target="worksheets/sheet1018.xml"/><Relationship Id="rId71" Type="http://schemas.openxmlformats.org/officeDocument/2006/relationships/worksheet" Target="worksheets/sheet71.xml"/><Relationship Id="rId234" Type="http://schemas.openxmlformats.org/officeDocument/2006/relationships/worksheet" Target="worksheets/sheet234.xml"/><Relationship Id="rId679" Type="http://schemas.openxmlformats.org/officeDocument/2006/relationships/worksheet" Target="worksheets/sheet679.xml"/><Relationship Id="rId802" Type="http://schemas.openxmlformats.org/officeDocument/2006/relationships/worksheet" Target="worksheets/sheet802.xml"/><Relationship Id="rId886" Type="http://schemas.openxmlformats.org/officeDocument/2006/relationships/worksheet" Target="worksheets/sheet886.xml"/><Relationship Id="rId2" Type="http://schemas.openxmlformats.org/officeDocument/2006/relationships/worksheet" Target="worksheets/sheet2.xml"/><Relationship Id="rId29" Type="http://schemas.openxmlformats.org/officeDocument/2006/relationships/worksheet" Target="worksheets/sheet29.xml"/><Relationship Id="rId441" Type="http://schemas.openxmlformats.org/officeDocument/2006/relationships/worksheet" Target="worksheets/sheet441.xml"/><Relationship Id="rId539" Type="http://schemas.openxmlformats.org/officeDocument/2006/relationships/worksheet" Target="worksheets/sheet539.xml"/><Relationship Id="rId746" Type="http://schemas.openxmlformats.org/officeDocument/2006/relationships/worksheet" Target="worksheets/sheet746.xml"/><Relationship Id="rId1071" Type="http://schemas.openxmlformats.org/officeDocument/2006/relationships/worksheet" Target="worksheets/sheet1071.xml"/><Relationship Id="rId178" Type="http://schemas.openxmlformats.org/officeDocument/2006/relationships/worksheet" Target="worksheets/sheet178.xml"/><Relationship Id="rId301" Type="http://schemas.openxmlformats.org/officeDocument/2006/relationships/worksheet" Target="worksheets/sheet301.xml"/><Relationship Id="rId953" Type="http://schemas.openxmlformats.org/officeDocument/2006/relationships/worksheet" Target="worksheets/sheet953.xml"/><Relationship Id="rId1029" Type="http://schemas.openxmlformats.org/officeDocument/2006/relationships/worksheet" Target="worksheets/sheet1029.xml"/><Relationship Id="rId82" Type="http://schemas.openxmlformats.org/officeDocument/2006/relationships/worksheet" Target="worksheets/sheet82.xml"/><Relationship Id="rId385" Type="http://schemas.openxmlformats.org/officeDocument/2006/relationships/worksheet" Target="worksheets/sheet385.xml"/><Relationship Id="rId592" Type="http://schemas.openxmlformats.org/officeDocument/2006/relationships/worksheet" Target="worksheets/sheet592.xml"/><Relationship Id="rId606" Type="http://schemas.openxmlformats.org/officeDocument/2006/relationships/worksheet" Target="worksheets/sheet606.xml"/><Relationship Id="rId813" Type="http://schemas.openxmlformats.org/officeDocument/2006/relationships/worksheet" Target="worksheets/sheet813.xml"/><Relationship Id="rId245" Type="http://schemas.openxmlformats.org/officeDocument/2006/relationships/worksheet" Target="worksheets/sheet245.xml"/><Relationship Id="rId452" Type="http://schemas.openxmlformats.org/officeDocument/2006/relationships/worksheet" Target="worksheets/sheet452.xml"/><Relationship Id="rId897" Type="http://schemas.openxmlformats.org/officeDocument/2006/relationships/worksheet" Target="worksheets/sheet897.xml"/><Relationship Id="rId1082" Type="http://schemas.openxmlformats.org/officeDocument/2006/relationships/worksheet" Target="worksheets/sheet1082.xml"/><Relationship Id="rId105" Type="http://schemas.openxmlformats.org/officeDocument/2006/relationships/worksheet" Target="worksheets/sheet105.xml"/><Relationship Id="rId312" Type="http://schemas.openxmlformats.org/officeDocument/2006/relationships/worksheet" Target="worksheets/sheet312.xml"/><Relationship Id="rId757" Type="http://schemas.openxmlformats.org/officeDocument/2006/relationships/worksheet" Target="worksheets/sheet757.xml"/><Relationship Id="rId964" Type="http://schemas.openxmlformats.org/officeDocument/2006/relationships/worksheet" Target="worksheets/sheet964.xml"/><Relationship Id="rId93" Type="http://schemas.openxmlformats.org/officeDocument/2006/relationships/worksheet" Target="worksheets/sheet93.xml"/><Relationship Id="rId189" Type="http://schemas.openxmlformats.org/officeDocument/2006/relationships/worksheet" Target="worksheets/sheet189.xml"/><Relationship Id="rId396" Type="http://schemas.openxmlformats.org/officeDocument/2006/relationships/worksheet" Target="worksheets/sheet396.xml"/><Relationship Id="rId617" Type="http://schemas.openxmlformats.org/officeDocument/2006/relationships/worksheet" Target="worksheets/sheet617.xml"/><Relationship Id="rId824" Type="http://schemas.openxmlformats.org/officeDocument/2006/relationships/worksheet" Target="worksheets/sheet824.xml"/><Relationship Id="rId256" Type="http://schemas.openxmlformats.org/officeDocument/2006/relationships/worksheet" Target="worksheets/sheet256.xml"/><Relationship Id="rId463" Type="http://schemas.openxmlformats.org/officeDocument/2006/relationships/worksheet" Target="worksheets/sheet463.xml"/><Relationship Id="rId670" Type="http://schemas.openxmlformats.org/officeDocument/2006/relationships/worksheet" Target="worksheets/sheet670.xml"/><Relationship Id="rId1093" Type="http://schemas.openxmlformats.org/officeDocument/2006/relationships/worksheet" Target="worksheets/sheet1093.xml"/><Relationship Id="rId1107" Type="http://schemas.openxmlformats.org/officeDocument/2006/relationships/worksheet" Target="worksheets/sheet1107.xml"/><Relationship Id="rId116" Type="http://schemas.openxmlformats.org/officeDocument/2006/relationships/worksheet" Target="worksheets/sheet116.xml"/><Relationship Id="rId323" Type="http://schemas.openxmlformats.org/officeDocument/2006/relationships/worksheet" Target="worksheets/sheet323.xml"/><Relationship Id="rId530" Type="http://schemas.openxmlformats.org/officeDocument/2006/relationships/worksheet" Target="worksheets/sheet530.xml"/><Relationship Id="rId768" Type="http://schemas.openxmlformats.org/officeDocument/2006/relationships/worksheet" Target="worksheets/sheet768.xml"/><Relationship Id="rId975" Type="http://schemas.openxmlformats.org/officeDocument/2006/relationships/worksheet" Target="worksheets/sheet975.xml"/><Relationship Id="rId1160" Type="http://schemas.openxmlformats.org/officeDocument/2006/relationships/theme" Target="theme/theme1.xml"/><Relationship Id="rId20" Type="http://schemas.openxmlformats.org/officeDocument/2006/relationships/worksheet" Target="worksheets/sheet20.xml"/><Relationship Id="rId628" Type="http://schemas.openxmlformats.org/officeDocument/2006/relationships/worksheet" Target="worksheets/sheet628.xml"/><Relationship Id="rId835" Type="http://schemas.openxmlformats.org/officeDocument/2006/relationships/worksheet" Target="worksheets/sheet835.xml"/><Relationship Id="rId267" Type="http://schemas.openxmlformats.org/officeDocument/2006/relationships/worksheet" Target="worksheets/sheet267.xml"/><Relationship Id="rId474" Type="http://schemas.openxmlformats.org/officeDocument/2006/relationships/worksheet" Target="worksheets/sheet474.xml"/><Relationship Id="rId1020" Type="http://schemas.openxmlformats.org/officeDocument/2006/relationships/worksheet" Target="worksheets/sheet1020.xml"/><Relationship Id="rId1118" Type="http://schemas.openxmlformats.org/officeDocument/2006/relationships/worksheet" Target="worksheets/sheet1118.xml"/><Relationship Id="rId127" Type="http://schemas.openxmlformats.org/officeDocument/2006/relationships/worksheet" Target="worksheets/sheet127.xml"/><Relationship Id="rId681" Type="http://schemas.openxmlformats.org/officeDocument/2006/relationships/worksheet" Target="worksheets/sheet681.xml"/><Relationship Id="rId779" Type="http://schemas.openxmlformats.org/officeDocument/2006/relationships/worksheet" Target="worksheets/sheet779.xml"/><Relationship Id="rId902" Type="http://schemas.openxmlformats.org/officeDocument/2006/relationships/worksheet" Target="worksheets/sheet902.xml"/><Relationship Id="rId986" Type="http://schemas.openxmlformats.org/officeDocument/2006/relationships/worksheet" Target="worksheets/sheet986.xml"/><Relationship Id="rId31" Type="http://schemas.openxmlformats.org/officeDocument/2006/relationships/worksheet" Target="worksheets/sheet31.xml"/><Relationship Id="rId334" Type="http://schemas.openxmlformats.org/officeDocument/2006/relationships/worksheet" Target="worksheets/sheet334.xml"/><Relationship Id="rId541" Type="http://schemas.openxmlformats.org/officeDocument/2006/relationships/worksheet" Target="worksheets/sheet541.xml"/><Relationship Id="rId639" Type="http://schemas.openxmlformats.org/officeDocument/2006/relationships/worksheet" Target="worksheets/sheet639.xml"/><Relationship Id="rId180" Type="http://schemas.openxmlformats.org/officeDocument/2006/relationships/worksheet" Target="worksheets/sheet180.xml"/><Relationship Id="rId278" Type="http://schemas.openxmlformats.org/officeDocument/2006/relationships/worksheet" Target="worksheets/sheet278.xml"/><Relationship Id="rId401" Type="http://schemas.openxmlformats.org/officeDocument/2006/relationships/worksheet" Target="worksheets/sheet401.xml"/><Relationship Id="rId846" Type="http://schemas.openxmlformats.org/officeDocument/2006/relationships/worksheet" Target="worksheets/sheet846.xml"/><Relationship Id="rId1031" Type="http://schemas.openxmlformats.org/officeDocument/2006/relationships/worksheet" Target="worksheets/sheet1031.xml"/><Relationship Id="rId1129" Type="http://schemas.openxmlformats.org/officeDocument/2006/relationships/worksheet" Target="worksheets/sheet1129.xml"/><Relationship Id="rId485" Type="http://schemas.openxmlformats.org/officeDocument/2006/relationships/worksheet" Target="worksheets/sheet485.xml"/><Relationship Id="rId692" Type="http://schemas.openxmlformats.org/officeDocument/2006/relationships/worksheet" Target="worksheets/sheet692.xml"/><Relationship Id="rId706" Type="http://schemas.openxmlformats.org/officeDocument/2006/relationships/worksheet" Target="worksheets/sheet706.xml"/><Relationship Id="rId913" Type="http://schemas.openxmlformats.org/officeDocument/2006/relationships/worksheet" Target="worksheets/sheet913.xml"/><Relationship Id="rId42" Type="http://schemas.openxmlformats.org/officeDocument/2006/relationships/worksheet" Target="worksheets/sheet42.xml"/><Relationship Id="rId138" Type="http://schemas.openxmlformats.org/officeDocument/2006/relationships/worksheet" Target="worksheets/sheet138.xml"/><Relationship Id="rId345" Type="http://schemas.openxmlformats.org/officeDocument/2006/relationships/worksheet" Target="worksheets/sheet345.xml"/><Relationship Id="rId552" Type="http://schemas.openxmlformats.org/officeDocument/2006/relationships/worksheet" Target="worksheets/sheet552.xml"/><Relationship Id="rId997" Type="http://schemas.openxmlformats.org/officeDocument/2006/relationships/worksheet" Target="worksheets/sheet997.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412" Type="http://schemas.openxmlformats.org/officeDocument/2006/relationships/worksheet" Target="worksheets/sheet412.xml"/><Relationship Id="rId857" Type="http://schemas.openxmlformats.org/officeDocument/2006/relationships/worksheet" Target="worksheets/sheet857.xml"/><Relationship Id="rId899" Type="http://schemas.openxmlformats.org/officeDocument/2006/relationships/worksheet" Target="worksheets/sheet899.xml"/><Relationship Id="rId1000" Type="http://schemas.openxmlformats.org/officeDocument/2006/relationships/worksheet" Target="worksheets/sheet1000.xml"/><Relationship Id="rId1042" Type="http://schemas.openxmlformats.org/officeDocument/2006/relationships/worksheet" Target="worksheets/sheet1042.xml"/><Relationship Id="rId1084" Type="http://schemas.openxmlformats.org/officeDocument/2006/relationships/worksheet" Target="worksheets/sheet1084.xml"/><Relationship Id="rId107" Type="http://schemas.openxmlformats.org/officeDocument/2006/relationships/worksheet" Target="worksheets/sheet107.xml"/><Relationship Id="rId289" Type="http://schemas.openxmlformats.org/officeDocument/2006/relationships/worksheet" Target="worksheets/sheet289.xml"/><Relationship Id="rId454" Type="http://schemas.openxmlformats.org/officeDocument/2006/relationships/worksheet" Target="worksheets/sheet454.xml"/><Relationship Id="rId496" Type="http://schemas.openxmlformats.org/officeDocument/2006/relationships/worksheet" Target="worksheets/sheet496.xml"/><Relationship Id="rId661" Type="http://schemas.openxmlformats.org/officeDocument/2006/relationships/worksheet" Target="worksheets/sheet661.xml"/><Relationship Id="rId717" Type="http://schemas.openxmlformats.org/officeDocument/2006/relationships/worksheet" Target="worksheets/sheet717.xml"/><Relationship Id="rId759" Type="http://schemas.openxmlformats.org/officeDocument/2006/relationships/worksheet" Target="worksheets/sheet759.xml"/><Relationship Id="rId924" Type="http://schemas.openxmlformats.org/officeDocument/2006/relationships/worksheet" Target="worksheets/sheet924.xml"/><Relationship Id="rId966" Type="http://schemas.openxmlformats.org/officeDocument/2006/relationships/worksheet" Target="worksheets/sheet966.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398" Type="http://schemas.openxmlformats.org/officeDocument/2006/relationships/worksheet" Target="worksheets/sheet398.xml"/><Relationship Id="rId521" Type="http://schemas.openxmlformats.org/officeDocument/2006/relationships/worksheet" Target="worksheets/sheet521.xml"/><Relationship Id="rId563" Type="http://schemas.openxmlformats.org/officeDocument/2006/relationships/worksheet" Target="worksheets/sheet563.xml"/><Relationship Id="rId619" Type="http://schemas.openxmlformats.org/officeDocument/2006/relationships/worksheet" Target="worksheets/sheet619.xml"/><Relationship Id="rId770" Type="http://schemas.openxmlformats.org/officeDocument/2006/relationships/worksheet" Target="worksheets/sheet770.xml"/><Relationship Id="rId1151" Type="http://schemas.openxmlformats.org/officeDocument/2006/relationships/worksheet" Target="worksheets/sheet1151.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423" Type="http://schemas.openxmlformats.org/officeDocument/2006/relationships/worksheet" Target="worksheets/sheet423.xml"/><Relationship Id="rId826" Type="http://schemas.openxmlformats.org/officeDocument/2006/relationships/worksheet" Target="worksheets/sheet826.xml"/><Relationship Id="rId868" Type="http://schemas.openxmlformats.org/officeDocument/2006/relationships/worksheet" Target="worksheets/sheet868.xml"/><Relationship Id="rId1011" Type="http://schemas.openxmlformats.org/officeDocument/2006/relationships/worksheet" Target="worksheets/sheet1011.xml"/><Relationship Id="rId1053" Type="http://schemas.openxmlformats.org/officeDocument/2006/relationships/worksheet" Target="worksheets/sheet1053.xml"/><Relationship Id="rId1109" Type="http://schemas.openxmlformats.org/officeDocument/2006/relationships/worksheet" Target="worksheets/sheet1109.xml"/><Relationship Id="rId258" Type="http://schemas.openxmlformats.org/officeDocument/2006/relationships/worksheet" Target="worksheets/sheet258.xml"/><Relationship Id="rId465" Type="http://schemas.openxmlformats.org/officeDocument/2006/relationships/worksheet" Target="worksheets/sheet465.xml"/><Relationship Id="rId630" Type="http://schemas.openxmlformats.org/officeDocument/2006/relationships/worksheet" Target="worksheets/sheet630.xml"/><Relationship Id="rId672" Type="http://schemas.openxmlformats.org/officeDocument/2006/relationships/worksheet" Target="worksheets/sheet672.xml"/><Relationship Id="rId728" Type="http://schemas.openxmlformats.org/officeDocument/2006/relationships/worksheet" Target="worksheets/sheet728.xml"/><Relationship Id="rId935" Type="http://schemas.openxmlformats.org/officeDocument/2006/relationships/worksheet" Target="worksheets/sheet935.xml"/><Relationship Id="rId1095" Type="http://schemas.openxmlformats.org/officeDocument/2006/relationships/worksheet" Target="worksheets/sheet1095.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532" Type="http://schemas.openxmlformats.org/officeDocument/2006/relationships/worksheet" Target="worksheets/sheet532.xml"/><Relationship Id="rId574" Type="http://schemas.openxmlformats.org/officeDocument/2006/relationships/worksheet" Target="worksheets/sheet574.xml"/><Relationship Id="rId977" Type="http://schemas.openxmlformats.org/officeDocument/2006/relationships/worksheet" Target="worksheets/sheet977.xml"/><Relationship Id="rId1120" Type="http://schemas.openxmlformats.org/officeDocument/2006/relationships/worksheet" Target="worksheets/sheet1120.xml"/><Relationship Id="rId1162" Type="http://schemas.openxmlformats.org/officeDocument/2006/relationships/sharedStrings" Target="sharedStrings.xml"/><Relationship Id="rId171" Type="http://schemas.openxmlformats.org/officeDocument/2006/relationships/worksheet" Target="worksheets/sheet171.xml"/><Relationship Id="rId227" Type="http://schemas.openxmlformats.org/officeDocument/2006/relationships/worksheet" Target="worksheets/sheet227.xml"/><Relationship Id="rId781" Type="http://schemas.openxmlformats.org/officeDocument/2006/relationships/worksheet" Target="worksheets/sheet781.xml"/><Relationship Id="rId837" Type="http://schemas.openxmlformats.org/officeDocument/2006/relationships/worksheet" Target="worksheets/sheet837.xml"/><Relationship Id="rId879" Type="http://schemas.openxmlformats.org/officeDocument/2006/relationships/worksheet" Target="worksheets/sheet879.xml"/><Relationship Id="rId1022" Type="http://schemas.openxmlformats.org/officeDocument/2006/relationships/worksheet" Target="worksheets/sheet1022.xml"/><Relationship Id="rId269" Type="http://schemas.openxmlformats.org/officeDocument/2006/relationships/worksheet" Target="worksheets/sheet269.xml"/><Relationship Id="rId434" Type="http://schemas.openxmlformats.org/officeDocument/2006/relationships/worksheet" Target="worksheets/sheet434.xml"/><Relationship Id="rId476" Type="http://schemas.openxmlformats.org/officeDocument/2006/relationships/worksheet" Target="worksheets/sheet476.xml"/><Relationship Id="rId641" Type="http://schemas.openxmlformats.org/officeDocument/2006/relationships/worksheet" Target="worksheets/sheet641.xml"/><Relationship Id="rId683" Type="http://schemas.openxmlformats.org/officeDocument/2006/relationships/worksheet" Target="worksheets/sheet683.xml"/><Relationship Id="rId739" Type="http://schemas.openxmlformats.org/officeDocument/2006/relationships/worksheet" Target="worksheets/sheet739.xml"/><Relationship Id="rId890" Type="http://schemas.openxmlformats.org/officeDocument/2006/relationships/worksheet" Target="worksheets/sheet890.xml"/><Relationship Id="rId904" Type="http://schemas.openxmlformats.org/officeDocument/2006/relationships/worksheet" Target="worksheets/sheet904.xml"/><Relationship Id="rId1064" Type="http://schemas.openxmlformats.org/officeDocument/2006/relationships/worksheet" Target="worksheets/sheet1064.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501" Type="http://schemas.openxmlformats.org/officeDocument/2006/relationships/worksheet" Target="worksheets/sheet501.xml"/><Relationship Id="rId543" Type="http://schemas.openxmlformats.org/officeDocument/2006/relationships/worksheet" Target="worksheets/sheet543.xml"/><Relationship Id="rId946" Type="http://schemas.openxmlformats.org/officeDocument/2006/relationships/worksheet" Target="worksheets/sheet946.xml"/><Relationship Id="rId988" Type="http://schemas.openxmlformats.org/officeDocument/2006/relationships/worksheet" Target="worksheets/sheet988.xml"/><Relationship Id="rId1131" Type="http://schemas.openxmlformats.org/officeDocument/2006/relationships/worksheet" Target="worksheets/sheet1131.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378" Type="http://schemas.openxmlformats.org/officeDocument/2006/relationships/worksheet" Target="worksheets/sheet378.xml"/><Relationship Id="rId403" Type="http://schemas.openxmlformats.org/officeDocument/2006/relationships/worksheet" Target="worksheets/sheet403.xml"/><Relationship Id="rId585" Type="http://schemas.openxmlformats.org/officeDocument/2006/relationships/worksheet" Target="worksheets/sheet585.xml"/><Relationship Id="rId750" Type="http://schemas.openxmlformats.org/officeDocument/2006/relationships/worksheet" Target="worksheets/sheet750.xml"/><Relationship Id="rId792" Type="http://schemas.openxmlformats.org/officeDocument/2006/relationships/worksheet" Target="worksheets/sheet792.xml"/><Relationship Id="rId806" Type="http://schemas.openxmlformats.org/officeDocument/2006/relationships/worksheet" Target="worksheets/sheet806.xml"/><Relationship Id="rId848" Type="http://schemas.openxmlformats.org/officeDocument/2006/relationships/worksheet" Target="worksheets/sheet848.xml"/><Relationship Id="rId1033" Type="http://schemas.openxmlformats.org/officeDocument/2006/relationships/worksheet" Target="worksheets/sheet1033.xml"/><Relationship Id="rId6" Type="http://schemas.openxmlformats.org/officeDocument/2006/relationships/worksheet" Target="worksheets/sheet6.xml"/><Relationship Id="rId238" Type="http://schemas.openxmlformats.org/officeDocument/2006/relationships/worksheet" Target="worksheets/sheet238.xml"/><Relationship Id="rId445" Type="http://schemas.openxmlformats.org/officeDocument/2006/relationships/worksheet" Target="worksheets/sheet445.xml"/><Relationship Id="rId487" Type="http://schemas.openxmlformats.org/officeDocument/2006/relationships/worksheet" Target="worksheets/sheet487.xml"/><Relationship Id="rId610" Type="http://schemas.openxmlformats.org/officeDocument/2006/relationships/worksheet" Target="worksheets/sheet610.xml"/><Relationship Id="rId652" Type="http://schemas.openxmlformats.org/officeDocument/2006/relationships/worksheet" Target="worksheets/sheet652.xml"/><Relationship Id="rId694" Type="http://schemas.openxmlformats.org/officeDocument/2006/relationships/worksheet" Target="worksheets/sheet694.xml"/><Relationship Id="rId708" Type="http://schemas.openxmlformats.org/officeDocument/2006/relationships/worksheet" Target="worksheets/sheet708.xml"/><Relationship Id="rId915" Type="http://schemas.openxmlformats.org/officeDocument/2006/relationships/worksheet" Target="worksheets/sheet915.xml"/><Relationship Id="rId1075" Type="http://schemas.openxmlformats.org/officeDocument/2006/relationships/worksheet" Target="worksheets/sheet1075.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512" Type="http://schemas.openxmlformats.org/officeDocument/2006/relationships/worksheet" Target="worksheets/sheet512.xml"/><Relationship Id="rId957" Type="http://schemas.openxmlformats.org/officeDocument/2006/relationships/worksheet" Target="worksheets/sheet957.xml"/><Relationship Id="rId999" Type="http://schemas.openxmlformats.org/officeDocument/2006/relationships/worksheet" Target="worksheets/sheet999.xml"/><Relationship Id="rId1100" Type="http://schemas.openxmlformats.org/officeDocument/2006/relationships/worksheet" Target="worksheets/sheet1100.xml"/><Relationship Id="rId1142" Type="http://schemas.openxmlformats.org/officeDocument/2006/relationships/worksheet" Target="worksheets/sheet1142.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worksheet" Target="worksheets/sheet389.xml"/><Relationship Id="rId554" Type="http://schemas.openxmlformats.org/officeDocument/2006/relationships/worksheet" Target="worksheets/sheet554.xml"/><Relationship Id="rId596" Type="http://schemas.openxmlformats.org/officeDocument/2006/relationships/worksheet" Target="worksheets/sheet596.xml"/><Relationship Id="rId761" Type="http://schemas.openxmlformats.org/officeDocument/2006/relationships/worksheet" Target="worksheets/sheet761.xml"/><Relationship Id="rId817" Type="http://schemas.openxmlformats.org/officeDocument/2006/relationships/worksheet" Target="worksheets/sheet817.xml"/><Relationship Id="rId859" Type="http://schemas.openxmlformats.org/officeDocument/2006/relationships/worksheet" Target="worksheets/sheet859.xml"/><Relationship Id="rId1002" Type="http://schemas.openxmlformats.org/officeDocument/2006/relationships/worksheet" Target="worksheets/sheet1002.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414" Type="http://schemas.openxmlformats.org/officeDocument/2006/relationships/worksheet" Target="worksheets/sheet414.xml"/><Relationship Id="rId456" Type="http://schemas.openxmlformats.org/officeDocument/2006/relationships/worksheet" Target="worksheets/sheet456.xml"/><Relationship Id="rId498" Type="http://schemas.openxmlformats.org/officeDocument/2006/relationships/worksheet" Target="worksheets/sheet498.xml"/><Relationship Id="rId621" Type="http://schemas.openxmlformats.org/officeDocument/2006/relationships/worksheet" Target="worksheets/sheet621.xml"/><Relationship Id="rId663" Type="http://schemas.openxmlformats.org/officeDocument/2006/relationships/worksheet" Target="worksheets/sheet663.xml"/><Relationship Id="rId870" Type="http://schemas.openxmlformats.org/officeDocument/2006/relationships/worksheet" Target="worksheets/sheet870.xml"/><Relationship Id="rId1044" Type="http://schemas.openxmlformats.org/officeDocument/2006/relationships/worksheet" Target="worksheets/sheet1044.xml"/><Relationship Id="rId1086" Type="http://schemas.openxmlformats.org/officeDocument/2006/relationships/worksheet" Target="worksheets/sheet1086.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23" Type="http://schemas.openxmlformats.org/officeDocument/2006/relationships/worksheet" Target="worksheets/sheet523.xml"/><Relationship Id="rId719" Type="http://schemas.openxmlformats.org/officeDocument/2006/relationships/worksheet" Target="worksheets/sheet719.xml"/><Relationship Id="rId926" Type="http://schemas.openxmlformats.org/officeDocument/2006/relationships/worksheet" Target="worksheets/sheet926.xml"/><Relationship Id="rId968" Type="http://schemas.openxmlformats.org/officeDocument/2006/relationships/worksheet" Target="worksheets/sheet968.xml"/><Relationship Id="rId1111" Type="http://schemas.openxmlformats.org/officeDocument/2006/relationships/worksheet" Target="worksheets/sheet1111.xml"/><Relationship Id="rId1153" Type="http://schemas.openxmlformats.org/officeDocument/2006/relationships/worksheet" Target="worksheets/sheet1153.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565" Type="http://schemas.openxmlformats.org/officeDocument/2006/relationships/worksheet" Target="worksheets/sheet565.xml"/><Relationship Id="rId730" Type="http://schemas.openxmlformats.org/officeDocument/2006/relationships/worksheet" Target="worksheets/sheet730.xml"/><Relationship Id="rId772" Type="http://schemas.openxmlformats.org/officeDocument/2006/relationships/worksheet" Target="worksheets/sheet772.xml"/><Relationship Id="rId828" Type="http://schemas.openxmlformats.org/officeDocument/2006/relationships/worksheet" Target="worksheets/sheet828.xml"/><Relationship Id="rId1013" Type="http://schemas.openxmlformats.org/officeDocument/2006/relationships/worksheet" Target="worksheets/sheet1013.xml"/><Relationship Id="rId162" Type="http://schemas.openxmlformats.org/officeDocument/2006/relationships/worksheet" Target="worksheets/sheet162.xml"/><Relationship Id="rId218" Type="http://schemas.openxmlformats.org/officeDocument/2006/relationships/worksheet" Target="worksheets/sheet218.xml"/><Relationship Id="rId425" Type="http://schemas.openxmlformats.org/officeDocument/2006/relationships/worksheet" Target="worksheets/sheet425.xml"/><Relationship Id="rId467" Type="http://schemas.openxmlformats.org/officeDocument/2006/relationships/worksheet" Target="worksheets/sheet467.xml"/><Relationship Id="rId632" Type="http://schemas.openxmlformats.org/officeDocument/2006/relationships/worksheet" Target="worksheets/sheet632.xml"/><Relationship Id="rId1055" Type="http://schemas.openxmlformats.org/officeDocument/2006/relationships/worksheet" Target="worksheets/sheet1055.xml"/><Relationship Id="rId1097" Type="http://schemas.openxmlformats.org/officeDocument/2006/relationships/worksheet" Target="worksheets/sheet1097.xml"/><Relationship Id="rId271" Type="http://schemas.openxmlformats.org/officeDocument/2006/relationships/worksheet" Target="worksheets/sheet271.xml"/><Relationship Id="rId674" Type="http://schemas.openxmlformats.org/officeDocument/2006/relationships/worksheet" Target="worksheets/sheet674.xml"/><Relationship Id="rId881" Type="http://schemas.openxmlformats.org/officeDocument/2006/relationships/worksheet" Target="worksheets/sheet881.xml"/><Relationship Id="rId937" Type="http://schemas.openxmlformats.org/officeDocument/2006/relationships/worksheet" Target="worksheets/sheet937.xml"/><Relationship Id="rId979" Type="http://schemas.openxmlformats.org/officeDocument/2006/relationships/worksheet" Target="worksheets/sheet979.xml"/><Relationship Id="rId1122" Type="http://schemas.openxmlformats.org/officeDocument/2006/relationships/worksheet" Target="worksheets/sheet1122.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worksheet" Target="worksheets/sheet369.xml"/><Relationship Id="rId534" Type="http://schemas.openxmlformats.org/officeDocument/2006/relationships/worksheet" Target="worksheets/sheet534.xml"/><Relationship Id="rId576" Type="http://schemas.openxmlformats.org/officeDocument/2006/relationships/worksheet" Target="worksheets/sheet576.xml"/><Relationship Id="rId741" Type="http://schemas.openxmlformats.org/officeDocument/2006/relationships/worksheet" Target="worksheets/sheet741.xml"/><Relationship Id="rId783" Type="http://schemas.openxmlformats.org/officeDocument/2006/relationships/worksheet" Target="worksheets/sheet783.xml"/><Relationship Id="rId839" Type="http://schemas.openxmlformats.org/officeDocument/2006/relationships/worksheet" Target="worksheets/sheet839.xml"/><Relationship Id="rId990" Type="http://schemas.openxmlformats.org/officeDocument/2006/relationships/worksheet" Target="worksheets/sheet990.xml"/><Relationship Id="rId173" Type="http://schemas.openxmlformats.org/officeDocument/2006/relationships/worksheet" Target="worksheets/sheet173.xml"/><Relationship Id="rId229" Type="http://schemas.openxmlformats.org/officeDocument/2006/relationships/worksheet" Target="worksheets/sheet229.xml"/><Relationship Id="rId380" Type="http://schemas.openxmlformats.org/officeDocument/2006/relationships/worksheet" Target="worksheets/sheet380.xml"/><Relationship Id="rId436" Type="http://schemas.openxmlformats.org/officeDocument/2006/relationships/worksheet" Target="worksheets/sheet436.xml"/><Relationship Id="rId601" Type="http://schemas.openxmlformats.org/officeDocument/2006/relationships/worksheet" Target="worksheets/sheet601.xml"/><Relationship Id="rId643" Type="http://schemas.openxmlformats.org/officeDocument/2006/relationships/worksheet" Target="worksheets/sheet643.xml"/><Relationship Id="rId1024" Type="http://schemas.openxmlformats.org/officeDocument/2006/relationships/worksheet" Target="worksheets/sheet1024.xml"/><Relationship Id="rId1066" Type="http://schemas.openxmlformats.org/officeDocument/2006/relationships/worksheet" Target="worksheets/sheet1066.xml"/><Relationship Id="rId240" Type="http://schemas.openxmlformats.org/officeDocument/2006/relationships/worksheet" Target="worksheets/sheet240.xml"/><Relationship Id="rId478" Type="http://schemas.openxmlformats.org/officeDocument/2006/relationships/worksheet" Target="worksheets/sheet478.xml"/><Relationship Id="rId685" Type="http://schemas.openxmlformats.org/officeDocument/2006/relationships/worksheet" Target="worksheets/sheet685.xml"/><Relationship Id="rId850" Type="http://schemas.openxmlformats.org/officeDocument/2006/relationships/worksheet" Target="worksheets/sheet850.xml"/><Relationship Id="rId892" Type="http://schemas.openxmlformats.org/officeDocument/2006/relationships/worksheet" Target="worksheets/sheet892.xml"/><Relationship Id="rId906" Type="http://schemas.openxmlformats.org/officeDocument/2006/relationships/worksheet" Target="worksheets/sheet906.xml"/><Relationship Id="rId948" Type="http://schemas.openxmlformats.org/officeDocument/2006/relationships/worksheet" Target="worksheets/sheet948.xml"/><Relationship Id="rId1133" Type="http://schemas.openxmlformats.org/officeDocument/2006/relationships/worksheet" Target="worksheets/sheet1133.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503" Type="http://schemas.openxmlformats.org/officeDocument/2006/relationships/worksheet" Target="worksheets/sheet503.xml"/><Relationship Id="rId545" Type="http://schemas.openxmlformats.org/officeDocument/2006/relationships/worksheet" Target="worksheets/sheet545.xml"/><Relationship Id="rId587" Type="http://schemas.openxmlformats.org/officeDocument/2006/relationships/worksheet" Target="worksheets/sheet587.xml"/><Relationship Id="rId710" Type="http://schemas.openxmlformats.org/officeDocument/2006/relationships/worksheet" Target="worksheets/sheet710.xml"/><Relationship Id="rId752" Type="http://schemas.openxmlformats.org/officeDocument/2006/relationships/worksheet" Target="worksheets/sheet752.xml"/><Relationship Id="rId808" Type="http://schemas.openxmlformats.org/officeDocument/2006/relationships/worksheet" Target="worksheets/sheet808.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391" Type="http://schemas.openxmlformats.org/officeDocument/2006/relationships/worksheet" Target="worksheets/sheet391.xml"/><Relationship Id="rId405" Type="http://schemas.openxmlformats.org/officeDocument/2006/relationships/worksheet" Target="worksheets/sheet405.xml"/><Relationship Id="rId447" Type="http://schemas.openxmlformats.org/officeDocument/2006/relationships/worksheet" Target="worksheets/sheet447.xml"/><Relationship Id="rId612" Type="http://schemas.openxmlformats.org/officeDocument/2006/relationships/worksheet" Target="worksheets/sheet612.xml"/><Relationship Id="rId794" Type="http://schemas.openxmlformats.org/officeDocument/2006/relationships/worksheet" Target="worksheets/sheet794.xml"/><Relationship Id="rId1035" Type="http://schemas.openxmlformats.org/officeDocument/2006/relationships/worksheet" Target="worksheets/sheet1035.xml"/><Relationship Id="rId1077" Type="http://schemas.openxmlformats.org/officeDocument/2006/relationships/worksheet" Target="worksheets/sheet1077.xml"/><Relationship Id="rId251" Type="http://schemas.openxmlformats.org/officeDocument/2006/relationships/worksheet" Target="worksheets/sheet251.xml"/><Relationship Id="rId489" Type="http://schemas.openxmlformats.org/officeDocument/2006/relationships/worksheet" Target="worksheets/sheet489.xml"/><Relationship Id="rId654" Type="http://schemas.openxmlformats.org/officeDocument/2006/relationships/worksheet" Target="worksheets/sheet654.xml"/><Relationship Id="rId696" Type="http://schemas.openxmlformats.org/officeDocument/2006/relationships/worksheet" Target="worksheets/sheet696.xml"/><Relationship Id="rId861" Type="http://schemas.openxmlformats.org/officeDocument/2006/relationships/worksheet" Target="worksheets/sheet861.xml"/><Relationship Id="rId917" Type="http://schemas.openxmlformats.org/officeDocument/2006/relationships/worksheet" Target="worksheets/sheet917.xml"/><Relationship Id="rId959" Type="http://schemas.openxmlformats.org/officeDocument/2006/relationships/worksheet" Target="worksheets/sheet959.xml"/><Relationship Id="rId1102" Type="http://schemas.openxmlformats.org/officeDocument/2006/relationships/worksheet" Target="worksheets/sheet1102.xml"/><Relationship Id="rId46" Type="http://schemas.openxmlformats.org/officeDocument/2006/relationships/worksheet" Target="worksheets/sheet46.xml"/><Relationship Id="rId293" Type="http://schemas.openxmlformats.org/officeDocument/2006/relationships/worksheet" Target="worksheets/sheet293.xml"/><Relationship Id="rId307" Type="http://schemas.openxmlformats.org/officeDocument/2006/relationships/worksheet" Target="worksheets/sheet307.xml"/><Relationship Id="rId349" Type="http://schemas.openxmlformats.org/officeDocument/2006/relationships/worksheet" Target="worksheets/sheet349.xml"/><Relationship Id="rId514" Type="http://schemas.openxmlformats.org/officeDocument/2006/relationships/worksheet" Target="worksheets/sheet514.xml"/><Relationship Id="rId556" Type="http://schemas.openxmlformats.org/officeDocument/2006/relationships/worksheet" Target="worksheets/sheet556.xml"/><Relationship Id="rId721" Type="http://schemas.openxmlformats.org/officeDocument/2006/relationships/worksheet" Target="worksheets/sheet721.xml"/><Relationship Id="rId763" Type="http://schemas.openxmlformats.org/officeDocument/2006/relationships/worksheet" Target="worksheets/sheet763.xml"/><Relationship Id="rId1144" Type="http://schemas.openxmlformats.org/officeDocument/2006/relationships/worksheet" Target="worksheets/sheet1144.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416" Type="http://schemas.openxmlformats.org/officeDocument/2006/relationships/worksheet" Target="worksheets/sheet416.xml"/><Relationship Id="rId598" Type="http://schemas.openxmlformats.org/officeDocument/2006/relationships/worksheet" Target="worksheets/sheet598.xml"/><Relationship Id="rId819" Type="http://schemas.openxmlformats.org/officeDocument/2006/relationships/worksheet" Target="worksheets/sheet819.xml"/><Relationship Id="rId970" Type="http://schemas.openxmlformats.org/officeDocument/2006/relationships/worksheet" Target="worksheets/sheet970.xml"/><Relationship Id="rId1004" Type="http://schemas.openxmlformats.org/officeDocument/2006/relationships/worksheet" Target="worksheets/sheet1004.xml"/><Relationship Id="rId1046" Type="http://schemas.openxmlformats.org/officeDocument/2006/relationships/worksheet" Target="worksheets/sheet1046.xml"/><Relationship Id="rId220" Type="http://schemas.openxmlformats.org/officeDocument/2006/relationships/worksheet" Target="worksheets/sheet220.xml"/><Relationship Id="rId458" Type="http://schemas.openxmlformats.org/officeDocument/2006/relationships/worksheet" Target="worksheets/sheet458.xml"/><Relationship Id="rId623" Type="http://schemas.openxmlformats.org/officeDocument/2006/relationships/worksheet" Target="worksheets/sheet623.xml"/><Relationship Id="rId665" Type="http://schemas.openxmlformats.org/officeDocument/2006/relationships/worksheet" Target="worksheets/sheet665.xml"/><Relationship Id="rId830" Type="http://schemas.openxmlformats.org/officeDocument/2006/relationships/worksheet" Target="worksheets/sheet830.xml"/><Relationship Id="rId872" Type="http://schemas.openxmlformats.org/officeDocument/2006/relationships/worksheet" Target="worksheets/sheet872.xml"/><Relationship Id="rId928" Type="http://schemas.openxmlformats.org/officeDocument/2006/relationships/worksheet" Target="worksheets/sheet928.xml"/><Relationship Id="rId1088" Type="http://schemas.openxmlformats.org/officeDocument/2006/relationships/worksheet" Target="worksheets/sheet1088.xml"/><Relationship Id="rId15" Type="http://schemas.openxmlformats.org/officeDocument/2006/relationships/worksheet" Target="worksheets/sheet15.xml"/><Relationship Id="rId57" Type="http://schemas.openxmlformats.org/officeDocument/2006/relationships/worksheet" Target="worksheets/sheet57.xml"/><Relationship Id="rId262" Type="http://schemas.openxmlformats.org/officeDocument/2006/relationships/worksheet" Target="worksheets/sheet262.xml"/><Relationship Id="rId318" Type="http://schemas.openxmlformats.org/officeDocument/2006/relationships/worksheet" Target="worksheets/sheet318.xml"/><Relationship Id="rId525" Type="http://schemas.openxmlformats.org/officeDocument/2006/relationships/worksheet" Target="worksheets/sheet525.xml"/><Relationship Id="rId567" Type="http://schemas.openxmlformats.org/officeDocument/2006/relationships/worksheet" Target="worksheets/sheet567.xml"/><Relationship Id="rId732" Type="http://schemas.openxmlformats.org/officeDocument/2006/relationships/worksheet" Target="worksheets/sheet732.xml"/><Relationship Id="rId1113" Type="http://schemas.openxmlformats.org/officeDocument/2006/relationships/worksheet" Target="worksheets/sheet1113.xml"/><Relationship Id="rId1155" Type="http://schemas.openxmlformats.org/officeDocument/2006/relationships/worksheet" Target="worksheets/sheet1155.xml"/><Relationship Id="rId99" Type="http://schemas.openxmlformats.org/officeDocument/2006/relationships/worksheet" Target="worksheets/sheet99.xml"/><Relationship Id="rId122" Type="http://schemas.openxmlformats.org/officeDocument/2006/relationships/worksheet" Target="worksheets/sheet122.xml"/><Relationship Id="rId164" Type="http://schemas.openxmlformats.org/officeDocument/2006/relationships/worksheet" Target="worksheets/sheet164.xml"/><Relationship Id="rId371" Type="http://schemas.openxmlformats.org/officeDocument/2006/relationships/worksheet" Target="worksheets/sheet371.xml"/><Relationship Id="rId774" Type="http://schemas.openxmlformats.org/officeDocument/2006/relationships/worksheet" Target="worksheets/sheet774.xml"/><Relationship Id="rId981" Type="http://schemas.openxmlformats.org/officeDocument/2006/relationships/worksheet" Target="worksheets/sheet981.xml"/><Relationship Id="rId1015" Type="http://schemas.openxmlformats.org/officeDocument/2006/relationships/worksheet" Target="worksheets/sheet1015.xml"/><Relationship Id="rId1057" Type="http://schemas.openxmlformats.org/officeDocument/2006/relationships/worksheet" Target="worksheets/sheet1057.xml"/><Relationship Id="rId427" Type="http://schemas.openxmlformats.org/officeDocument/2006/relationships/worksheet" Target="worksheets/sheet427.xml"/><Relationship Id="rId469" Type="http://schemas.openxmlformats.org/officeDocument/2006/relationships/worksheet" Target="worksheets/sheet469.xml"/><Relationship Id="rId634" Type="http://schemas.openxmlformats.org/officeDocument/2006/relationships/worksheet" Target="worksheets/sheet634.xml"/><Relationship Id="rId676" Type="http://schemas.openxmlformats.org/officeDocument/2006/relationships/worksheet" Target="worksheets/sheet676.xml"/><Relationship Id="rId841" Type="http://schemas.openxmlformats.org/officeDocument/2006/relationships/worksheet" Target="worksheets/sheet841.xml"/><Relationship Id="rId883" Type="http://schemas.openxmlformats.org/officeDocument/2006/relationships/worksheet" Target="worksheets/sheet883.xml"/><Relationship Id="rId1099" Type="http://schemas.openxmlformats.org/officeDocument/2006/relationships/worksheet" Target="worksheets/sheet1099.xml"/><Relationship Id="rId26" Type="http://schemas.openxmlformats.org/officeDocument/2006/relationships/worksheet" Target="worksheets/sheet26.xml"/><Relationship Id="rId231" Type="http://schemas.openxmlformats.org/officeDocument/2006/relationships/worksheet" Target="worksheets/sheet231.xml"/><Relationship Id="rId273" Type="http://schemas.openxmlformats.org/officeDocument/2006/relationships/worksheet" Target="worksheets/sheet273.xml"/><Relationship Id="rId329" Type="http://schemas.openxmlformats.org/officeDocument/2006/relationships/worksheet" Target="worksheets/sheet329.xml"/><Relationship Id="rId480" Type="http://schemas.openxmlformats.org/officeDocument/2006/relationships/worksheet" Target="worksheets/sheet480.xml"/><Relationship Id="rId536" Type="http://schemas.openxmlformats.org/officeDocument/2006/relationships/worksheet" Target="worksheets/sheet536.xml"/><Relationship Id="rId701" Type="http://schemas.openxmlformats.org/officeDocument/2006/relationships/worksheet" Target="worksheets/sheet701.xml"/><Relationship Id="rId939" Type="http://schemas.openxmlformats.org/officeDocument/2006/relationships/worksheet" Target="worksheets/sheet939.xml"/><Relationship Id="rId1124" Type="http://schemas.openxmlformats.org/officeDocument/2006/relationships/worksheet" Target="worksheets/sheet1124.xml"/><Relationship Id="rId68" Type="http://schemas.openxmlformats.org/officeDocument/2006/relationships/worksheet" Target="worksheets/sheet68.xml"/><Relationship Id="rId133" Type="http://schemas.openxmlformats.org/officeDocument/2006/relationships/worksheet" Target="worksheets/sheet133.xml"/><Relationship Id="rId175" Type="http://schemas.openxmlformats.org/officeDocument/2006/relationships/worksheet" Target="worksheets/sheet175.xml"/><Relationship Id="rId340" Type="http://schemas.openxmlformats.org/officeDocument/2006/relationships/worksheet" Target="worksheets/sheet340.xml"/><Relationship Id="rId578" Type="http://schemas.openxmlformats.org/officeDocument/2006/relationships/worksheet" Target="worksheets/sheet578.xml"/><Relationship Id="rId743" Type="http://schemas.openxmlformats.org/officeDocument/2006/relationships/worksheet" Target="worksheets/sheet743.xml"/><Relationship Id="rId785" Type="http://schemas.openxmlformats.org/officeDocument/2006/relationships/worksheet" Target="worksheets/sheet785.xml"/><Relationship Id="rId950" Type="http://schemas.openxmlformats.org/officeDocument/2006/relationships/worksheet" Target="worksheets/sheet950.xml"/><Relationship Id="rId992" Type="http://schemas.openxmlformats.org/officeDocument/2006/relationships/worksheet" Target="worksheets/sheet992.xml"/><Relationship Id="rId1026" Type="http://schemas.openxmlformats.org/officeDocument/2006/relationships/worksheet" Target="worksheets/sheet1026.xml"/><Relationship Id="rId200" Type="http://schemas.openxmlformats.org/officeDocument/2006/relationships/worksheet" Target="worksheets/sheet200.xml"/><Relationship Id="rId382" Type="http://schemas.openxmlformats.org/officeDocument/2006/relationships/worksheet" Target="worksheets/sheet382.xml"/><Relationship Id="rId438" Type="http://schemas.openxmlformats.org/officeDocument/2006/relationships/worksheet" Target="worksheets/sheet438.xml"/><Relationship Id="rId603" Type="http://schemas.openxmlformats.org/officeDocument/2006/relationships/worksheet" Target="worksheets/sheet603.xml"/><Relationship Id="rId645" Type="http://schemas.openxmlformats.org/officeDocument/2006/relationships/worksheet" Target="worksheets/sheet645.xml"/><Relationship Id="rId687" Type="http://schemas.openxmlformats.org/officeDocument/2006/relationships/worksheet" Target="worksheets/sheet687.xml"/><Relationship Id="rId810" Type="http://schemas.openxmlformats.org/officeDocument/2006/relationships/worksheet" Target="worksheets/sheet810.xml"/><Relationship Id="rId852" Type="http://schemas.openxmlformats.org/officeDocument/2006/relationships/worksheet" Target="worksheets/sheet852.xml"/><Relationship Id="rId908" Type="http://schemas.openxmlformats.org/officeDocument/2006/relationships/worksheet" Target="worksheets/sheet908.xml"/><Relationship Id="rId1068" Type="http://schemas.openxmlformats.org/officeDocument/2006/relationships/worksheet" Target="worksheets/sheet1068.xml"/><Relationship Id="rId242" Type="http://schemas.openxmlformats.org/officeDocument/2006/relationships/worksheet" Target="worksheets/sheet242.xml"/><Relationship Id="rId284" Type="http://schemas.openxmlformats.org/officeDocument/2006/relationships/worksheet" Target="worksheets/sheet284.xml"/><Relationship Id="rId491" Type="http://schemas.openxmlformats.org/officeDocument/2006/relationships/worksheet" Target="worksheets/sheet491.xml"/><Relationship Id="rId505" Type="http://schemas.openxmlformats.org/officeDocument/2006/relationships/worksheet" Target="worksheets/sheet505.xml"/><Relationship Id="rId712" Type="http://schemas.openxmlformats.org/officeDocument/2006/relationships/worksheet" Target="worksheets/sheet712.xml"/><Relationship Id="rId894" Type="http://schemas.openxmlformats.org/officeDocument/2006/relationships/worksheet" Target="worksheets/sheet894.xml"/><Relationship Id="rId1135" Type="http://schemas.openxmlformats.org/officeDocument/2006/relationships/worksheet" Target="worksheets/sheet1135.xml"/><Relationship Id="rId37" Type="http://schemas.openxmlformats.org/officeDocument/2006/relationships/worksheet" Target="worksheets/sheet37.xml"/><Relationship Id="rId79" Type="http://schemas.openxmlformats.org/officeDocument/2006/relationships/worksheet" Target="worksheets/sheet79.xml"/><Relationship Id="rId102" Type="http://schemas.openxmlformats.org/officeDocument/2006/relationships/worksheet" Target="worksheets/sheet102.xml"/><Relationship Id="rId144" Type="http://schemas.openxmlformats.org/officeDocument/2006/relationships/worksheet" Target="worksheets/sheet144.xml"/><Relationship Id="rId547" Type="http://schemas.openxmlformats.org/officeDocument/2006/relationships/worksheet" Target="worksheets/sheet547.xml"/><Relationship Id="rId589" Type="http://schemas.openxmlformats.org/officeDocument/2006/relationships/worksheet" Target="worksheets/sheet589.xml"/><Relationship Id="rId754" Type="http://schemas.openxmlformats.org/officeDocument/2006/relationships/worksheet" Target="worksheets/sheet754.xml"/><Relationship Id="rId796" Type="http://schemas.openxmlformats.org/officeDocument/2006/relationships/worksheet" Target="worksheets/sheet796.xml"/><Relationship Id="rId961" Type="http://schemas.openxmlformats.org/officeDocument/2006/relationships/worksheet" Target="worksheets/sheet961.xml"/><Relationship Id="rId90" Type="http://schemas.openxmlformats.org/officeDocument/2006/relationships/worksheet" Target="worksheets/sheet90.xml"/><Relationship Id="rId186" Type="http://schemas.openxmlformats.org/officeDocument/2006/relationships/worksheet" Target="worksheets/sheet186.xml"/><Relationship Id="rId351" Type="http://schemas.openxmlformats.org/officeDocument/2006/relationships/worksheet" Target="worksheets/sheet351.xml"/><Relationship Id="rId393" Type="http://schemas.openxmlformats.org/officeDocument/2006/relationships/worksheet" Target="worksheets/sheet393.xml"/><Relationship Id="rId407" Type="http://schemas.openxmlformats.org/officeDocument/2006/relationships/worksheet" Target="worksheets/sheet407.xml"/><Relationship Id="rId449" Type="http://schemas.openxmlformats.org/officeDocument/2006/relationships/worksheet" Target="worksheets/sheet449.xml"/><Relationship Id="rId614" Type="http://schemas.openxmlformats.org/officeDocument/2006/relationships/worksheet" Target="worksheets/sheet614.xml"/><Relationship Id="rId656" Type="http://schemas.openxmlformats.org/officeDocument/2006/relationships/worksheet" Target="worksheets/sheet656.xml"/><Relationship Id="rId821" Type="http://schemas.openxmlformats.org/officeDocument/2006/relationships/worksheet" Target="worksheets/sheet821.xml"/><Relationship Id="rId863" Type="http://schemas.openxmlformats.org/officeDocument/2006/relationships/worksheet" Target="worksheets/sheet863.xml"/><Relationship Id="rId1037" Type="http://schemas.openxmlformats.org/officeDocument/2006/relationships/worksheet" Target="worksheets/sheet1037.xml"/><Relationship Id="rId1079" Type="http://schemas.openxmlformats.org/officeDocument/2006/relationships/worksheet" Target="worksheets/sheet1079.xml"/><Relationship Id="rId211" Type="http://schemas.openxmlformats.org/officeDocument/2006/relationships/worksheet" Target="worksheets/sheet211.xml"/><Relationship Id="rId253" Type="http://schemas.openxmlformats.org/officeDocument/2006/relationships/worksheet" Target="worksheets/sheet253.xml"/><Relationship Id="rId295" Type="http://schemas.openxmlformats.org/officeDocument/2006/relationships/worksheet" Target="worksheets/sheet295.xml"/><Relationship Id="rId309" Type="http://schemas.openxmlformats.org/officeDocument/2006/relationships/worksheet" Target="worksheets/sheet309.xml"/><Relationship Id="rId460" Type="http://schemas.openxmlformats.org/officeDocument/2006/relationships/worksheet" Target="worksheets/sheet460.xml"/><Relationship Id="rId516" Type="http://schemas.openxmlformats.org/officeDocument/2006/relationships/worksheet" Target="worksheets/sheet516.xml"/><Relationship Id="rId698" Type="http://schemas.openxmlformats.org/officeDocument/2006/relationships/worksheet" Target="worksheets/sheet698.xml"/><Relationship Id="rId919" Type="http://schemas.openxmlformats.org/officeDocument/2006/relationships/worksheet" Target="worksheets/sheet919.xml"/><Relationship Id="rId1090" Type="http://schemas.openxmlformats.org/officeDocument/2006/relationships/worksheet" Target="worksheets/sheet1090.xml"/><Relationship Id="rId1104" Type="http://schemas.openxmlformats.org/officeDocument/2006/relationships/worksheet" Target="worksheets/sheet1104.xml"/><Relationship Id="rId1146" Type="http://schemas.openxmlformats.org/officeDocument/2006/relationships/worksheet" Target="worksheets/sheet1146.xml"/><Relationship Id="rId48" Type="http://schemas.openxmlformats.org/officeDocument/2006/relationships/worksheet" Target="worksheets/sheet48.xml"/><Relationship Id="rId113" Type="http://schemas.openxmlformats.org/officeDocument/2006/relationships/worksheet" Target="worksheets/sheet113.xml"/><Relationship Id="rId320" Type="http://schemas.openxmlformats.org/officeDocument/2006/relationships/worksheet" Target="worksheets/sheet320.xml"/><Relationship Id="rId558" Type="http://schemas.openxmlformats.org/officeDocument/2006/relationships/worksheet" Target="worksheets/sheet558.xml"/><Relationship Id="rId723" Type="http://schemas.openxmlformats.org/officeDocument/2006/relationships/worksheet" Target="worksheets/sheet723.xml"/><Relationship Id="rId765" Type="http://schemas.openxmlformats.org/officeDocument/2006/relationships/worksheet" Target="worksheets/sheet765.xml"/><Relationship Id="rId930" Type="http://schemas.openxmlformats.org/officeDocument/2006/relationships/worksheet" Target="worksheets/sheet930.xml"/><Relationship Id="rId972" Type="http://schemas.openxmlformats.org/officeDocument/2006/relationships/worksheet" Target="worksheets/sheet972.xml"/><Relationship Id="rId1006" Type="http://schemas.openxmlformats.org/officeDocument/2006/relationships/worksheet" Target="worksheets/sheet1006.xml"/><Relationship Id="rId155" Type="http://schemas.openxmlformats.org/officeDocument/2006/relationships/worksheet" Target="worksheets/sheet155.xml"/><Relationship Id="rId197" Type="http://schemas.openxmlformats.org/officeDocument/2006/relationships/worksheet" Target="worksheets/sheet197.xml"/><Relationship Id="rId362" Type="http://schemas.openxmlformats.org/officeDocument/2006/relationships/worksheet" Target="worksheets/sheet362.xml"/><Relationship Id="rId418" Type="http://schemas.openxmlformats.org/officeDocument/2006/relationships/worksheet" Target="worksheets/sheet418.xml"/><Relationship Id="rId625" Type="http://schemas.openxmlformats.org/officeDocument/2006/relationships/worksheet" Target="worksheets/sheet625.xml"/><Relationship Id="rId832" Type="http://schemas.openxmlformats.org/officeDocument/2006/relationships/worksheet" Target="worksheets/sheet832.xml"/><Relationship Id="rId1048" Type="http://schemas.openxmlformats.org/officeDocument/2006/relationships/worksheet" Target="worksheets/sheet1048.xml"/><Relationship Id="rId222" Type="http://schemas.openxmlformats.org/officeDocument/2006/relationships/worksheet" Target="worksheets/sheet222.xml"/><Relationship Id="rId264" Type="http://schemas.openxmlformats.org/officeDocument/2006/relationships/worksheet" Target="worksheets/sheet264.xml"/><Relationship Id="rId471" Type="http://schemas.openxmlformats.org/officeDocument/2006/relationships/worksheet" Target="worksheets/sheet471.xml"/><Relationship Id="rId667" Type="http://schemas.openxmlformats.org/officeDocument/2006/relationships/worksheet" Target="worksheets/sheet667.xml"/><Relationship Id="rId874" Type="http://schemas.openxmlformats.org/officeDocument/2006/relationships/worksheet" Target="worksheets/sheet874.xml"/><Relationship Id="rId1115" Type="http://schemas.openxmlformats.org/officeDocument/2006/relationships/worksheet" Target="worksheets/sheet1115.xml"/><Relationship Id="rId17" Type="http://schemas.openxmlformats.org/officeDocument/2006/relationships/worksheet" Target="worksheets/sheet17.xml"/><Relationship Id="rId59" Type="http://schemas.openxmlformats.org/officeDocument/2006/relationships/worksheet" Target="worksheets/sheet59.xml"/><Relationship Id="rId124" Type="http://schemas.openxmlformats.org/officeDocument/2006/relationships/worksheet" Target="worksheets/sheet124.xml"/><Relationship Id="rId527" Type="http://schemas.openxmlformats.org/officeDocument/2006/relationships/worksheet" Target="worksheets/sheet527.xml"/><Relationship Id="rId569" Type="http://schemas.openxmlformats.org/officeDocument/2006/relationships/worksheet" Target="worksheets/sheet569.xml"/><Relationship Id="rId734" Type="http://schemas.openxmlformats.org/officeDocument/2006/relationships/worksheet" Target="worksheets/sheet734.xml"/><Relationship Id="rId776" Type="http://schemas.openxmlformats.org/officeDocument/2006/relationships/worksheet" Target="worksheets/sheet776.xml"/><Relationship Id="rId941" Type="http://schemas.openxmlformats.org/officeDocument/2006/relationships/worksheet" Target="worksheets/sheet941.xml"/><Relationship Id="rId983" Type="http://schemas.openxmlformats.org/officeDocument/2006/relationships/worksheet" Target="worksheets/sheet983.xml"/><Relationship Id="rId1157" Type="http://schemas.openxmlformats.org/officeDocument/2006/relationships/worksheet" Target="worksheets/sheet1157.xml"/><Relationship Id="rId70" Type="http://schemas.openxmlformats.org/officeDocument/2006/relationships/worksheet" Target="worksheets/sheet70.xml"/><Relationship Id="rId166" Type="http://schemas.openxmlformats.org/officeDocument/2006/relationships/worksheet" Target="worksheets/sheet166.xml"/><Relationship Id="rId331" Type="http://schemas.openxmlformats.org/officeDocument/2006/relationships/worksheet" Target="worksheets/sheet331.xml"/><Relationship Id="rId373" Type="http://schemas.openxmlformats.org/officeDocument/2006/relationships/worksheet" Target="worksheets/sheet373.xml"/><Relationship Id="rId429" Type="http://schemas.openxmlformats.org/officeDocument/2006/relationships/worksheet" Target="worksheets/sheet429.xml"/><Relationship Id="rId580" Type="http://schemas.openxmlformats.org/officeDocument/2006/relationships/worksheet" Target="worksheets/sheet580.xml"/><Relationship Id="rId636" Type="http://schemas.openxmlformats.org/officeDocument/2006/relationships/worksheet" Target="worksheets/sheet636.xml"/><Relationship Id="rId801" Type="http://schemas.openxmlformats.org/officeDocument/2006/relationships/worksheet" Target="worksheets/sheet801.xml"/><Relationship Id="rId1017" Type="http://schemas.openxmlformats.org/officeDocument/2006/relationships/worksheet" Target="worksheets/sheet1017.xml"/><Relationship Id="rId1059" Type="http://schemas.openxmlformats.org/officeDocument/2006/relationships/worksheet" Target="worksheets/sheet1059.xml"/><Relationship Id="rId1" Type="http://schemas.openxmlformats.org/officeDocument/2006/relationships/worksheet" Target="worksheets/sheet1.xml"/><Relationship Id="rId233" Type="http://schemas.openxmlformats.org/officeDocument/2006/relationships/worksheet" Target="worksheets/sheet233.xml"/><Relationship Id="rId440" Type="http://schemas.openxmlformats.org/officeDocument/2006/relationships/worksheet" Target="worksheets/sheet440.xml"/><Relationship Id="rId678" Type="http://schemas.openxmlformats.org/officeDocument/2006/relationships/worksheet" Target="worksheets/sheet678.xml"/><Relationship Id="rId843" Type="http://schemas.openxmlformats.org/officeDocument/2006/relationships/worksheet" Target="worksheets/sheet843.xml"/><Relationship Id="rId885" Type="http://schemas.openxmlformats.org/officeDocument/2006/relationships/worksheet" Target="worksheets/sheet885.xml"/><Relationship Id="rId1070" Type="http://schemas.openxmlformats.org/officeDocument/2006/relationships/worksheet" Target="worksheets/sheet1070.xml"/><Relationship Id="rId1126" Type="http://schemas.openxmlformats.org/officeDocument/2006/relationships/worksheet" Target="worksheets/sheet1126.xml"/><Relationship Id="rId28" Type="http://schemas.openxmlformats.org/officeDocument/2006/relationships/worksheet" Target="worksheets/sheet28.xml"/><Relationship Id="rId275" Type="http://schemas.openxmlformats.org/officeDocument/2006/relationships/worksheet" Target="worksheets/sheet275.xml"/><Relationship Id="rId300" Type="http://schemas.openxmlformats.org/officeDocument/2006/relationships/worksheet" Target="worksheets/sheet300.xml"/><Relationship Id="rId482" Type="http://schemas.openxmlformats.org/officeDocument/2006/relationships/worksheet" Target="worksheets/sheet482.xml"/><Relationship Id="rId538" Type="http://schemas.openxmlformats.org/officeDocument/2006/relationships/worksheet" Target="worksheets/sheet538.xml"/><Relationship Id="rId703" Type="http://schemas.openxmlformats.org/officeDocument/2006/relationships/worksheet" Target="worksheets/sheet703.xml"/><Relationship Id="rId745" Type="http://schemas.openxmlformats.org/officeDocument/2006/relationships/worksheet" Target="worksheets/sheet745.xml"/><Relationship Id="rId910" Type="http://schemas.openxmlformats.org/officeDocument/2006/relationships/worksheet" Target="worksheets/sheet910.xml"/><Relationship Id="rId952" Type="http://schemas.openxmlformats.org/officeDocument/2006/relationships/worksheet" Target="worksheets/sheet952.xml"/><Relationship Id="rId81" Type="http://schemas.openxmlformats.org/officeDocument/2006/relationships/worksheet" Target="worksheets/sheet81.xml"/><Relationship Id="rId135" Type="http://schemas.openxmlformats.org/officeDocument/2006/relationships/worksheet" Target="worksheets/sheet135.xml"/><Relationship Id="rId177" Type="http://schemas.openxmlformats.org/officeDocument/2006/relationships/worksheet" Target="worksheets/sheet177.xml"/><Relationship Id="rId342" Type="http://schemas.openxmlformats.org/officeDocument/2006/relationships/worksheet" Target="worksheets/sheet342.xml"/><Relationship Id="rId384" Type="http://schemas.openxmlformats.org/officeDocument/2006/relationships/worksheet" Target="worksheets/sheet384.xml"/><Relationship Id="rId591" Type="http://schemas.openxmlformats.org/officeDocument/2006/relationships/worksheet" Target="worksheets/sheet591.xml"/><Relationship Id="rId605" Type="http://schemas.openxmlformats.org/officeDocument/2006/relationships/worksheet" Target="worksheets/sheet605.xml"/><Relationship Id="rId787" Type="http://schemas.openxmlformats.org/officeDocument/2006/relationships/worksheet" Target="worksheets/sheet787.xml"/><Relationship Id="rId812" Type="http://schemas.openxmlformats.org/officeDocument/2006/relationships/worksheet" Target="worksheets/sheet812.xml"/><Relationship Id="rId994" Type="http://schemas.openxmlformats.org/officeDocument/2006/relationships/worksheet" Target="worksheets/sheet994.xml"/><Relationship Id="rId1028" Type="http://schemas.openxmlformats.org/officeDocument/2006/relationships/worksheet" Target="worksheets/sheet1028.xml"/><Relationship Id="rId202" Type="http://schemas.openxmlformats.org/officeDocument/2006/relationships/worksheet" Target="worksheets/sheet202.xml"/><Relationship Id="rId244" Type="http://schemas.openxmlformats.org/officeDocument/2006/relationships/worksheet" Target="worksheets/sheet244.xml"/><Relationship Id="rId647" Type="http://schemas.openxmlformats.org/officeDocument/2006/relationships/worksheet" Target="worksheets/sheet647.xml"/><Relationship Id="rId689" Type="http://schemas.openxmlformats.org/officeDocument/2006/relationships/worksheet" Target="worksheets/sheet689.xml"/><Relationship Id="rId854" Type="http://schemas.openxmlformats.org/officeDocument/2006/relationships/worksheet" Target="worksheets/sheet854.xml"/><Relationship Id="rId896" Type="http://schemas.openxmlformats.org/officeDocument/2006/relationships/worksheet" Target="worksheets/sheet896.xml"/><Relationship Id="rId1081" Type="http://schemas.openxmlformats.org/officeDocument/2006/relationships/worksheet" Target="worksheets/sheet1081.xml"/><Relationship Id="rId39" Type="http://schemas.openxmlformats.org/officeDocument/2006/relationships/worksheet" Target="worksheets/sheet39.xml"/><Relationship Id="rId286" Type="http://schemas.openxmlformats.org/officeDocument/2006/relationships/worksheet" Target="worksheets/sheet286.xml"/><Relationship Id="rId451" Type="http://schemas.openxmlformats.org/officeDocument/2006/relationships/worksheet" Target="worksheets/sheet451.xml"/><Relationship Id="rId493" Type="http://schemas.openxmlformats.org/officeDocument/2006/relationships/worksheet" Target="worksheets/sheet493.xml"/><Relationship Id="rId507" Type="http://schemas.openxmlformats.org/officeDocument/2006/relationships/worksheet" Target="worksheets/sheet507.xml"/><Relationship Id="rId549" Type="http://schemas.openxmlformats.org/officeDocument/2006/relationships/worksheet" Target="worksheets/sheet549.xml"/><Relationship Id="rId714" Type="http://schemas.openxmlformats.org/officeDocument/2006/relationships/worksheet" Target="worksheets/sheet714.xml"/><Relationship Id="rId756" Type="http://schemas.openxmlformats.org/officeDocument/2006/relationships/worksheet" Target="worksheets/sheet756.xml"/><Relationship Id="rId921" Type="http://schemas.openxmlformats.org/officeDocument/2006/relationships/worksheet" Target="worksheets/sheet921.xml"/><Relationship Id="rId1137" Type="http://schemas.openxmlformats.org/officeDocument/2006/relationships/worksheet" Target="worksheets/sheet1137.xml"/><Relationship Id="rId50" Type="http://schemas.openxmlformats.org/officeDocument/2006/relationships/worksheet" Target="worksheets/sheet50.xml"/><Relationship Id="rId104" Type="http://schemas.openxmlformats.org/officeDocument/2006/relationships/worksheet" Target="worksheets/sheet104.xml"/><Relationship Id="rId146" Type="http://schemas.openxmlformats.org/officeDocument/2006/relationships/worksheet" Target="worksheets/sheet146.xml"/><Relationship Id="rId188" Type="http://schemas.openxmlformats.org/officeDocument/2006/relationships/worksheet" Target="worksheets/sheet188.xml"/><Relationship Id="rId311" Type="http://schemas.openxmlformats.org/officeDocument/2006/relationships/worksheet" Target="worksheets/sheet311.xml"/><Relationship Id="rId353" Type="http://schemas.openxmlformats.org/officeDocument/2006/relationships/worksheet" Target="worksheets/sheet353.xml"/><Relationship Id="rId395" Type="http://schemas.openxmlformats.org/officeDocument/2006/relationships/worksheet" Target="worksheets/sheet395.xml"/><Relationship Id="rId409" Type="http://schemas.openxmlformats.org/officeDocument/2006/relationships/worksheet" Target="worksheets/sheet409.xml"/><Relationship Id="rId560" Type="http://schemas.openxmlformats.org/officeDocument/2006/relationships/worksheet" Target="worksheets/sheet560.xml"/><Relationship Id="rId798" Type="http://schemas.openxmlformats.org/officeDocument/2006/relationships/worksheet" Target="worksheets/sheet798.xml"/><Relationship Id="rId963" Type="http://schemas.openxmlformats.org/officeDocument/2006/relationships/worksheet" Target="worksheets/sheet963.xml"/><Relationship Id="rId1039" Type="http://schemas.openxmlformats.org/officeDocument/2006/relationships/worksheet" Target="worksheets/sheet1039.xml"/><Relationship Id="rId92" Type="http://schemas.openxmlformats.org/officeDocument/2006/relationships/worksheet" Target="worksheets/sheet92.xml"/><Relationship Id="rId213" Type="http://schemas.openxmlformats.org/officeDocument/2006/relationships/worksheet" Target="worksheets/sheet213.xml"/><Relationship Id="rId420" Type="http://schemas.openxmlformats.org/officeDocument/2006/relationships/worksheet" Target="worksheets/sheet420.xml"/><Relationship Id="rId616" Type="http://schemas.openxmlformats.org/officeDocument/2006/relationships/worksheet" Target="worksheets/sheet616.xml"/><Relationship Id="rId658" Type="http://schemas.openxmlformats.org/officeDocument/2006/relationships/worksheet" Target="worksheets/sheet658.xml"/><Relationship Id="rId823" Type="http://schemas.openxmlformats.org/officeDocument/2006/relationships/worksheet" Target="worksheets/sheet823.xml"/><Relationship Id="rId865" Type="http://schemas.openxmlformats.org/officeDocument/2006/relationships/worksheet" Target="worksheets/sheet865.xml"/><Relationship Id="rId1050" Type="http://schemas.openxmlformats.org/officeDocument/2006/relationships/worksheet" Target="worksheets/sheet1050.xml"/><Relationship Id="rId255" Type="http://schemas.openxmlformats.org/officeDocument/2006/relationships/worksheet" Target="worksheets/sheet255.xml"/><Relationship Id="rId297" Type="http://schemas.openxmlformats.org/officeDocument/2006/relationships/worksheet" Target="worksheets/sheet297.xml"/><Relationship Id="rId462" Type="http://schemas.openxmlformats.org/officeDocument/2006/relationships/worksheet" Target="worksheets/sheet462.xml"/><Relationship Id="rId518" Type="http://schemas.openxmlformats.org/officeDocument/2006/relationships/worksheet" Target="worksheets/sheet518.xml"/><Relationship Id="rId725" Type="http://schemas.openxmlformats.org/officeDocument/2006/relationships/worksheet" Target="worksheets/sheet725.xml"/><Relationship Id="rId932" Type="http://schemas.openxmlformats.org/officeDocument/2006/relationships/worksheet" Target="worksheets/sheet932.xml"/><Relationship Id="rId1092" Type="http://schemas.openxmlformats.org/officeDocument/2006/relationships/worksheet" Target="worksheets/sheet1092.xml"/><Relationship Id="rId1106" Type="http://schemas.openxmlformats.org/officeDocument/2006/relationships/worksheet" Target="worksheets/sheet1106.xml"/><Relationship Id="rId1148" Type="http://schemas.openxmlformats.org/officeDocument/2006/relationships/worksheet" Target="worksheets/sheet1148.xml"/><Relationship Id="rId115" Type="http://schemas.openxmlformats.org/officeDocument/2006/relationships/worksheet" Target="worksheets/sheet115.xml"/><Relationship Id="rId157" Type="http://schemas.openxmlformats.org/officeDocument/2006/relationships/worksheet" Target="worksheets/sheet157.xml"/><Relationship Id="rId322" Type="http://schemas.openxmlformats.org/officeDocument/2006/relationships/worksheet" Target="worksheets/sheet322.xml"/><Relationship Id="rId364" Type="http://schemas.openxmlformats.org/officeDocument/2006/relationships/worksheet" Target="worksheets/sheet364.xml"/><Relationship Id="rId767" Type="http://schemas.openxmlformats.org/officeDocument/2006/relationships/worksheet" Target="worksheets/sheet767.xml"/><Relationship Id="rId974" Type="http://schemas.openxmlformats.org/officeDocument/2006/relationships/worksheet" Target="worksheets/sheet974.xml"/><Relationship Id="rId1008" Type="http://schemas.openxmlformats.org/officeDocument/2006/relationships/worksheet" Target="worksheets/sheet1008.xml"/><Relationship Id="rId61" Type="http://schemas.openxmlformats.org/officeDocument/2006/relationships/worksheet" Target="worksheets/sheet61.xml"/><Relationship Id="rId199" Type="http://schemas.openxmlformats.org/officeDocument/2006/relationships/worksheet" Target="worksheets/sheet199.xml"/><Relationship Id="rId571" Type="http://schemas.openxmlformats.org/officeDocument/2006/relationships/worksheet" Target="worksheets/sheet571.xml"/><Relationship Id="rId627" Type="http://schemas.openxmlformats.org/officeDocument/2006/relationships/worksheet" Target="worksheets/sheet627.xml"/><Relationship Id="rId669" Type="http://schemas.openxmlformats.org/officeDocument/2006/relationships/worksheet" Target="worksheets/sheet669.xml"/><Relationship Id="rId834" Type="http://schemas.openxmlformats.org/officeDocument/2006/relationships/worksheet" Target="worksheets/sheet834.xml"/><Relationship Id="rId876" Type="http://schemas.openxmlformats.org/officeDocument/2006/relationships/worksheet" Target="worksheets/sheet876.xml"/><Relationship Id="rId19" Type="http://schemas.openxmlformats.org/officeDocument/2006/relationships/worksheet" Target="worksheets/sheet19.xml"/><Relationship Id="rId224" Type="http://schemas.openxmlformats.org/officeDocument/2006/relationships/worksheet" Target="worksheets/sheet224.xml"/><Relationship Id="rId266" Type="http://schemas.openxmlformats.org/officeDocument/2006/relationships/worksheet" Target="worksheets/sheet266.xml"/><Relationship Id="rId431" Type="http://schemas.openxmlformats.org/officeDocument/2006/relationships/worksheet" Target="worksheets/sheet431.xml"/><Relationship Id="rId473" Type="http://schemas.openxmlformats.org/officeDocument/2006/relationships/worksheet" Target="worksheets/sheet473.xml"/><Relationship Id="rId529" Type="http://schemas.openxmlformats.org/officeDocument/2006/relationships/worksheet" Target="worksheets/sheet529.xml"/><Relationship Id="rId680" Type="http://schemas.openxmlformats.org/officeDocument/2006/relationships/worksheet" Target="worksheets/sheet680.xml"/><Relationship Id="rId736" Type="http://schemas.openxmlformats.org/officeDocument/2006/relationships/worksheet" Target="worksheets/sheet736.xml"/><Relationship Id="rId901" Type="http://schemas.openxmlformats.org/officeDocument/2006/relationships/worksheet" Target="worksheets/sheet901.xml"/><Relationship Id="rId1061" Type="http://schemas.openxmlformats.org/officeDocument/2006/relationships/worksheet" Target="worksheets/sheet1061.xml"/><Relationship Id="rId1117" Type="http://schemas.openxmlformats.org/officeDocument/2006/relationships/worksheet" Target="worksheets/sheet1117.xml"/><Relationship Id="rId1159" Type="http://schemas.openxmlformats.org/officeDocument/2006/relationships/worksheet" Target="worksheets/sheet1159.xml"/><Relationship Id="rId30" Type="http://schemas.openxmlformats.org/officeDocument/2006/relationships/worksheet" Target="worksheets/sheet30.xml"/><Relationship Id="rId126" Type="http://schemas.openxmlformats.org/officeDocument/2006/relationships/worksheet" Target="worksheets/sheet126.xml"/><Relationship Id="rId168" Type="http://schemas.openxmlformats.org/officeDocument/2006/relationships/worksheet" Target="worksheets/sheet168.xml"/><Relationship Id="rId333" Type="http://schemas.openxmlformats.org/officeDocument/2006/relationships/worksheet" Target="worksheets/sheet333.xml"/><Relationship Id="rId540" Type="http://schemas.openxmlformats.org/officeDocument/2006/relationships/worksheet" Target="worksheets/sheet540.xml"/><Relationship Id="rId778" Type="http://schemas.openxmlformats.org/officeDocument/2006/relationships/worksheet" Target="worksheets/sheet778.xml"/><Relationship Id="rId943" Type="http://schemas.openxmlformats.org/officeDocument/2006/relationships/worksheet" Target="worksheets/sheet943.xml"/><Relationship Id="rId985" Type="http://schemas.openxmlformats.org/officeDocument/2006/relationships/worksheet" Target="worksheets/sheet985.xml"/><Relationship Id="rId1019" Type="http://schemas.openxmlformats.org/officeDocument/2006/relationships/worksheet" Target="worksheets/sheet1019.xml"/><Relationship Id="rId72" Type="http://schemas.openxmlformats.org/officeDocument/2006/relationships/worksheet" Target="worksheets/sheet72.xml"/><Relationship Id="rId375" Type="http://schemas.openxmlformats.org/officeDocument/2006/relationships/worksheet" Target="worksheets/sheet375.xml"/><Relationship Id="rId582" Type="http://schemas.openxmlformats.org/officeDocument/2006/relationships/worksheet" Target="worksheets/sheet582.xml"/><Relationship Id="rId638" Type="http://schemas.openxmlformats.org/officeDocument/2006/relationships/worksheet" Target="worksheets/sheet638.xml"/><Relationship Id="rId803" Type="http://schemas.openxmlformats.org/officeDocument/2006/relationships/worksheet" Target="worksheets/sheet803.xml"/><Relationship Id="rId845" Type="http://schemas.openxmlformats.org/officeDocument/2006/relationships/worksheet" Target="worksheets/sheet845.xml"/><Relationship Id="rId1030" Type="http://schemas.openxmlformats.org/officeDocument/2006/relationships/worksheet" Target="worksheets/sheet1030.xml"/><Relationship Id="rId3" Type="http://schemas.openxmlformats.org/officeDocument/2006/relationships/worksheet" Target="worksheets/sheet3.xml"/><Relationship Id="rId235" Type="http://schemas.openxmlformats.org/officeDocument/2006/relationships/worksheet" Target="worksheets/sheet235.xml"/><Relationship Id="rId277" Type="http://schemas.openxmlformats.org/officeDocument/2006/relationships/worksheet" Target="worksheets/sheet277.xml"/><Relationship Id="rId400" Type="http://schemas.openxmlformats.org/officeDocument/2006/relationships/worksheet" Target="worksheets/sheet400.xml"/><Relationship Id="rId442" Type="http://schemas.openxmlformats.org/officeDocument/2006/relationships/worksheet" Target="worksheets/sheet442.xml"/><Relationship Id="rId484" Type="http://schemas.openxmlformats.org/officeDocument/2006/relationships/worksheet" Target="worksheets/sheet484.xml"/><Relationship Id="rId705" Type="http://schemas.openxmlformats.org/officeDocument/2006/relationships/worksheet" Target="worksheets/sheet705.xml"/><Relationship Id="rId887" Type="http://schemas.openxmlformats.org/officeDocument/2006/relationships/worksheet" Target="worksheets/sheet887.xml"/><Relationship Id="rId1072" Type="http://schemas.openxmlformats.org/officeDocument/2006/relationships/worksheet" Target="worksheets/sheet1072.xml"/><Relationship Id="rId1128" Type="http://schemas.openxmlformats.org/officeDocument/2006/relationships/worksheet" Target="worksheets/sheet1128.xml"/><Relationship Id="rId137" Type="http://schemas.openxmlformats.org/officeDocument/2006/relationships/worksheet" Target="worksheets/sheet137.xml"/><Relationship Id="rId302" Type="http://schemas.openxmlformats.org/officeDocument/2006/relationships/worksheet" Target="worksheets/sheet302.xml"/><Relationship Id="rId344" Type="http://schemas.openxmlformats.org/officeDocument/2006/relationships/worksheet" Target="worksheets/sheet344.xml"/><Relationship Id="rId691" Type="http://schemas.openxmlformats.org/officeDocument/2006/relationships/worksheet" Target="worksheets/sheet691.xml"/><Relationship Id="rId747" Type="http://schemas.openxmlformats.org/officeDocument/2006/relationships/worksheet" Target="worksheets/sheet747.xml"/><Relationship Id="rId789" Type="http://schemas.openxmlformats.org/officeDocument/2006/relationships/worksheet" Target="worksheets/sheet789.xml"/><Relationship Id="rId912" Type="http://schemas.openxmlformats.org/officeDocument/2006/relationships/worksheet" Target="worksheets/sheet912.xml"/><Relationship Id="rId954" Type="http://schemas.openxmlformats.org/officeDocument/2006/relationships/worksheet" Target="worksheets/sheet954.xml"/><Relationship Id="rId996" Type="http://schemas.openxmlformats.org/officeDocument/2006/relationships/worksheet" Target="worksheets/sheet996.xml"/><Relationship Id="rId41" Type="http://schemas.openxmlformats.org/officeDocument/2006/relationships/worksheet" Target="worksheets/sheet41.xml"/><Relationship Id="rId83" Type="http://schemas.openxmlformats.org/officeDocument/2006/relationships/worksheet" Target="worksheets/sheet83.xml"/><Relationship Id="rId179" Type="http://schemas.openxmlformats.org/officeDocument/2006/relationships/worksheet" Target="worksheets/sheet179.xml"/><Relationship Id="rId386" Type="http://schemas.openxmlformats.org/officeDocument/2006/relationships/worksheet" Target="worksheets/sheet386.xml"/><Relationship Id="rId551" Type="http://schemas.openxmlformats.org/officeDocument/2006/relationships/worksheet" Target="worksheets/sheet551.xml"/><Relationship Id="rId593" Type="http://schemas.openxmlformats.org/officeDocument/2006/relationships/worksheet" Target="worksheets/sheet593.xml"/><Relationship Id="rId607" Type="http://schemas.openxmlformats.org/officeDocument/2006/relationships/worksheet" Target="worksheets/sheet607.xml"/><Relationship Id="rId649" Type="http://schemas.openxmlformats.org/officeDocument/2006/relationships/worksheet" Target="worksheets/sheet649.xml"/><Relationship Id="rId814" Type="http://schemas.openxmlformats.org/officeDocument/2006/relationships/worksheet" Target="worksheets/sheet814.xml"/><Relationship Id="rId856" Type="http://schemas.openxmlformats.org/officeDocument/2006/relationships/worksheet" Target="worksheets/sheet856.xml"/><Relationship Id="rId190" Type="http://schemas.openxmlformats.org/officeDocument/2006/relationships/worksheet" Target="worksheets/sheet190.xml"/><Relationship Id="rId204" Type="http://schemas.openxmlformats.org/officeDocument/2006/relationships/worksheet" Target="worksheets/sheet204.xml"/><Relationship Id="rId246" Type="http://schemas.openxmlformats.org/officeDocument/2006/relationships/worksheet" Target="worksheets/sheet246.xml"/><Relationship Id="rId288" Type="http://schemas.openxmlformats.org/officeDocument/2006/relationships/worksheet" Target="worksheets/sheet288.xml"/><Relationship Id="rId411" Type="http://schemas.openxmlformats.org/officeDocument/2006/relationships/worksheet" Target="worksheets/sheet411.xml"/><Relationship Id="rId453" Type="http://schemas.openxmlformats.org/officeDocument/2006/relationships/worksheet" Target="worksheets/sheet453.xml"/><Relationship Id="rId509" Type="http://schemas.openxmlformats.org/officeDocument/2006/relationships/worksheet" Target="worksheets/sheet509.xml"/><Relationship Id="rId660" Type="http://schemas.openxmlformats.org/officeDocument/2006/relationships/worksheet" Target="worksheets/sheet660.xml"/><Relationship Id="rId898" Type="http://schemas.openxmlformats.org/officeDocument/2006/relationships/worksheet" Target="worksheets/sheet898.xml"/><Relationship Id="rId1041" Type="http://schemas.openxmlformats.org/officeDocument/2006/relationships/worksheet" Target="worksheets/sheet1041.xml"/><Relationship Id="rId1083" Type="http://schemas.openxmlformats.org/officeDocument/2006/relationships/worksheet" Target="worksheets/sheet1083.xml"/><Relationship Id="rId1139" Type="http://schemas.openxmlformats.org/officeDocument/2006/relationships/worksheet" Target="worksheets/sheet1139.xml"/><Relationship Id="rId106" Type="http://schemas.openxmlformats.org/officeDocument/2006/relationships/worksheet" Target="worksheets/sheet106.xml"/><Relationship Id="rId313" Type="http://schemas.openxmlformats.org/officeDocument/2006/relationships/worksheet" Target="worksheets/sheet313.xml"/><Relationship Id="rId495" Type="http://schemas.openxmlformats.org/officeDocument/2006/relationships/worksheet" Target="worksheets/sheet495.xml"/><Relationship Id="rId716" Type="http://schemas.openxmlformats.org/officeDocument/2006/relationships/worksheet" Target="worksheets/sheet716.xml"/><Relationship Id="rId758" Type="http://schemas.openxmlformats.org/officeDocument/2006/relationships/worksheet" Target="worksheets/sheet758.xml"/><Relationship Id="rId923" Type="http://schemas.openxmlformats.org/officeDocument/2006/relationships/worksheet" Target="worksheets/sheet923.xml"/><Relationship Id="rId965" Type="http://schemas.openxmlformats.org/officeDocument/2006/relationships/worksheet" Target="worksheets/sheet965.xml"/><Relationship Id="rId1150" Type="http://schemas.openxmlformats.org/officeDocument/2006/relationships/worksheet" Target="worksheets/sheet1150.xml"/><Relationship Id="rId10" Type="http://schemas.openxmlformats.org/officeDocument/2006/relationships/worksheet" Target="worksheets/sheet10.xml"/><Relationship Id="rId52" Type="http://schemas.openxmlformats.org/officeDocument/2006/relationships/worksheet" Target="worksheets/sheet52.xml"/><Relationship Id="rId94" Type="http://schemas.openxmlformats.org/officeDocument/2006/relationships/worksheet" Target="worksheets/sheet94.xml"/><Relationship Id="rId148" Type="http://schemas.openxmlformats.org/officeDocument/2006/relationships/worksheet" Target="worksheets/sheet148.xml"/><Relationship Id="rId355" Type="http://schemas.openxmlformats.org/officeDocument/2006/relationships/worksheet" Target="worksheets/sheet355.xml"/><Relationship Id="rId397" Type="http://schemas.openxmlformats.org/officeDocument/2006/relationships/worksheet" Target="worksheets/sheet397.xml"/><Relationship Id="rId520" Type="http://schemas.openxmlformats.org/officeDocument/2006/relationships/worksheet" Target="worksheets/sheet520.xml"/><Relationship Id="rId562" Type="http://schemas.openxmlformats.org/officeDocument/2006/relationships/worksheet" Target="worksheets/sheet562.xml"/><Relationship Id="rId618" Type="http://schemas.openxmlformats.org/officeDocument/2006/relationships/worksheet" Target="worksheets/sheet618.xml"/><Relationship Id="rId825" Type="http://schemas.openxmlformats.org/officeDocument/2006/relationships/worksheet" Target="worksheets/sheet825.xml"/><Relationship Id="rId215" Type="http://schemas.openxmlformats.org/officeDocument/2006/relationships/worksheet" Target="worksheets/sheet215.xml"/><Relationship Id="rId257" Type="http://schemas.openxmlformats.org/officeDocument/2006/relationships/worksheet" Target="worksheets/sheet257.xml"/><Relationship Id="rId422" Type="http://schemas.openxmlformats.org/officeDocument/2006/relationships/worksheet" Target="worksheets/sheet422.xml"/><Relationship Id="rId464" Type="http://schemas.openxmlformats.org/officeDocument/2006/relationships/worksheet" Target="worksheets/sheet464.xml"/><Relationship Id="rId867" Type="http://schemas.openxmlformats.org/officeDocument/2006/relationships/worksheet" Target="worksheets/sheet867.xml"/><Relationship Id="rId1010" Type="http://schemas.openxmlformats.org/officeDocument/2006/relationships/worksheet" Target="worksheets/sheet1010.xml"/><Relationship Id="rId1052" Type="http://schemas.openxmlformats.org/officeDocument/2006/relationships/worksheet" Target="worksheets/sheet1052.xml"/><Relationship Id="rId1094" Type="http://schemas.openxmlformats.org/officeDocument/2006/relationships/worksheet" Target="worksheets/sheet1094.xml"/><Relationship Id="rId1108" Type="http://schemas.openxmlformats.org/officeDocument/2006/relationships/worksheet" Target="worksheets/sheet1108.xml"/><Relationship Id="rId299" Type="http://schemas.openxmlformats.org/officeDocument/2006/relationships/worksheet" Target="worksheets/sheet299.xml"/><Relationship Id="rId727" Type="http://schemas.openxmlformats.org/officeDocument/2006/relationships/worksheet" Target="worksheets/sheet727.xml"/><Relationship Id="rId934" Type="http://schemas.openxmlformats.org/officeDocument/2006/relationships/worksheet" Target="worksheets/sheet934.xml"/><Relationship Id="rId63" Type="http://schemas.openxmlformats.org/officeDocument/2006/relationships/worksheet" Target="worksheets/sheet63.xml"/><Relationship Id="rId159" Type="http://schemas.openxmlformats.org/officeDocument/2006/relationships/worksheet" Target="worksheets/sheet159.xml"/><Relationship Id="rId366" Type="http://schemas.openxmlformats.org/officeDocument/2006/relationships/worksheet" Target="worksheets/sheet366.xml"/><Relationship Id="rId573" Type="http://schemas.openxmlformats.org/officeDocument/2006/relationships/worksheet" Target="worksheets/sheet573.xml"/><Relationship Id="rId780" Type="http://schemas.openxmlformats.org/officeDocument/2006/relationships/worksheet" Target="worksheets/sheet780.xml"/><Relationship Id="rId226" Type="http://schemas.openxmlformats.org/officeDocument/2006/relationships/worksheet" Target="worksheets/sheet226.xml"/><Relationship Id="rId433" Type="http://schemas.openxmlformats.org/officeDocument/2006/relationships/worksheet" Target="worksheets/sheet433.xml"/><Relationship Id="rId878" Type="http://schemas.openxmlformats.org/officeDocument/2006/relationships/worksheet" Target="worksheets/sheet878.xml"/><Relationship Id="rId1063" Type="http://schemas.openxmlformats.org/officeDocument/2006/relationships/worksheet" Target="worksheets/sheet1063.xml"/><Relationship Id="rId640" Type="http://schemas.openxmlformats.org/officeDocument/2006/relationships/worksheet" Target="worksheets/sheet640.xml"/><Relationship Id="rId738" Type="http://schemas.openxmlformats.org/officeDocument/2006/relationships/worksheet" Target="worksheets/sheet738.xml"/><Relationship Id="rId945" Type="http://schemas.openxmlformats.org/officeDocument/2006/relationships/worksheet" Target="worksheets/sheet945.xml"/><Relationship Id="rId74" Type="http://schemas.openxmlformats.org/officeDocument/2006/relationships/worksheet" Target="worksheets/sheet74.xml"/><Relationship Id="rId377" Type="http://schemas.openxmlformats.org/officeDocument/2006/relationships/worksheet" Target="worksheets/sheet377.xml"/><Relationship Id="rId500" Type="http://schemas.openxmlformats.org/officeDocument/2006/relationships/worksheet" Target="worksheets/sheet500.xml"/><Relationship Id="rId584" Type="http://schemas.openxmlformats.org/officeDocument/2006/relationships/worksheet" Target="worksheets/sheet584.xml"/><Relationship Id="rId805" Type="http://schemas.openxmlformats.org/officeDocument/2006/relationships/worksheet" Target="worksheets/sheet805.xml"/><Relationship Id="rId1130" Type="http://schemas.openxmlformats.org/officeDocument/2006/relationships/worksheet" Target="worksheets/sheet1130.xml"/><Relationship Id="rId5" Type="http://schemas.openxmlformats.org/officeDocument/2006/relationships/worksheet" Target="worksheets/sheet5.xml"/><Relationship Id="rId237" Type="http://schemas.openxmlformats.org/officeDocument/2006/relationships/worksheet" Target="worksheets/sheet237.xml"/><Relationship Id="rId791" Type="http://schemas.openxmlformats.org/officeDocument/2006/relationships/worksheet" Target="worksheets/sheet791.xml"/><Relationship Id="rId889" Type="http://schemas.openxmlformats.org/officeDocument/2006/relationships/worksheet" Target="worksheets/sheet889.xml"/><Relationship Id="rId1074" Type="http://schemas.openxmlformats.org/officeDocument/2006/relationships/worksheet" Target="worksheets/sheet1074.xml"/><Relationship Id="rId444" Type="http://schemas.openxmlformats.org/officeDocument/2006/relationships/worksheet" Target="worksheets/sheet444.xml"/><Relationship Id="rId651" Type="http://schemas.openxmlformats.org/officeDocument/2006/relationships/worksheet" Target="worksheets/sheet651.xml"/><Relationship Id="rId749" Type="http://schemas.openxmlformats.org/officeDocument/2006/relationships/worksheet" Target="worksheets/sheet749.xml"/><Relationship Id="rId290" Type="http://schemas.openxmlformats.org/officeDocument/2006/relationships/worksheet" Target="worksheets/sheet290.xml"/><Relationship Id="rId304" Type="http://schemas.openxmlformats.org/officeDocument/2006/relationships/worksheet" Target="worksheets/sheet304.xml"/><Relationship Id="rId388" Type="http://schemas.openxmlformats.org/officeDocument/2006/relationships/worksheet" Target="worksheets/sheet388.xml"/><Relationship Id="rId511" Type="http://schemas.openxmlformats.org/officeDocument/2006/relationships/worksheet" Target="worksheets/sheet511.xml"/><Relationship Id="rId609" Type="http://schemas.openxmlformats.org/officeDocument/2006/relationships/worksheet" Target="worksheets/sheet609.xml"/><Relationship Id="rId956" Type="http://schemas.openxmlformats.org/officeDocument/2006/relationships/worksheet" Target="worksheets/sheet956.xml"/><Relationship Id="rId1141" Type="http://schemas.openxmlformats.org/officeDocument/2006/relationships/worksheet" Target="worksheets/sheet1141.xml"/><Relationship Id="rId85" Type="http://schemas.openxmlformats.org/officeDocument/2006/relationships/worksheet" Target="worksheets/sheet85.xml"/><Relationship Id="rId150" Type="http://schemas.openxmlformats.org/officeDocument/2006/relationships/worksheet" Target="worksheets/sheet150.xml"/><Relationship Id="rId595" Type="http://schemas.openxmlformats.org/officeDocument/2006/relationships/worksheet" Target="worksheets/sheet595.xml"/><Relationship Id="rId816" Type="http://schemas.openxmlformats.org/officeDocument/2006/relationships/worksheet" Target="worksheets/sheet816.xml"/><Relationship Id="rId1001" Type="http://schemas.openxmlformats.org/officeDocument/2006/relationships/worksheet" Target="worksheets/sheet1001.xml"/><Relationship Id="rId248" Type="http://schemas.openxmlformats.org/officeDocument/2006/relationships/worksheet" Target="worksheets/sheet248.xml"/><Relationship Id="rId455" Type="http://schemas.openxmlformats.org/officeDocument/2006/relationships/worksheet" Target="worksheets/sheet455.xml"/><Relationship Id="rId662" Type="http://schemas.openxmlformats.org/officeDocument/2006/relationships/worksheet" Target="worksheets/sheet662.xml"/><Relationship Id="rId1085" Type="http://schemas.openxmlformats.org/officeDocument/2006/relationships/worksheet" Target="worksheets/sheet1085.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522" Type="http://schemas.openxmlformats.org/officeDocument/2006/relationships/worksheet" Target="worksheets/sheet522.xml"/><Relationship Id="rId967" Type="http://schemas.openxmlformats.org/officeDocument/2006/relationships/worksheet" Target="worksheets/sheet967.xml"/><Relationship Id="rId1152" Type="http://schemas.openxmlformats.org/officeDocument/2006/relationships/worksheet" Target="worksheets/sheet1152.xml"/><Relationship Id="rId96" Type="http://schemas.openxmlformats.org/officeDocument/2006/relationships/worksheet" Target="worksheets/sheet96.xml"/><Relationship Id="rId161" Type="http://schemas.openxmlformats.org/officeDocument/2006/relationships/worksheet" Target="worksheets/sheet161.xml"/><Relationship Id="rId399" Type="http://schemas.openxmlformats.org/officeDocument/2006/relationships/worksheet" Target="worksheets/sheet399.xml"/><Relationship Id="rId827" Type="http://schemas.openxmlformats.org/officeDocument/2006/relationships/worksheet" Target="worksheets/sheet827.xml"/><Relationship Id="rId1012" Type="http://schemas.openxmlformats.org/officeDocument/2006/relationships/worksheet" Target="worksheets/sheet1012.xml"/><Relationship Id="rId259" Type="http://schemas.openxmlformats.org/officeDocument/2006/relationships/worksheet" Target="worksheets/sheet259.xml"/><Relationship Id="rId466" Type="http://schemas.openxmlformats.org/officeDocument/2006/relationships/worksheet" Target="worksheets/sheet466.xml"/><Relationship Id="rId673" Type="http://schemas.openxmlformats.org/officeDocument/2006/relationships/worksheet" Target="worksheets/sheet673.xml"/><Relationship Id="rId880" Type="http://schemas.openxmlformats.org/officeDocument/2006/relationships/worksheet" Target="worksheets/sheet880.xml"/><Relationship Id="rId1096" Type="http://schemas.openxmlformats.org/officeDocument/2006/relationships/worksheet" Target="worksheets/sheet1096.xml"/><Relationship Id="rId23" Type="http://schemas.openxmlformats.org/officeDocument/2006/relationships/worksheet" Target="worksheets/sheet23.xml"/><Relationship Id="rId119" Type="http://schemas.openxmlformats.org/officeDocument/2006/relationships/worksheet" Target="worksheets/sheet119.xml"/><Relationship Id="rId326" Type="http://schemas.openxmlformats.org/officeDocument/2006/relationships/worksheet" Target="worksheets/sheet326.xml"/><Relationship Id="rId533" Type="http://schemas.openxmlformats.org/officeDocument/2006/relationships/worksheet" Target="worksheets/sheet533.xml"/><Relationship Id="rId978" Type="http://schemas.openxmlformats.org/officeDocument/2006/relationships/worksheet" Target="worksheets/sheet978.xml"/><Relationship Id="rId1163" Type="http://schemas.openxmlformats.org/officeDocument/2006/relationships/calcChain" Target="calcChain.xml"/><Relationship Id="rId740" Type="http://schemas.openxmlformats.org/officeDocument/2006/relationships/worksheet" Target="worksheets/sheet740.xml"/><Relationship Id="rId838" Type="http://schemas.openxmlformats.org/officeDocument/2006/relationships/worksheet" Target="worksheets/sheet838.xml"/><Relationship Id="rId1023" Type="http://schemas.openxmlformats.org/officeDocument/2006/relationships/worksheet" Target="worksheets/sheet1023.xml"/><Relationship Id="rId172" Type="http://schemas.openxmlformats.org/officeDocument/2006/relationships/worksheet" Target="worksheets/sheet172.xml"/><Relationship Id="rId477" Type="http://schemas.openxmlformats.org/officeDocument/2006/relationships/worksheet" Target="worksheets/sheet477.xml"/><Relationship Id="rId600" Type="http://schemas.openxmlformats.org/officeDocument/2006/relationships/worksheet" Target="worksheets/sheet600.xml"/><Relationship Id="rId684" Type="http://schemas.openxmlformats.org/officeDocument/2006/relationships/worksheet" Target="worksheets/sheet684.xml"/><Relationship Id="rId337" Type="http://schemas.openxmlformats.org/officeDocument/2006/relationships/worksheet" Target="worksheets/sheet337.xml"/><Relationship Id="rId891" Type="http://schemas.openxmlformats.org/officeDocument/2006/relationships/worksheet" Target="worksheets/sheet891.xml"/><Relationship Id="rId905" Type="http://schemas.openxmlformats.org/officeDocument/2006/relationships/worksheet" Target="worksheets/sheet905.xml"/><Relationship Id="rId989" Type="http://schemas.openxmlformats.org/officeDocument/2006/relationships/worksheet" Target="worksheets/sheet989.xml"/><Relationship Id="rId34" Type="http://schemas.openxmlformats.org/officeDocument/2006/relationships/worksheet" Target="worksheets/sheet34.xml"/><Relationship Id="rId544" Type="http://schemas.openxmlformats.org/officeDocument/2006/relationships/worksheet" Target="worksheets/sheet544.xml"/><Relationship Id="rId751" Type="http://schemas.openxmlformats.org/officeDocument/2006/relationships/worksheet" Target="worksheets/sheet751.xml"/><Relationship Id="rId849" Type="http://schemas.openxmlformats.org/officeDocument/2006/relationships/worksheet" Target="worksheets/sheet849.xml"/><Relationship Id="rId183" Type="http://schemas.openxmlformats.org/officeDocument/2006/relationships/worksheet" Target="worksheets/sheet183.xml"/><Relationship Id="rId390" Type="http://schemas.openxmlformats.org/officeDocument/2006/relationships/worksheet" Target="worksheets/sheet390.xml"/><Relationship Id="rId404" Type="http://schemas.openxmlformats.org/officeDocument/2006/relationships/worksheet" Target="worksheets/sheet404.xml"/><Relationship Id="rId611" Type="http://schemas.openxmlformats.org/officeDocument/2006/relationships/worksheet" Target="worksheets/sheet611.xml"/><Relationship Id="rId1034" Type="http://schemas.openxmlformats.org/officeDocument/2006/relationships/worksheet" Target="worksheets/sheet1034.xml"/><Relationship Id="rId250" Type="http://schemas.openxmlformats.org/officeDocument/2006/relationships/worksheet" Target="worksheets/sheet250.xml"/><Relationship Id="rId488" Type="http://schemas.openxmlformats.org/officeDocument/2006/relationships/worksheet" Target="worksheets/sheet488.xml"/><Relationship Id="rId695" Type="http://schemas.openxmlformats.org/officeDocument/2006/relationships/worksheet" Target="worksheets/sheet695.xml"/><Relationship Id="rId709" Type="http://schemas.openxmlformats.org/officeDocument/2006/relationships/worksheet" Target="worksheets/sheet709.xml"/><Relationship Id="rId916" Type="http://schemas.openxmlformats.org/officeDocument/2006/relationships/worksheet" Target="worksheets/sheet916.xml"/><Relationship Id="rId1101" Type="http://schemas.openxmlformats.org/officeDocument/2006/relationships/worksheet" Target="worksheets/sheet1101.xml"/><Relationship Id="rId45" Type="http://schemas.openxmlformats.org/officeDocument/2006/relationships/worksheet" Target="worksheets/sheet45.xml"/><Relationship Id="rId110" Type="http://schemas.openxmlformats.org/officeDocument/2006/relationships/worksheet" Target="worksheets/sheet110.xml"/><Relationship Id="rId348" Type="http://schemas.openxmlformats.org/officeDocument/2006/relationships/worksheet" Target="worksheets/sheet348.xml"/><Relationship Id="rId555" Type="http://schemas.openxmlformats.org/officeDocument/2006/relationships/worksheet" Target="worksheets/sheet555.xml"/><Relationship Id="rId762" Type="http://schemas.openxmlformats.org/officeDocument/2006/relationships/worksheet" Target="worksheets/sheet762.xml"/><Relationship Id="rId194" Type="http://schemas.openxmlformats.org/officeDocument/2006/relationships/worksheet" Target="worksheets/sheet194.xml"/><Relationship Id="rId208" Type="http://schemas.openxmlformats.org/officeDocument/2006/relationships/worksheet" Target="worksheets/sheet208.xml"/><Relationship Id="rId415" Type="http://schemas.openxmlformats.org/officeDocument/2006/relationships/worksheet" Target="worksheets/sheet415.xml"/><Relationship Id="rId622" Type="http://schemas.openxmlformats.org/officeDocument/2006/relationships/worksheet" Target="worksheets/sheet622.xml"/><Relationship Id="rId1045" Type="http://schemas.openxmlformats.org/officeDocument/2006/relationships/worksheet" Target="worksheets/sheet1045.xml"/><Relationship Id="rId261" Type="http://schemas.openxmlformats.org/officeDocument/2006/relationships/worksheet" Target="worksheets/sheet261.xml"/><Relationship Id="rId499" Type="http://schemas.openxmlformats.org/officeDocument/2006/relationships/worksheet" Target="worksheets/sheet499.xml"/><Relationship Id="rId927" Type="http://schemas.openxmlformats.org/officeDocument/2006/relationships/worksheet" Target="worksheets/sheet927.xml"/><Relationship Id="rId1112" Type="http://schemas.openxmlformats.org/officeDocument/2006/relationships/worksheet" Target="worksheets/sheet1112.xml"/><Relationship Id="rId56" Type="http://schemas.openxmlformats.org/officeDocument/2006/relationships/worksheet" Target="worksheets/sheet56.xml"/><Relationship Id="rId359" Type="http://schemas.openxmlformats.org/officeDocument/2006/relationships/worksheet" Target="worksheets/sheet359.xml"/><Relationship Id="rId566" Type="http://schemas.openxmlformats.org/officeDocument/2006/relationships/worksheet" Target="worksheets/sheet566.xml"/><Relationship Id="rId773" Type="http://schemas.openxmlformats.org/officeDocument/2006/relationships/worksheet" Target="worksheets/sheet773.xml"/><Relationship Id="rId121" Type="http://schemas.openxmlformats.org/officeDocument/2006/relationships/worksheet" Target="worksheets/sheet121.xml"/><Relationship Id="rId219" Type="http://schemas.openxmlformats.org/officeDocument/2006/relationships/worksheet" Target="worksheets/sheet219.xml"/><Relationship Id="rId426" Type="http://schemas.openxmlformats.org/officeDocument/2006/relationships/worksheet" Target="worksheets/sheet426.xml"/><Relationship Id="rId633" Type="http://schemas.openxmlformats.org/officeDocument/2006/relationships/worksheet" Target="worksheets/sheet633.xml"/><Relationship Id="rId980" Type="http://schemas.openxmlformats.org/officeDocument/2006/relationships/worksheet" Target="worksheets/sheet980.xml"/><Relationship Id="rId1056" Type="http://schemas.openxmlformats.org/officeDocument/2006/relationships/worksheet" Target="worksheets/sheet1056.xml"/><Relationship Id="rId840" Type="http://schemas.openxmlformats.org/officeDocument/2006/relationships/worksheet" Target="worksheets/sheet840.xml"/><Relationship Id="rId938" Type="http://schemas.openxmlformats.org/officeDocument/2006/relationships/worksheet" Target="worksheets/sheet938.xml"/><Relationship Id="rId67" Type="http://schemas.openxmlformats.org/officeDocument/2006/relationships/worksheet" Target="worksheets/sheet67.xml"/><Relationship Id="rId272" Type="http://schemas.openxmlformats.org/officeDocument/2006/relationships/worksheet" Target="worksheets/sheet272.xml"/><Relationship Id="rId577" Type="http://schemas.openxmlformats.org/officeDocument/2006/relationships/worksheet" Target="worksheets/sheet577.xml"/><Relationship Id="rId700" Type="http://schemas.openxmlformats.org/officeDocument/2006/relationships/worksheet" Target="worksheets/sheet700.xml"/><Relationship Id="rId1123" Type="http://schemas.openxmlformats.org/officeDocument/2006/relationships/worksheet" Target="worksheets/sheet1123.xml"/><Relationship Id="rId132" Type="http://schemas.openxmlformats.org/officeDocument/2006/relationships/worksheet" Target="worksheets/sheet132.xml"/><Relationship Id="rId784" Type="http://schemas.openxmlformats.org/officeDocument/2006/relationships/worksheet" Target="worksheets/sheet784.xml"/><Relationship Id="rId991" Type="http://schemas.openxmlformats.org/officeDocument/2006/relationships/worksheet" Target="worksheets/sheet991.xml"/><Relationship Id="rId1067" Type="http://schemas.openxmlformats.org/officeDocument/2006/relationships/worksheet" Target="worksheets/sheet1067.xml"/><Relationship Id="rId437" Type="http://schemas.openxmlformats.org/officeDocument/2006/relationships/worksheet" Target="worksheets/sheet437.xml"/><Relationship Id="rId644" Type="http://schemas.openxmlformats.org/officeDocument/2006/relationships/worksheet" Target="worksheets/sheet644.xml"/><Relationship Id="rId851" Type="http://schemas.openxmlformats.org/officeDocument/2006/relationships/worksheet" Target="worksheets/sheet851.xml"/><Relationship Id="rId283" Type="http://schemas.openxmlformats.org/officeDocument/2006/relationships/worksheet" Target="worksheets/sheet283.xml"/><Relationship Id="rId490" Type="http://schemas.openxmlformats.org/officeDocument/2006/relationships/worksheet" Target="worksheets/sheet490.xml"/><Relationship Id="rId504" Type="http://schemas.openxmlformats.org/officeDocument/2006/relationships/worksheet" Target="worksheets/sheet504.xml"/><Relationship Id="rId711" Type="http://schemas.openxmlformats.org/officeDocument/2006/relationships/worksheet" Target="worksheets/sheet711.xml"/><Relationship Id="rId949" Type="http://schemas.openxmlformats.org/officeDocument/2006/relationships/worksheet" Target="worksheets/sheet949.xml"/><Relationship Id="rId1134" Type="http://schemas.openxmlformats.org/officeDocument/2006/relationships/worksheet" Target="worksheets/sheet1134.xml"/><Relationship Id="rId78" Type="http://schemas.openxmlformats.org/officeDocument/2006/relationships/worksheet" Target="worksheets/sheet78.xml"/><Relationship Id="rId143" Type="http://schemas.openxmlformats.org/officeDocument/2006/relationships/worksheet" Target="worksheets/sheet143.xml"/><Relationship Id="rId350" Type="http://schemas.openxmlformats.org/officeDocument/2006/relationships/worksheet" Target="worksheets/sheet350.xml"/><Relationship Id="rId588" Type="http://schemas.openxmlformats.org/officeDocument/2006/relationships/worksheet" Target="worksheets/sheet588.xml"/><Relationship Id="rId795" Type="http://schemas.openxmlformats.org/officeDocument/2006/relationships/worksheet" Target="worksheets/sheet795.xml"/><Relationship Id="rId809" Type="http://schemas.openxmlformats.org/officeDocument/2006/relationships/worksheet" Target="worksheets/sheet809.xml"/><Relationship Id="rId9" Type="http://schemas.openxmlformats.org/officeDocument/2006/relationships/worksheet" Target="worksheets/sheet9.xml"/><Relationship Id="rId210" Type="http://schemas.openxmlformats.org/officeDocument/2006/relationships/worksheet" Target="worksheets/sheet210.xml"/><Relationship Id="rId448" Type="http://schemas.openxmlformats.org/officeDocument/2006/relationships/worksheet" Target="worksheets/sheet448.xml"/><Relationship Id="rId655" Type="http://schemas.openxmlformats.org/officeDocument/2006/relationships/worksheet" Target="worksheets/sheet655.xml"/><Relationship Id="rId862" Type="http://schemas.openxmlformats.org/officeDocument/2006/relationships/worksheet" Target="worksheets/sheet862.xml"/><Relationship Id="rId1078" Type="http://schemas.openxmlformats.org/officeDocument/2006/relationships/worksheet" Target="worksheets/sheet1078.xml"/><Relationship Id="rId294" Type="http://schemas.openxmlformats.org/officeDocument/2006/relationships/worksheet" Target="worksheets/sheet294.xml"/><Relationship Id="rId308" Type="http://schemas.openxmlformats.org/officeDocument/2006/relationships/worksheet" Target="worksheets/sheet308.xml"/><Relationship Id="rId515" Type="http://schemas.openxmlformats.org/officeDocument/2006/relationships/worksheet" Target="worksheets/sheet515.xml"/><Relationship Id="rId722" Type="http://schemas.openxmlformats.org/officeDocument/2006/relationships/worksheet" Target="worksheets/sheet722.xml"/><Relationship Id="rId1145" Type="http://schemas.openxmlformats.org/officeDocument/2006/relationships/worksheet" Target="worksheets/sheet1145.xml"/><Relationship Id="rId89" Type="http://schemas.openxmlformats.org/officeDocument/2006/relationships/worksheet" Target="worksheets/sheet89.xml"/><Relationship Id="rId154" Type="http://schemas.openxmlformats.org/officeDocument/2006/relationships/worksheet" Target="worksheets/sheet154.xml"/><Relationship Id="rId361" Type="http://schemas.openxmlformats.org/officeDocument/2006/relationships/worksheet" Target="worksheets/sheet361.xml"/><Relationship Id="rId599" Type="http://schemas.openxmlformats.org/officeDocument/2006/relationships/worksheet" Target="worksheets/sheet599.xml"/><Relationship Id="rId1005" Type="http://schemas.openxmlformats.org/officeDocument/2006/relationships/worksheet" Target="worksheets/sheet1005.xml"/><Relationship Id="rId459" Type="http://schemas.openxmlformats.org/officeDocument/2006/relationships/worksheet" Target="worksheets/sheet459.xml"/><Relationship Id="rId666" Type="http://schemas.openxmlformats.org/officeDocument/2006/relationships/worksheet" Target="worksheets/sheet666.xml"/><Relationship Id="rId873" Type="http://schemas.openxmlformats.org/officeDocument/2006/relationships/worksheet" Target="worksheets/sheet873.xml"/><Relationship Id="rId1089" Type="http://schemas.openxmlformats.org/officeDocument/2006/relationships/worksheet" Target="worksheets/sheet1089.xml"/><Relationship Id="rId16" Type="http://schemas.openxmlformats.org/officeDocument/2006/relationships/worksheet" Target="worksheets/sheet16.xml"/><Relationship Id="rId221" Type="http://schemas.openxmlformats.org/officeDocument/2006/relationships/worksheet" Target="worksheets/sheet221.xml"/><Relationship Id="rId319" Type="http://schemas.openxmlformats.org/officeDocument/2006/relationships/worksheet" Target="worksheets/sheet319.xml"/><Relationship Id="rId526" Type="http://schemas.openxmlformats.org/officeDocument/2006/relationships/worksheet" Target="worksheets/sheet526.xml"/><Relationship Id="rId1156" Type="http://schemas.openxmlformats.org/officeDocument/2006/relationships/worksheet" Target="worksheets/sheet1156.xml"/><Relationship Id="rId733" Type="http://schemas.openxmlformats.org/officeDocument/2006/relationships/worksheet" Target="worksheets/sheet733.xml"/><Relationship Id="rId940" Type="http://schemas.openxmlformats.org/officeDocument/2006/relationships/worksheet" Target="worksheets/sheet940.xml"/><Relationship Id="rId1016" Type="http://schemas.openxmlformats.org/officeDocument/2006/relationships/worksheet" Target="worksheets/sheet1016.xml"/><Relationship Id="rId165" Type="http://schemas.openxmlformats.org/officeDocument/2006/relationships/worksheet" Target="worksheets/sheet165.xml"/><Relationship Id="rId372" Type="http://schemas.openxmlformats.org/officeDocument/2006/relationships/worksheet" Target="worksheets/sheet372.xml"/><Relationship Id="rId677" Type="http://schemas.openxmlformats.org/officeDocument/2006/relationships/worksheet" Target="worksheets/sheet677.xml"/><Relationship Id="rId800" Type="http://schemas.openxmlformats.org/officeDocument/2006/relationships/worksheet" Target="worksheets/sheet800.xml"/><Relationship Id="rId232" Type="http://schemas.openxmlformats.org/officeDocument/2006/relationships/worksheet" Target="worksheets/sheet232.xml"/><Relationship Id="rId884" Type="http://schemas.openxmlformats.org/officeDocument/2006/relationships/worksheet" Target="worksheets/sheet884.xml"/><Relationship Id="rId27" Type="http://schemas.openxmlformats.org/officeDocument/2006/relationships/worksheet" Target="worksheets/sheet27.xml"/><Relationship Id="rId537" Type="http://schemas.openxmlformats.org/officeDocument/2006/relationships/worksheet" Target="worksheets/sheet537.xml"/><Relationship Id="rId744" Type="http://schemas.openxmlformats.org/officeDocument/2006/relationships/worksheet" Target="worksheets/sheet744.xml"/><Relationship Id="rId951" Type="http://schemas.openxmlformats.org/officeDocument/2006/relationships/worksheet" Target="worksheets/sheet951.xml"/><Relationship Id="rId80" Type="http://schemas.openxmlformats.org/officeDocument/2006/relationships/worksheet" Target="worksheets/sheet80.xml"/><Relationship Id="rId176" Type="http://schemas.openxmlformats.org/officeDocument/2006/relationships/worksheet" Target="worksheets/sheet176.xml"/><Relationship Id="rId383" Type="http://schemas.openxmlformats.org/officeDocument/2006/relationships/worksheet" Target="worksheets/sheet383.xml"/><Relationship Id="rId590" Type="http://schemas.openxmlformats.org/officeDocument/2006/relationships/worksheet" Target="worksheets/sheet590.xml"/><Relationship Id="rId604" Type="http://schemas.openxmlformats.org/officeDocument/2006/relationships/worksheet" Target="worksheets/sheet604.xml"/><Relationship Id="rId811" Type="http://schemas.openxmlformats.org/officeDocument/2006/relationships/worksheet" Target="worksheets/sheet811.xml"/><Relationship Id="rId1027" Type="http://schemas.openxmlformats.org/officeDocument/2006/relationships/worksheet" Target="worksheets/sheet1027.xml"/><Relationship Id="rId243" Type="http://schemas.openxmlformats.org/officeDocument/2006/relationships/worksheet" Target="worksheets/sheet243.xml"/><Relationship Id="rId450" Type="http://schemas.openxmlformats.org/officeDocument/2006/relationships/worksheet" Target="worksheets/sheet450.xml"/><Relationship Id="rId688" Type="http://schemas.openxmlformats.org/officeDocument/2006/relationships/worksheet" Target="worksheets/sheet688.xml"/><Relationship Id="rId895" Type="http://schemas.openxmlformats.org/officeDocument/2006/relationships/worksheet" Target="worksheets/sheet895.xml"/><Relationship Id="rId909" Type="http://schemas.openxmlformats.org/officeDocument/2006/relationships/worksheet" Target="worksheets/sheet909.xml"/><Relationship Id="rId1080" Type="http://schemas.openxmlformats.org/officeDocument/2006/relationships/worksheet" Target="worksheets/sheet1080.xml"/><Relationship Id="rId38" Type="http://schemas.openxmlformats.org/officeDocument/2006/relationships/worksheet" Target="worksheets/sheet38.xml"/><Relationship Id="rId103" Type="http://schemas.openxmlformats.org/officeDocument/2006/relationships/worksheet" Target="worksheets/sheet103.xml"/><Relationship Id="rId310" Type="http://schemas.openxmlformats.org/officeDocument/2006/relationships/worksheet" Target="worksheets/sheet310.xml"/><Relationship Id="rId548" Type="http://schemas.openxmlformats.org/officeDocument/2006/relationships/worksheet" Target="worksheets/sheet548.xml"/><Relationship Id="rId755" Type="http://schemas.openxmlformats.org/officeDocument/2006/relationships/worksheet" Target="worksheets/sheet755.xml"/><Relationship Id="rId962" Type="http://schemas.openxmlformats.org/officeDocument/2006/relationships/worksheet" Target="worksheets/sheet962.xml"/><Relationship Id="rId91" Type="http://schemas.openxmlformats.org/officeDocument/2006/relationships/worksheet" Target="worksheets/sheet91.xml"/><Relationship Id="rId187" Type="http://schemas.openxmlformats.org/officeDocument/2006/relationships/worksheet" Target="worksheets/sheet187.xml"/><Relationship Id="rId394" Type="http://schemas.openxmlformats.org/officeDocument/2006/relationships/worksheet" Target="worksheets/sheet394.xml"/><Relationship Id="rId408" Type="http://schemas.openxmlformats.org/officeDocument/2006/relationships/worksheet" Target="worksheets/sheet408.xml"/><Relationship Id="rId615" Type="http://schemas.openxmlformats.org/officeDocument/2006/relationships/worksheet" Target="worksheets/sheet615.xml"/><Relationship Id="rId822" Type="http://schemas.openxmlformats.org/officeDocument/2006/relationships/worksheet" Target="worksheets/sheet822.xml"/><Relationship Id="rId1038" Type="http://schemas.openxmlformats.org/officeDocument/2006/relationships/worksheet" Target="worksheets/sheet1038.xml"/><Relationship Id="rId254" Type="http://schemas.openxmlformats.org/officeDocument/2006/relationships/worksheet" Target="worksheets/sheet254.xml"/><Relationship Id="rId699" Type="http://schemas.openxmlformats.org/officeDocument/2006/relationships/worksheet" Target="worksheets/sheet699.xml"/><Relationship Id="rId1091" Type="http://schemas.openxmlformats.org/officeDocument/2006/relationships/worksheet" Target="worksheets/sheet1091.xml"/><Relationship Id="rId1105" Type="http://schemas.openxmlformats.org/officeDocument/2006/relationships/worksheet" Target="worksheets/sheet1105.xml"/><Relationship Id="rId49" Type="http://schemas.openxmlformats.org/officeDocument/2006/relationships/worksheet" Target="worksheets/sheet49.xml"/><Relationship Id="rId114" Type="http://schemas.openxmlformats.org/officeDocument/2006/relationships/worksheet" Target="worksheets/sheet114.xml"/><Relationship Id="rId461" Type="http://schemas.openxmlformats.org/officeDocument/2006/relationships/worksheet" Target="worksheets/sheet461.xml"/><Relationship Id="rId559" Type="http://schemas.openxmlformats.org/officeDocument/2006/relationships/worksheet" Target="worksheets/sheet559.xml"/><Relationship Id="rId766" Type="http://schemas.openxmlformats.org/officeDocument/2006/relationships/worksheet" Target="worksheets/sheet766.xml"/><Relationship Id="rId198" Type="http://schemas.openxmlformats.org/officeDocument/2006/relationships/worksheet" Target="worksheets/sheet198.xml"/><Relationship Id="rId321" Type="http://schemas.openxmlformats.org/officeDocument/2006/relationships/worksheet" Target="worksheets/sheet321.xml"/><Relationship Id="rId419" Type="http://schemas.openxmlformats.org/officeDocument/2006/relationships/worksheet" Target="worksheets/sheet419.xml"/><Relationship Id="rId626" Type="http://schemas.openxmlformats.org/officeDocument/2006/relationships/worksheet" Target="worksheets/sheet626.xml"/><Relationship Id="rId973" Type="http://schemas.openxmlformats.org/officeDocument/2006/relationships/worksheet" Target="worksheets/sheet973.xml"/><Relationship Id="rId1049" Type="http://schemas.openxmlformats.org/officeDocument/2006/relationships/worksheet" Target="worksheets/sheet1049.xml"/><Relationship Id="rId833" Type="http://schemas.openxmlformats.org/officeDocument/2006/relationships/worksheet" Target="worksheets/sheet833.xml"/><Relationship Id="rId1116" Type="http://schemas.openxmlformats.org/officeDocument/2006/relationships/worksheet" Target="worksheets/sheet1116.xml"/><Relationship Id="rId265" Type="http://schemas.openxmlformats.org/officeDocument/2006/relationships/worksheet" Target="worksheets/sheet265.xml"/><Relationship Id="rId472" Type="http://schemas.openxmlformats.org/officeDocument/2006/relationships/worksheet" Target="worksheets/sheet472.xml"/><Relationship Id="rId900" Type="http://schemas.openxmlformats.org/officeDocument/2006/relationships/worksheet" Target="worksheets/sheet900.xml"/><Relationship Id="rId125" Type="http://schemas.openxmlformats.org/officeDocument/2006/relationships/worksheet" Target="worksheets/sheet125.xml"/><Relationship Id="rId332" Type="http://schemas.openxmlformats.org/officeDocument/2006/relationships/worksheet" Target="worksheets/sheet332.xml"/><Relationship Id="rId777" Type="http://schemas.openxmlformats.org/officeDocument/2006/relationships/worksheet" Target="worksheets/sheet777.xml"/><Relationship Id="rId984" Type="http://schemas.openxmlformats.org/officeDocument/2006/relationships/worksheet" Target="worksheets/sheet984.xml"/><Relationship Id="rId637" Type="http://schemas.openxmlformats.org/officeDocument/2006/relationships/worksheet" Target="worksheets/sheet637.xml"/><Relationship Id="rId844" Type="http://schemas.openxmlformats.org/officeDocument/2006/relationships/worksheet" Target="worksheets/sheet844.xml"/><Relationship Id="rId276" Type="http://schemas.openxmlformats.org/officeDocument/2006/relationships/worksheet" Target="worksheets/sheet276.xml"/><Relationship Id="rId483" Type="http://schemas.openxmlformats.org/officeDocument/2006/relationships/worksheet" Target="worksheets/sheet483.xml"/><Relationship Id="rId690" Type="http://schemas.openxmlformats.org/officeDocument/2006/relationships/worksheet" Target="worksheets/sheet690.xml"/><Relationship Id="rId704" Type="http://schemas.openxmlformats.org/officeDocument/2006/relationships/worksheet" Target="worksheets/sheet704.xml"/><Relationship Id="rId911" Type="http://schemas.openxmlformats.org/officeDocument/2006/relationships/worksheet" Target="worksheets/sheet911.xml"/><Relationship Id="rId1127" Type="http://schemas.openxmlformats.org/officeDocument/2006/relationships/worksheet" Target="worksheets/sheet1127.xml"/><Relationship Id="rId40" Type="http://schemas.openxmlformats.org/officeDocument/2006/relationships/worksheet" Target="worksheets/sheet40.xml"/><Relationship Id="rId136" Type="http://schemas.openxmlformats.org/officeDocument/2006/relationships/worksheet" Target="worksheets/sheet136.xml"/><Relationship Id="rId343" Type="http://schemas.openxmlformats.org/officeDocument/2006/relationships/worksheet" Target="worksheets/sheet343.xml"/><Relationship Id="rId550" Type="http://schemas.openxmlformats.org/officeDocument/2006/relationships/worksheet" Target="worksheets/sheet550.xml"/><Relationship Id="rId788" Type="http://schemas.openxmlformats.org/officeDocument/2006/relationships/worksheet" Target="worksheets/sheet788.xml"/><Relationship Id="rId995" Type="http://schemas.openxmlformats.org/officeDocument/2006/relationships/worksheet" Target="worksheets/sheet995.xml"/><Relationship Id="rId203" Type="http://schemas.openxmlformats.org/officeDocument/2006/relationships/worksheet" Target="worksheets/sheet203.xml"/><Relationship Id="rId648" Type="http://schemas.openxmlformats.org/officeDocument/2006/relationships/worksheet" Target="worksheets/sheet648.xml"/><Relationship Id="rId855" Type="http://schemas.openxmlformats.org/officeDocument/2006/relationships/worksheet" Target="worksheets/sheet855.xml"/><Relationship Id="rId1040" Type="http://schemas.openxmlformats.org/officeDocument/2006/relationships/worksheet" Target="worksheets/sheet1040.xml"/><Relationship Id="rId287" Type="http://schemas.openxmlformats.org/officeDocument/2006/relationships/worksheet" Target="worksheets/sheet287.xml"/><Relationship Id="rId410" Type="http://schemas.openxmlformats.org/officeDocument/2006/relationships/worksheet" Target="worksheets/sheet410.xml"/><Relationship Id="rId494" Type="http://schemas.openxmlformats.org/officeDocument/2006/relationships/worksheet" Target="worksheets/sheet494.xml"/><Relationship Id="rId508" Type="http://schemas.openxmlformats.org/officeDocument/2006/relationships/worksheet" Target="worksheets/sheet508.xml"/><Relationship Id="rId715" Type="http://schemas.openxmlformats.org/officeDocument/2006/relationships/worksheet" Target="worksheets/sheet715.xml"/><Relationship Id="rId922" Type="http://schemas.openxmlformats.org/officeDocument/2006/relationships/worksheet" Target="worksheets/sheet922.xml"/><Relationship Id="rId1138" Type="http://schemas.openxmlformats.org/officeDocument/2006/relationships/worksheet" Target="worksheets/sheet1138.xml"/><Relationship Id="rId147" Type="http://schemas.openxmlformats.org/officeDocument/2006/relationships/worksheet" Target="worksheets/sheet147.xml"/><Relationship Id="rId354" Type="http://schemas.openxmlformats.org/officeDocument/2006/relationships/worksheet" Target="worksheets/sheet354.xml"/><Relationship Id="rId799" Type="http://schemas.openxmlformats.org/officeDocument/2006/relationships/worksheet" Target="worksheets/sheet799.xml"/><Relationship Id="rId51" Type="http://schemas.openxmlformats.org/officeDocument/2006/relationships/worksheet" Target="worksheets/sheet51.xml"/><Relationship Id="rId561" Type="http://schemas.openxmlformats.org/officeDocument/2006/relationships/worksheet" Target="worksheets/sheet561.xml"/><Relationship Id="rId659" Type="http://schemas.openxmlformats.org/officeDocument/2006/relationships/worksheet" Target="worksheets/sheet659.xml"/><Relationship Id="rId866" Type="http://schemas.openxmlformats.org/officeDocument/2006/relationships/worksheet" Target="worksheets/sheet866.xml"/><Relationship Id="rId214" Type="http://schemas.openxmlformats.org/officeDocument/2006/relationships/worksheet" Target="worksheets/sheet214.xml"/><Relationship Id="rId298" Type="http://schemas.openxmlformats.org/officeDocument/2006/relationships/worksheet" Target="worksheets/sheet298.xml"/><Relationship Id="rId421" Type="http://schemas.openxmlformats.org/officeDocument/2006/relationships/worksheet" Target="worksheets/sheet421.xml"/><Relationship Id="rId519" Type="http://schemas.openxmlformats.org/officeDocument/2006/relationships/worksheet" Target="worksheets/sheet519.xml"/><Relationship Id="rId1051" Type="http://schemas.openxmlformats.org/officeDocument/2006/relationships/worksheet" Target="worksheets/sheet1051.xml"/><Relationship Id="rId1149" Type="http://schemas.openxmlformats.org/officeDocument/2006/relationships/worksheet" Target="worksheets/sheet1149.xml"/><Relationship Id="rId158" Type="http://schemas.openxmlformats.org/officeDocument/2006/relationships/worksheet" Target="worksheets/sheet158.xml"/><Relationship Id="rId726" Type="http://schemas.openxmlformats.org/officeDocument/2006/relationships/worksheet" Target="worksheets/sheet726.xml"/><Relationship Id="rId933" Type="http://schemas.openxmlformats.org/officeDocument/2006/relationships/worksheet" Target="worksheets/sheet933.xml"/><Relationship Id="rId1009" Type="http://schemas.openxmlformats.org/officeDocument/2006/relationships/worksheet" Target="worksheets/sheet1009.xml"/><Relationship Id="rId62" Type="http://schemas.openxmlformats.org/officeDocument/2006/relationships/worksheet" Target="worksheets/sheet62.xml"/><Relationship Id="rId365" Type="http://schemas.openxmlformats.org/officeDocument/2006/relationships/worksheet" Target="worksheets/sheet365.xml"/><Relationship Id="rId572" Type="http://schemas.openxmlformats.org/officeDocument/2006/relationships/worksheet" Target="worksheets/sheet572.xml"/><Relationship Id="rId225" Type="http://schemas.openxmlformats.org/officeDocument/2006/relationships/worksheet" Target="worksheets/sheet225.xml"/><Relationship Id="rId432" Type="http://schemas.openxmlformats.org/officeDocument/2006/relationships/worksheet" Target="worksheets/sheet432.xml"/><Relationship Id="rId877" Type="http://schemas.openxmlformats.org/officeDocument/2006/relationships/worksheet" Target="worksheets/sheet877.xml"/><Relationship Id="rId1062" Type="http://schemas.openxmlformats.org/officeDocument/2006/relationships/worksheet" Target="worksheets/sheet1062.xml"/><Relationship Id="rId737" Type="http://schemas.openxmlformats.org/officeDocument/2006/relationships/worksheet" Target="worksheets/sheet737.xml"/><Relationship Id="rId944" Type="http://schemas.openxmlformats.org/officeDocument/2006/relationships/worksheet" Target="worksheets/sheet944.xml"/><Relationship Id="rId73" Type="http://schemas.openxmlformats.org/officeDocument/2006/relationships/worksheet" Target="worksheets/sheet73.xml"/><Relationship Id="rId169" Type="http://schemas.openxmlformats.org/officeDocument/2006/relationships/worksheet" Target="worksheets/sheet169.xml"/><Relationship Id="rId376" Type="http://schemas.openxmlformats.org/officeDocument/2006/relationships/worksheet" Target="worksheets/sheet376.xml"/><Relationship Id="rId583" Type="http://schemas.openxmlformats.org/officeDocument/2006/relationships/worksheet" Target="worksheets/sheet583.xml"/><Relationship Id="rId790" Type="http://schemas.openxmlformats.org/officeDocument/2006/relationships/worksheet" Target="worksheets/sheet790.xml"/><Relationship Id="rId804" Type="http://schemas.openxmlformats.org/officeDocument/2006/relationships/worksheet" Target="worksheets/sheet804.xml"/><Relationship Id="rId4" Type="http://schemas.openxmlformats.org/officeDocument/2006/relationships/worksheet" Target="worksheets/sheet4.xml"/><Relationship Id="rId236" Type="http://schemas.openxmlformats.org/officeDocument/2006/relationships/worksheet" Target="worksheets/sheet236.xml"/><Relationship Id="rId443" Type="http://schemas.openxmlformats.org/officeDocument/2006/relationships/worksheet" Target="worksheets/sheet443.xml"/><Relationship Id="rId650" Type="http://schemas.openxmlformats.org/officeDocument/2006/relationships/worksheet" Target="worksheets/sheet650.xml"/><Relationship Id="rId888" Type="http://schemas.openxmlformats.org/officeDocument/2006/relationships/worksheet" Target="worksheets/sheet888.xml"/><Relationship Id="rId1073" Type="http://schemas.openxmlformats.org/officeDocument/2006/relationships/worksheet" Target="worksheets/sheet1073.xml"/><Relationship Id="rId303" Type="http://schemas.openxmlformats.org/officeDocument/2006/relationships/worksheet" Target="worksheets/sheet303.xml"/><Relationship Id="rId748" Type="http://schemas.openxmlformats.org/officeDocument/2006/relationships/worksheet" Target="worksheets/sheet748.xml"/><Relationship Id="rId955" Type="http://schemas.openxmlformats.org/officeDocument/2006/relationships/worksheet" Target="worksheets/sheet955.xml"/><Relationship Id="rId1140" Type="http://schemas.openxmlformats.org/officeDocument/2006/relationships/worksheet" Target="worksheets/sheet1140.xml"/><Relationship Id="rId84" Type="http://schemas.openxmlformats.org/officeDocument/2006/relationships/worksheet" Target="worksheets/sheet84.xml"/><Relationship Id="rId387" Type="http://schemas.openxmlformats.org/officeDocument/2006/relationships/worksheet" Target="worksheets/sheet387.xml"/><Relationship Id="rId510" Type="http://schemas.openxmlformats.org/officeDocument/2006/relationships/worksheet" Target="worksheets/sheet510.xml"/><Relationship Id="rId594" Type="http://schemas.openxmlformats.org/officeDocument/2006/relationships/worksheet" Target="worksheets/sheet594.xml"/><Relationship Id="rId608" Type="http://schemas.openxmlformats.org/officeDocument/2006/relationships/worksheet" Target="worksheets/sheet608.xml"/><Relationship Id="rId815" Type="http://schemas.openxmlformats.org/officeDocument/2006/relationships/worksheet" Target="worksheets/sheet81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42"/>
  <sheetViews>
    <sheetView tabSelected="1" workbookViewId="0"/>
  </sheetViews>
  <sheetFormatPr baseColWidth="10" defaultRowHeight="14.6" x14ac:dyDescent="0.4"/>
  <cols>
    <col min="2" max="2" width="75.69140625" customWidth="1"/>
    <col min="3" max="3" width="18.69140625" customWidth="1"/>
  </cols>
  <sheetData>
    <row r="2" spans="2:3" ht="20.6" x14ac:dyDescent="0.55000000000000004">
      <c r="B2" s="1" t="s">
        <v>0</v>
      </c>
    </row>
    <row r="5" spans="2:3" x14ac:dyDescent="0.4">
      <c r="B5" s="2" t="str">
        <f>HYPERLINK("#'E - Einstufungsschema'!A1", "Einstufungsschema nach QSEB-Spezifikation")</f>
        <v>Einstufungsschema nach QSEB-Spezifikation</v>
      </c>
      <c r="C5" s="2" t="str">
        <f>HYPERLINK("#'E - Einstufungsschema'!A1", "E")</f>
        <v>E</v>
      </c>
    </row>
    <row r="6" spans="2:3" x14ac:dyDescent="0.4">
      <c r="B6" s="2" t="str">
        <f>HYPERLINK("#'Auswahl Ü'!A1", "Verfahrensübergreifende Tabellen")</f>
        <v>Verfahrensübergreifende Tabellen</v>
      </c>
      <c r="C6" s="2" t="str">
        <f>HYPERLINK("#'Auswahl Ü'!A1", "Ü")</f>
        <v>Ü</v>
      </c>
    </row>
    <row r="7" spans="2:3" x14ac:dyDescent="0.4">
      <c r="B7" s="2" t="str">
        <f>HYPERLINK("#'Auswahl PCI'!A1", "Perkutane Koronarintervention und Koronarangiographie")</f>
        <v>Perkutane Koronarintervention und Koronarangiographie</v>
      </c>
      <c r="C7" s="2" t="str">
        <f>HYPERLINK("#'Auswahl PCI'!A1", "PCI")</f>
        <v>PCI</v>
      </c>
    </row>
    <row r="8" spans="2:3" x14ac:dyDescent="0.4">
      <c r="B8" s="2" t="str">
        <f>HYPERLINK("#'Auswahl WI-HI-A'!A1", "Hygiene- und Infektionsmanagement – ambulantes Operieren")</f>
        <v>Hygiene- und Infektionsmanagement – ambulantes Operieren</v>
      </c>
      <c r="C8" s="2" t="str">
        <f>HYPERLINK("#'Auswahl WI-HI-A'!A1", "WI-HI-A")</f>
        <v>WI-HI-A</v>
      </c>
    </row>
    <row r="9" spans="2:3" x14ac:dyDescent="0.4">
      <c r="B9" s="2" t="str">
        <f>HYPERLINK("#'Auswahl WI-HI-S'!A1", "Hygiene- und Infektionsmanagement – stationäres Operieren")</f>
        <v>Hygiene- und Infektionsmanagement – stationäres Operieren</v>
      </c>
      <c r="C9" s="2" t="str">
        <f>HYPERLINK("#'Auswahl WI-HI-S'!A1", "WI-HI-S")</f>
        <v>WI-HI-S</v>
      </c>
    </row>
    <row r="10" spans="2:3" x14ac:dyDescent="0.4">
      <c r="B10" s="2" t="str">
        <f>HYPERLINK("#'Auswahl CHE'!A1", "Cholezystektomie")</f>
        <v>Cholezystektomie</v>
      </c>
      <c r="C10" s="2" t="str">
        <f>HYPERLINK("#'Auswahl CHE'!A1", "CHE")</f>
        <v>CHE</v>
      </c>
    </row>
    <row r="11" spans="2:3" x14ac:dyDescent="0.4">
      <c r="B11" s="2" t="str">
        <f>HYPERLINK("#'Auswahl NET-NTX'!A1", "Nierentransplantation")</f>
        <v>Nierentransplantation</v>
      </c>
      <c r="C11" s="2" t="str">
        <f>HYPERLINK("#'Auswahl NET-NTX'!A1", "NET-NTX")</f>
        <v>NET-NTX</v>
      </c>
    </row>
    <row r="12" spans="2:3" x14ac:dyDescent="0.4">
      <c r="B12" s="2" t="str">
        <f>HYPERLINK("#'Auswahl NET-PNTX'!A1", "Pankreas- und Pankreas-Nieren-Transplantation")</f>
        <v>Pankreas- und Pankreas-Nieren-Transplantation</v>
      </c>
      <c r="C12" s="2" t="str">
        <f>HYPERLINK("#'Auswahl NET-PNTX'!A1", "NET-PNTX")</f>
        <v>NET-PNTX</v>
      </c>
    </row>
    <row r="13" spans="2:3" x14ac:dyDescent="0.4">
      <c r="B13" s="2" t="str">
        <f>HYPERLINK("#'Auswahl NET-PNTX-D'!A1", "Pankreas- und Pankreas-Nieren-Transplantation, Nierentransplantation")</f>
        <v>Pankreas- und Pankreas-Nieren-Transplantation, Nierentransplantation</v>
      </c>
      <c r="C13" s="2" t="str">
        <f>HYPERLINK("#'Auswahl NET-PNTX-D'!A1", "NET-PNTX-D")</f>
        <v>NET-PNTX-D</v>
      </c>
    </row>
    <row r="14" spans="2:3" x14ac:dyDescent="0.4">
      <c r="B14" s="2" t="str">
        <f>HYPERLINK("#'Auswahl TX-HTX'!A1", "Herztransplantationen")</f>
        <v>Herztransplantationen</v>
      </c>
      <c r="C14" s="2" t="str">
        <f>HYPERLINK("#'Auswahl TX-HTX'!A1", "TX-HTX")</f>
        <v>TX-HTX</v>
      </c>
    </row>
    <row r="15" spans="2:3" x14ac:dyDescent="0.4">
      <c r="B15" s="2" t="str">
        <f>HYPERLINK("#'Auswahl TX-MKU'!A1", "Herzunterstützungssysteme/Kunstherzen")</f>
        <v>Herzunterstützungssysteme/Kunstherzen</v>
      </c>
      <c r="C15" s="2" t="str">
        <f>HYPERLINK("#'Auswahl TX-MKU'!A1", "TX-MKU")</f>
        <v>TX-MKU</v>
      </c>
    </row>
    <row r="16" spans="2:3" x14ac:dyDescent="0.4">
      <c r="B16" s="2" t="str">
        <f>HYPERLINK("#'Auswahl TX-LUTX'!A1", "Lungen- und Herz-Lungen-Transplantationen")</f>
        <v>Lungen- und Herz-Lungen-Transplantationen</v>
      </c>
      <c r="C16" s="2" t="str">
        <f>HYPERLINK("#'Auswahl TX-LUTX'!A1", "TX-LUTX")</f>
        <v>TX-LUTX</v>
      </c>
    </row>
    <row r="17" spans="2:3" x14ac:dyDescent="0.4">
      <c r="B17" s="2" t="str">
        <f>HYPERLINK("#'Auswahl TX-LTX'!A1", "Lebertransplantationen")</f>
        <v>Lebertransplantationen</v>
      </c>
      <c r="C17" s="2" t="str">
        <f>HYPERLINK("#'Auswahl TX-LTX'!A1", "TX-LTX")</f>
        <v>TX-LTX</v>
      </c>
    </row>
    <row r="18" spans="2:3" x14ac:dyDescent="0.4">
      <c r="B18" s="2" t="str">
        <f>HYPERLINK("#'Auswahl TX-LLS'!A1", "Leberlebendspenden")</f>
        <v>Leberlebendspenden</v>
      </c>
      <c r="C18" s="2" t="str">
        <f>HYPERLINK("#'Auswahl TX-LLS'!A1", "TX-LLS")</f>
        <v>TX-LLS</v>
      </c>
    </row>
    <row r="19" spans="2:3" x14ac:dyDescent="0.4">
      <c r="B19" s="2" t="str">
        <f>HYPERLINK("#'Auswahl TX-NLS'!A1", "Nierenlebendspenden")</f>
        <v>Nierenlebendspenden</v>
      </c>
      <c r="C19" s="2" t="str">
        <f>HYPERLINK("#'Auswahl TX-NLS'!A1", "TX-NLS")</f>
        <v>TX-NLS</v>
      </c>
    </row>
    <row r="20" spans="2:3" x14ac:dyDescent="0.4">
      <c r="B20" s="2" t="str">
        <f>HYPERLINK("#'Auswahl KCHK-D'!A1", "Koronarchirurgie und Eingriffe an Herzklappen")</f>
        <v>Koronarchirurgie und Eingriffe an Herzklappen</v>
      </c>
      <c r="C20" s="2" t="str">
        <f>HYPERLINK("#'Auswahl KCHK-D'!A1", "KCHK-D")</f>
        <v>KCHK-D</v>
      </c>
    </row>
    <row r="21" spans="2:3" x14ac:dyDescent="0.4">
      <c r="B21" s="2" t="str">
        <f>HYPERLINK("#'Auswahl KCHK-KC'!A1", "Isolierte Koronarchirurgie")</f>
        <v>Isolierte Koronarchirurgie</v>
      </c>
      <c r="C21" s="2" t="str">
        <f>HYPERLINK("#'Auswahl KCHK-KC'!A1", "KCHK-KC")</f>
        <v>KCHK-KC</v>
      </c>
    </row>
    <row r="22" spans="2:3" x14ac:dyDescent="0.4">
      <c r="B22" s="2" t="str">
        <f>HYPERLINK("#'Auswahl KCHK-KC-KOMB'!A1", "Kombinierte Koronar- und Herzklappenchirurgie")</f>
        <v>Kombinierte Koronar- und Herzklappenchirurgie</v>
      </c>
      <c r="C22" s="2" t="str">
        <f>HYPERLINK("#'Auswahl KCHK-KC-KOMB'!A1", "KCHK-KC-KOMB")</f>
        <v>KCHK-KC-KOMB</v>
      </c>
    </row>
    <row r="23" spans="2:3" x14ac:dyDescent="0.4">
      <c r="B23" s="2" t="str">
        <f>HYPERLINK("#'Auswahl KCHK-AK-KATH'!A1", "Kathetergestützte isolierte Aortenklappeneingriffe")</f>
        <v>Kathetergestützte isolierte Aortenklappeneingriffe</v>
      </c>
      <c r="C23" s="2" t="str">
        <f>HYPERLINK("#'Auswahl KCHK-AK-KATH'!A1", "KCHK-AK-KATH")</f>
        <v>KCHK-AK-KATH</v>
      </c>
    </row>
    <row r="24" spans="2:3" x14ac:dyDescent="0.4">
      <c r="B24" s="2" t="str">
        <f>HYPERLINK("#'Auswahl KCHK-AK-CHIR'!A1", "Offen-chirurgische isolierte Aortenklappeneingriffe")</f>
        <v>Offen-chirurgische isolierte Aortenklappeneingriffe</v>
      </c>
      <c r="C24" s="2" t="str">
        <f>HYPERLINK("#'Auswahl KCHK-AK-CHIR'!A1", "KCHK-AK-CHIR")</f>
        <v>KCHK-AK-CHIR</v>
      </c>
    </row>
    <row r="25" spans="2:3" x14ac:dyDescent="0.4">
      <c r="B25" s="2" t="str">
        <f>HYPERLINK("#'Auswahl KCHK-MK-KATH'!A1", "Kathetergestützte isolierte Mitralklappeneingriffe")</f>
        <v>Kathetergestützte isolierte Mitralklappeneingriffe</v>
      </c>
      <c r="C25" s="2" t="str">
        <f>HYPERLINK("#'Auswahl KCHK-MK-KATH'!A1", "KCHK-MK-KATH")</f>
        <v>KCHK-MK-KATH</v>
      </c>
    </row>
    <row r="26" spans="2:3" x14ac:dyDescent="0.4">
      <c r="B26" s="2" t="str">
        <f>HYPERLINK("#'Auswahl KCHK-MK-CHIR'!A1", "Offen-chirurgische isolierte Mitralklappeneingriffe")</f>
        <v>Offen-chirurgische isolierte Mitralklappeneingriffe</v>
      </c>
      <c r="C26" s="2" t="str">
        <f>HYPERLINK("#'Auswahl KCHK-MK-CHIR'!A1", "KCHK-MK-CHIR")</f>
        <v>KCHK-MK-CHIR</v>
      </c>
    </row>
    <row r="27" spans="2:3" x14ac:dyDescent="0.4">
      <c r="B27" s="2" t="str">
        <f>HYPERLINK("#'Auswahl KAROTIS'!A1", "Karotis-Revaskularisation")</f>
        <v>Karotis-Revaskularisation</v>
      </c>
      <c r="C27" s="2" t="str">
        <f>HYPERLINK("#'Auswahl KAROTIS'!A1", "KAROTIS")</f>
        <v>KAROTIS</v>
      </c>
    </row>
    <row r="28" spans="2:3" x14ac:dyDescent="0.4">
      <c r="B28" s="2" t="str">
        <f>HYPERLINK("#'Auswahl CAP'!A1", "Ambulant erworbene Pneumonie")</f>
        <v>Ambulant erworbene Pneumonie</v>
      </c>
      <c r="C28" s="2" t="str">
        <f>HYPERLINK("#'Auswahl CAP'!A1", "CAP")</f>
        <v>CAP</v>
      </c>
    </row>
    <row r="29" spans="2:3" x14ac:dyDescent="0.4">
      <c r="B29" s="2" t="str">
        <f>HYPERLINK("#'Auswahl MC'!A1", "Mammachirurgie")</f>
        <v>Mammachirurgie</v>
      </c>
      <c r="C29" s="2" t="str">
        <f>HYPERLINK("#'Auswahl MC'!A1", "MC")</f>
        <v>MC</v>
      </c>
    </row>
    <row r="30" spans="2:3" x14ac:dyDescent="0.4">
      <c r="B30" s="2" t="str">
        <f>HYPERLINK("#'Auswahl GYN-OP'!A1", "Gynäkologische Operationen")</f>
        <v>Gynäkologische Operationen</v>
      </c>
      <c r="C30" s="2" t="str">
        <f>HYPERLINK("#'Auswahl GYN-OP'!A1", "GYN-OP")</f>
        <v>GYN-OP</v>
      </c>
    </row>
    <row r="31" spans="2:3" x14ac:dyDescent="0.4">
      <c r="B31" s="2" t="str">
        <f>HYPERLINK("#'Auswahl DEK'!A1", "Dekubitusprophylaxe")</f>
        <v>Dekubitusprophylaxe</v>
      </c>
      <c r="C31" s="2" t="str">
        <f>HYPERLINK("#'Auswahl DEK'!A1", "DEK")</f>
        <v>DEK</v>
      </c>
    </row>
    <row r="32" spans="2:3" x14ac:dyDescent="0.4">
      <c r="B32" s="2" t="str">
        <f>HYPERLINK("#'Auswahl HSMDEF-HSM-IMPL'!A1", "Herzschrittmacher-Implantation")</f>
        <v>Herzschrittmacher-Implantation</v>
      </c>
      <c r="C32" s="2" t="str">
        <f>HYPERLINK("#'Auswahl HSMDEF-HSM-IMPL'!A1", "HSMDEF-HSM-IMPL")</f>
        <v>HSMDEF-HSM-IMPL</v>
      </c>
    </row>
    <row r="33" spans="2:3" x14ac:dyDescent="0.4">
      <c r="B33" s="2" t="str">
        <f>HYPERLINK("#'Auswahl HSMDEF-HSM-AGGW'!A1", "Herzschrittmacher-Aggregatwechsel")</f>
        <v>Herzschrittmacher-Aggregatwechsel</v>
      </c>
      <c r="C33" s="2" t="str">
        <f>HYPERLINK("#'Auswahl HSMDEF-HSM-AGGW'!A1", "HSMDEF-HSM-AGGW")</f>
        <v>HSMDEF-HSM-AGGW</v>
      </c>
    </row>
    <row r="34" spans="2:3" x14ac:dyDescent="0.4">
      <c r="B34" s="2" t="str">
        <f>HYPERLINK("#'Auswahl HSMDEF-HSM-REV'!A1", "Herzschrittmacher-Revision/-Systemwechsel/-Explantation")</f>
        <v>Herzschrittmacher-Revision/-Systemwechsel/-Explantation</v>
      </c>
      <c r="C34" s="2" t="str">
        <f>HYPERLINK("#'Auswahl HSMDEF-HSM-REV'!A1", "HSMDEF-HSM-REV")</f>
        <v>HSMDEF-HSM-REV</v>
      </c>
    </row>
    <row r="35" spans="2:3" x14ac:dyDescent="0.4">
      <c r="B35" s="2" t="str">
        <f>HYPERLINK("#'Auswahl HSMDEF-DEFI-IMPL'!A1", "Implantierbare Defibrillatoren – Implantation")</f>
        <v>Implantierbare Defibrillatoren – Implantation</v>
      </c>
      <c r="C35" s="2" t="str">
        <f>HYPERLINK("#'Auswahl HSMDEF-DEFI-IMPL'!A1", "HSMDEF-DEFI-IMPL")</f>
        <v>HSMDEF-DEFI-IMPL</v>
      </c>
    </row>
    <row r="36" spans="2:3" x14ac:dyDescent="0.4">
      <c r="B36" s="2" t="str">
        <f>HYPERLINK("#'Auswahl HSMDEF-DEFI-AGGW'!A1", "Implantierbare Defibrillatoren – Aggregatwechsel")</f>
        <v>Implantierbare Defibrillatoren – Aggregatwechsel</v>
      </c>
      <c r="C36" s="2" t="str">
        <f>HYPERLINK("#'Auswahl HSMDEF-DEFI-AGGW'!A1", "HSMDEF-DEFI-AGGW")</f>
        <v>HSMDEF-DEFI-AGGW</v>
      </c>
    </row>
    <row r="37" spans="2:3" x14ac:dyDescent="0.4">
      <c r="B37" s="2" t="str">
        <f>HYPERLINK("#'Auswahl HSMDEF-DEFI-REV'!A1", "Implantierbare Defibrillatoren – Revision/Systemwechsel/Explantation")</f>
        <v>Implantierbare Defibrillatoren – Revision/Systemwechsel/Explantation</v>
      </c>
      <c r="C37" s="2" t="str">
        <f>HYPERLINK("#'Auswahl HSMDEF-DEFI-REV'!A1", "HSMDEF-DEFI-REV")</f>
        <v>HSMDEF-DEFI-REV</v>
      </c>
    </row>
    <row r="38" spans="2:3" x14ac:dyDescent="0.4">
      <c r="B38" s="2" t="str">
        <f>HYPERLINK("#'Auswahl PM-GEBH'!A1", "Geburtshilfe")</f>
        <v>Geburtshilfe</v>
      </c>
      <c r="C38" s="2" t="str">
        <f>HYPERLINK("#'Auswahl PM-GEBH'!A1", "PM-GEBH")</f>
        <v>PM-GEBH</v>
      </c>
    </row>
    <row r="39" spans="2:3" x14ac:dyDescent="0.4">
      <c r="B39" s="2" t="str">
        <f>HYPERLINK("#'Auswahl PM-NEO'!A1", "Neonatologie")</f>
        <v>Neonatologie</v>
      </c>
      <c r="C39" s="2" t="str">
        <f>HYPERLINK("#'Auswahl PM-NEO'!A1", "PM-NEO")</f>
        <v>PM-NEO</v>
      </c>
    </row>
    <row r="40" spans="2:3" x14ac:dyDescent="0.4">
      <c r="B40" s="2" t="str">
        <f>HYPERLINK("#'Auswahl HGV-HEP'!A1", "Hüftendoprothesenversorgung")</f>
        <v>Hüftendoprothesenversorgung</v>
      </c>
      <c r="C40" s="2" t="str">
        <f>HYPERLINK("#'Auswahl HGV-HEP'!A1", "HGV-HEP")</f>
        <v>HGV-HEP</v>
      </c>
    </row>
    <row r="41" spans="2:3" x14ac:dyDescent="0.4">
      <c r="B41" s="2" t="str">
        <f>HYPERLINK("#'Auswahl HGV-OSFRAK'!A1", "Hüftgelenknahe Femurfraktur mit osteosynthetischer Versorgung")</f>
        <v>Hüftgelenknahe Femurfraktur mit osteosynthetischer Versorgung</v>
      </c>
      <c r="C41" s="2" t="str">
        <f>HYPERLINK("#'Auswahl HGV-OSFRAK'!A1", "HGV-OSFRAK")</f>
        <v>HGV-OSFRAK</v>
      </c>
    </row>
    <row r="42" spans="2:3" x14ac:dyDescent="0.4">
      <c r="B42" s="2" t="str">
        <f>HYPERLINK("#'Auswahl KEP'!A1", "Knieendoprothesenversorgung")</f>
        <v>Knieendoprothesenversorgung</v>
      </c>
      <c r="C42" s="2" t="str">
        <f>HYPERLINK("#'Auswahl KEP'!A1", "KEP")</f>
        <v>KEP</v>
      </c>
    </row>
  </sheetData>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workbookViewId="0"/>
  </sheetViews>
  <sheetFormatPr baseColWidth="10" defaultRowHeight="14.6" x14ac:dyDescent="0.4"/>
  <cols>
    <col min="2" max="2" width="59" customWidth="1"/>
    <col min="3" max="3" width="34.15234375" customWidth="1"/>
    <col min="4" max="4" width="39.3046875" customWidth="1"/>
    <col min="5" max="5" width="82.69140625" customWidth="1"/>
  </cols>
  <sheetData>
    <row r="1" spans="1:5" x14ac:dyDescent="0.4">
      <c r="A1" s="2" t="str">
        <f>HYPERLINK("#'Auswahl Auswertungsmodul'!A1", "Zurück zum Start")</f>
        <v>Zurück zum Start</v>
      </c>
    </row>
    <row r="2" spans="1:5" x14ac:dyDescent="0.4">
      <c r="A2" s="2" t="str">
        <f>HYPERLINK("#'Auswahl Ü'!A1", "Zurück")</f>
        <v>Zurück</v>
      </c>
    </row>
    <row r="3" spans="1:5" x14ac:dyDescent="0.4">
      <c r="B3" s="7" t="s">
        <v>7684</v>
      </c>
    </row>
    <row r="4" spans="1:5" x14ac:dyDescent="0.4">
      <c r="B4" s="25" t="s">
        <v>7431</v>
      </c>
      <c r="C4" s="23" t="s">
        <v>3171</v>
      </c>
      <c r="D4" s="26" t="s">
        <v>3171</v>
      </c>
      <c r="E4" s="26" t="s">
        <v>3172</v>
      </c>
    </row>
    <row r="5" spans="1:5" x14ac:dyDescent="0.4">
      <c r="B5" s="24"/>
      <c r="C5" s="8" t="s">
        <v>3173</v>
      </c>
      <c r="D5" s="8" t="s">
        <v>3174</v>
      </c>
      <c r="E5" s="27"/>
    </row>
    <row r="6" spans="1:5" ht="24.9" x14ac:dyDescent="0.4">
      <c r="B6" s="6" t="s">
        <v>7432</v>
      </c>
      <c r="C6" s="9" t="s">
        <v>7648</v>
      </c>
      <c r="D6" s="9" t="s">
        <v>7649</v>
      </c>
      <c r="E6" s="9" t="s">
        <v>7650</v>
      </c>
    </row>
    <row r="7" spans="1:5" ht="24.9" x14ac:dyDescent="0.4">
      <c r="B7" s="10" t="s">
        <v>7467</v>
      </c>
      <c r="C7" s="11" t="s">
        <v>3258</v>
      </c>
      <c r="D7" s="11" t="s">
        <v>3259</v>
      </c>
      <c r="E7" s="11" t="s">
        <v>3260</v>
      </c>
    </row>
    <row r="8" spans="1:5" ht="24.9" x14ac:dyDescent="0.4">
      <c r="B8" s="6" t="s">
        <v>7468</v>
      </c>
      <c r="C8" s="9" t="s">
        <v>1740</v>
      </c>
      <c r="D8" s="9" t="s">
        <v>210</v>
      </c>
      <c r="E8" s="9" t="s">
        <v>3263</v>
      </c>
    </row>
    <row r="9" spans="1:5" ht="24.9" x14ac:dyDescent="0.4">
      <c r="B9" s="10" t="s">
        <v>7433</v>
      </c>
      <c r="C9" s="11" t="s">
        <v>1203</v>
      </c>
      <c r="D9" s="11" t="s">
        <v>7651</v>
      </c>
      <c r="E9" s="11" t="s">
        <v>7652</v>
      </c>
    </row>
    <row r="10" spans="1:5" ht="24.9" x14ac:dyDescent="0.4">
      <c r="B10" s="6" t="s">
        <v>7469</v>
      </c>
      <c r="C10" s="9" t="s">
        <v>149</v>
      </c>
      <c r="D10" s="9" t="s">
        <v>59</v>
      </c>
      <c r="E10" s="9" t="s">
        <v>148</v>
      </c>
    </row>
    <row r="11" spans="1:5" ht="24.9" x14ac:dyDescent="0.4">
      <c r="B11" s="10" t="s">
        <v>7471</v>
      </c>
      <c r="C11" s="11" t="s">
        <v>45</v>
      </c>
      <c r="D11" s="11" t="s">
        <v>266</v>
      </c>
      <c r="E11" s="11" t="s">
        <v>44</v>
      </c>
    </row>
    <row r="12" spans="1:5" ht="24.9" x14ac:dyDescent="0.4">
      <c r="B12" s="6" t="s">
        <v>7435</v>
      </c>
      <c r="C12" s="9" t="s">
        <v>45</v>
      </c>
      <c r="D12" s="9" t="s">
        <v>52</v>
      </c>
      <c r="E12" s="9" t="s">
        <v>44</v>
      </c>
    </row>
    <row r="13" spans="1:5" ht="24.9" x14ac:dyDescent="0.4">
      <c r="B13" s="10" t="s">
        <v>7436</v>
      </c>
      <c r="C13" s="11" t="s">
        <v>168</v>
      </c>
      <c r="D13" s="11" t="s">
        <v>85</v>
      </c>
      <c r="E13" s="11" t="s">
        <v>167</v>
      </c>
    </row>
    <row r="14" spans="1:5" ht="24.9" x14ac:dyDescent="0.4">
      <c r="B14" s="6" t="s">
        <v>7438</v>
      </c>
      <c r="C14" s="9" t="s">
        <v>52</v>
      </c>
      <c r="D14" s="9" t="s">
        <v>52</v>
      </c>
      <c r="E14" s="9" t="s">
        <v>52</v>
      </c>
    </row>
    <row r="15" spans="1:5" ht="24.9" x14ac:dyDescent="0.4">
      <c r="B15" s="10" t="s">
        <v>7439</v>
      </c>
      <c r="C15" s="11" t="s">
        <v>149</v>
      </c>
      <c r="D15" s="11" t="s">
        <v>45</v>
      </c>
      <c r="E15" s="11" t="s">
        <v>148</v>
      </c>
    </row>
    <row r="16" spans="1:5" ht="24.9" x14ac:dyDescent="0.4">
      <c r="B16" s="6" t="s">
        <v>7440</v>
      </c>
      <c r="C16" s="9" t="s">
        <v>59</v>
      </c>
      <c r="D16" s="9" t="s">
        <v>59</v>
      </c>
      <c r="E16" s="9" t="s">
        <v>58</v>
      </c>
    </row>
    <row r="17" spans="2:5" ht="24.9" x14ac:dyDescent="0.4">
      <c r="B17" s="10" t="s">
        <v>7441</v>
      </c>
      <c r="C17" s="11" t="s">
        <v>52</v>
      </c>
      <c r="D17" s="11" t="s">
        <v>52</v>
      </c>
      <c r="E17" s="11" t="s">
        <v>52</v>
      </c>
    </row>
    <row r="18" spans="2:5" ht="24.9" x14ac:dyDescent="0.4">
      <c r="B18" s="6" t="s">
        <v>7445</v>
      </c>
      <c r="C18" s="9" t="s">
        <v>266</v>
      </c>
      <c r="D18" s="9" t="s">
        <v>45</v>
      </c>
      <c r="E18" s="9" t="s">
        <v>265</v>
      </c>
    </row>
    <row r="19" spans="2:5" ht="24.9" x14ac:dyDescent="0.4">
      <c r="B19" s="10" t="s">
        <v>7477</v>
      </c>
      <c r="C19" s="11" t="s">
        <v>89</v>
      </c>
      <c r="D19" s="11" t="s">
        <v>49</v>
      </c>
      <c r="E19" s="11" t="s">
        <v>88</v>
      </c>
    </row>
    <row r="20" spans="2:5" ht="24.9" x14ac:dyDescent="0.4">
      <c r="B20" s="6" t="s">
        <v>7446</v>
      </c>
      <c r="C20" s="9" t="s">
        <v>162</v>
      </c>
      <c r="D20" s="9" t="s">
        <v>89</v>
      </c>
      <c r="E20" s="9" t="s">
        <v>161</v>
      </c>
    </row>
    <row r="21" spans="2:5" ht="24.9" x14ac:dyDescent="0.4">
      <c r="B21" s="10" t="s">
        <v>7447</v>
      </c>
      <c r="C21" s="11" t="s">
        <v>187</v>
      </c>
      <c r="D21" s="11" t="s">
        <v>162</v>
      </c>
      <c r="E21" s="11" t="s">
        <v>186</v>
      </c>
    </row>
    <row r="22" spans="2:5" ht="24.9" x14ac:dyDescent="0.4">
      <c r="B22" s="6" t="s">
        <v>7448</v>
      </c>
      <c r="C22" s="9" t="s">
        <v>759</v>
      </c>
      <c r="D22" s="9" t="s">
        <v>7653</v>
      </c>
      <c r="E22" s="9" t="s">
        <v>758</v>
      </c>
    </row>
    <row r="23" spans="2:5" ht="24.9" x14ac:dyDescent="0.4">
      <c r="B23" s="10" t="s">
        <v>7449</v>
      </c>
      <c r="C23" s="11" t="s">
        <v>240</v>
      </c>
      <c r="D23" s="11" t="s">
        <v>218</v>
      </c>
      <c r="E23" s="11" t="s">
        <v>239</v>
      </c>
    </row>
    <row r="24" spans="2:5" ht="24.9" x14ac:dyDescent="0.4">
      <c r="B24" s="6" t="s">
        <v>7450</v>
      </c>
      <c r="C24" s="9" t="s">
        <v>5468</v>
      </c>
      <c r="D24" s="9" t="s">
        <v>7654</v>
      </c>
      <c r="E24" s="9" t="s">
        <v>7655</v>
      </c>
    </row>
    <row r="25" spans="2:5" ht="24.9" x14ac:dyDescent="0.4">
      <c r="B25" s="10" t="s">
        <v>7451</v>
      </c>
      <c r="C25" s="11" t="s">
        <v>7656</v>
      </c>
      <c r="D25" s="11" t="s">
        <v>7657</v>
      </c>
      <c r="E25" s="11" t="s">
        <v>7658</v>
      </c>
    </row>
    <row r="26" spans="2:5" ht="24.9" x14ac:dyDescent="0.4">
      <c r="B26" s="6" t="s">
        <v>7452</v>
      </c>
      <c r="C26" s="9" t="s">
        <v>7659</v>
      </c>
      <c r="D26" s="9" t="s">
        <v>7660</v>
      </c>
      <c r="E26" s="9" t="s">
        <v>7661</v>
      </c>
    </row>
    <row r="27" spans="2:5" ht="24.9" x14ac:dyDescent="0.4">
      <c r="B27" s="10" t="s">
        <v>7453</v>
      </c>
      <c r="C27" s="11" t="s">
        <v>3003</v>
      </c>
      <c r="D27" s="11" t="s">
        <v>7662</v>
      </c>
      <c r="E27" s="11" t="s">
        <v>4215</v>
      </c>
    </row>
    <row r="28" spans="2:5" ht="24.9" x14ac:dyDescent="0.4">
      <c r="B28" s="6" t="s">
        <v>7454</v>
      </c>
      <c r="C28" s="9" t="s">
        <v>7663</v>
      </c>
      <c r="D28" s="9" t="s">
        <v>7664</v>
      </c>
      <c r="E28" s="9" t="s">
        <v>7665</v>
      </c>
    </row>
    <row r="29" spans="2:5" ht="24.9" x14ac:dyDescent="0.4">
      <c r="B29" s="10" t="s">
        <v>7455</v>
      </c>
      <c r="C29" s="11" t="s">
        <v>7666</v>
      </c>
      <c r="D29" s="11" t="s">
        <v>7667</v>
      </c>
      <c r="E29" s="11" t="s">
        <v>7668</v>
      </c>
    </row>
    <row r="30" spans="2:5" ht="24.9" x14ac:dyDescent="0.4">
      <c r="B30" s="6" t="s">
        <v>7456</v>
      </c>
      <c r="C30" s="9" t="s">
        <v>1660</v>
      </c>
      <c r="D30" s="9" t="s">
        <v>5862</v>
      </c>
      <c r="E30" s="9" t="s">
        <v>1660</v>
      </c>
    </row>
    <row r="31" spans="2:5" ht="24.9" x14ac:dyDescent="0.4">
      <c r="B31" s="10" t="s">
        <v>7457</v>
      </c>
      <c r="C31" s="11" t="s">
        <v>935</v>
      </c>
      <c r="D31" s="11" t="s">
        <v>2495</v>
      </c>
      <c r="E31" s="11" t="s">
        <v>936</v>
      </c>
    </row>
    <row r="32" spans="2:5" ht="24.9" x14ac:dyDescent="0.4">
      <c r="B32" s="6" t="s">
        <v>7458</v>
      </c>
      <c r="C32" s="9" t="s">
        <v>3799</v>
      </c>
      <c r="D32" s="9" t="s">
        <v>7669</v>
      </c>
      <c r="E32" s="9" t="s">
        <v>7670</v>
      </c>
    </row>
    <row r="33" spans="2:5" ht="24.9" x14ac:dyDescent="0.4">
      <c r="B33" s="10" t="s">
        <v>7459</v>
      </c>
      <c r="C33" s="11" t="s">
        <v>884</v>
      </c>
      <c r="D33" s="11" t="s">
        <v>600</v>
      </c>
      <c r="E33" s="11" t="s">
        <v>885</v>
      </c>
    </row>
    <row r="34" spans="2:5" ht="24.9" x14ac:dyDescent="0.4">
      <c r="B34" s="6" t="s">
        <v>7460</v>
      </c>
      <c r="C34" s="9" t="s">
        <v>1674</v>
      </c>
      <c r="D34" s="9" t="s">
        <v>7671</v>
      </c>
      <c r="E34" s="9" t="s">
        <v>3200</v>
      </c>
    </row>
    <row r="35" spans="2:5" ht="24.9" x14ac:dyDescent="0.4">
      <c r="B35" s="10" t="s">
        <v>7461</v>
      </c>
      <c r="C35" s="11" t="s">
        <v>7672</v>
      </c>
      <c r="D35" s="11" t="s">
        <v>552</v>
      </c>
      <c r="E35" s="11" t="s">
        <v>7673</v>
      </c>
    </row>
    <row r="36" spans="2:5" ht="24.9" x14ac:dyDescent="0.4">
      <c r="B36" s="6" t="s">
        <v>7462</v>
      </c>
      <c r="C36" s="9" t="s">
        <v>7674</v>
      </c>
      <c r="D36" s="9" t="s">
        <v>5598</v>
      </c>
      <c r="E36" s="9" t="s">
        <v>7675</v>
      </c>
    </row>
    <row r="37" spans="2:5" ht="24.9" x14ac:dyDescent="0.4">
      <c r="B37" s="10" t="s">
        <v>7463</v>
      </c>
      <c r="C37" s="11" t="s">
        <v>7676</v>
      </c>
      <c r="D37" s="11" t="s">
        <v>7677</v>
      </c>
      <c r="E37" s="11" t="s">
        <v>7678</v>
      </c>
    </row>
    <row r="38" spans="2:5" ht="24.9" x14ac:dyDescent="0.4">
      <c r="B38" s="6" t="s">
        <v>7464</v>
      </c>
      <c r="C38" s="9" t="s">
        <v>7679</v>
      </c>
      <c r="D38" s="9" t="s">
        <v>7680</v>
      </c>
      <c r="E38" s="9" t="s">
        <v>7681</v>
      </c>
    </row>
    <row r="39" spans="2:5" ht="24.9" x14ac:dyDescent="0.4">
      <c r="B39" s="10" t="s">
        <v>7465</v>
      </c>
      <c r="C39" s="11" t="s">
        <v>5986</v>
      </c>
      <c r="D39" s="11" t="s">
        <v>7682</v>
      </c>
      <c r="E39" s="11" t="s">
        <v>7683</v>
      </c>
    </row>
  </sheetData>
  <mergeCells count="3">
    <mergeCell ref="B4:B5"/>
    <mergeCell ref="C4:D4"/>
    <mergeCell ref="E4:E5"/>
  </mergeCells>
  <pageMargins left="0.7" right="0.7" top="0.75" bottom="0.75" header="0.3" footer="0.3"/>
  <pageSetup paperSize="9" orientation="portrait" horizontalDpi="300" verticalDpi="30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baseColWidth="10" defaultRowHeight="14.6" x14ac:dyDescent="0.4"/>
  <cols>
    <col min="2" max="2" width="9.69140625" customWidth="1"/>
    <col min="3" max="3" width="59.6914062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CHE'!A1", "Zurück")</f>
        <v>Zurück</v>
      </c>
    </row>
    <row r="3" spans="1:7" x14ac:dyDescent="0.4">
      <c r="B3" s="7" t="s">
        <v>1137</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346</v>
      </c>
      <c r="C6" s="6" t="s">
        <v>347</v>
      </c>
      <c r="D6" s="9" t="s">
        <v>1122</v>
      </c>
      <c r="E6" s="9" t="s">
        <v>1123</v>
      </c>
      <c r="F6" s="9" t="s">
        <v>349</v>
      </c>
      <c r="G6" s="9" t="s">
        <v>349</v>
      </c>
    </row>
    <row r="7" spans="1:7" ht="24.9" x14ac:dyDescent="0.4">
      <c r="B7" s="10" t="s">
        <v>350</v>
      </c>
      <c r="C7" s="10" t="s">
        <v>351</v>
      </c>
      <c r="D7" s="11" t="s">
        <v>1124</v>
      </c>
      <c r="E7" s="11" t="s">
        <v>1125</v>
      </c>
      <c r="F7" s="11" t="s">
        <v>353</v>
      </c>
      <c r="G7" s="11" t="s">
        <v>353</v>
      </c>
    </row>
    <row r="8" spans="1:7" ht="24.9" x14ac:dyDescent="0.4">
      <c r="B8" s="6" t="s">
        <v>354</v>
      </c>
      <c r="C8" s="6" t="s">
        <v>355</v>
      </c>
      <c r="D8" s="9" t="s">
        <v>1126</v>
      </c>
      <c r="E8" s="9" t="s">
        <v>1127</v>
      </c>
      <c r="F8" s="9" t="s">
        <v>357</v>
      </c>
      <c r="G8" s="9" t="s">
        <v>357</v>
      </c>
    </row>
    <row r="9" spans="1:7" ht="24.9" x14ac:dyDescent="0.4">
      <c r="B9" s="10" t="s">
        <v>358</v>
      </c>
      <c r="C9" s="10" t="s">
        <v>359</v>
      </c>
      <c r="D9" s="11" t="s">
        <v>1128</v>
      </c>
      <c r="E9" s="11" t="s">
        <v>1129</v>
      </c>
      <c r="F9" s="11" t="s">
        <v>302</v>
      </c>
      <c r="G9" s="11" t="s">
        <v>302</v>
      </c>
    </row>
    <row r="10" spans="1:7" ht="24.9" x14ac:dyDescent="0.4">
      <c r="B10" s="6" t="s">
        <v>360</v>
      </c>
      <c r="C10" s="6" t="s">
        <v>361</v>
      </c>
      <c r="D10" s="9" t="s">
        <v>1130</v>
      </c>
      <c r="E10" s="9" t="s">
        <v>1131</v>
      </c>
      <c r="F10" s="9" t="s">
        <v>1132</v>
      </c>
      <c r="G10" s="9" t="s">
        <v>353</v>
      </c>
    </row>
    <row r="11" spans="1:7" ht="24.9" x14ac:dyDescent="0.4">
      <c r="B11" s="10" t="s">
        <v>362</v>
      </c>
      <c r="C11" s="10" t="s">
        <v>363</v>
      </c>
      <c r="D11" s="11" t="s">
        <v>1133</v>
      </c>
      <c r="E11" s="11" t="s">
        <v>1134</v>
      </c>
      <c r="F11" s="11" t="s">
        <v>353</v>
      </c>
      <c r="G11" s="11" t="s">
        <v>353</v>
      </c>
    </row>
    <row r="12" spans="1:7" ht="24.9" x14ac:dyDescent="0.4">
      <c r="B12" s="6" t="s">
        <v>364</v>
      </c>
      <c r="C12" s="6" t="s">
        <v>365</v>
      </c>
      <c r="D12" s="9" t="s">
        <v>1135</v>
      </c>
      <c r="E12" s="9" t="s">
        <v>1136</v>
      </c>
      <c r="F12" s="9" t="s">
        <v>1001</v>
      </c>
      <c r="G12" s="9" t="s">
        <v>1001</v>
      </c>
    </row>
    <row r="13" spans="1:7" x14ac:dyDescent="0.4">
      <c r="B13"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0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baseColWidth="10" defaultRowHeight="14.6" x14ac:dyDescent="0.4"/>
  <cols>
    <col min="2" max="2" width="9.69140625" customWidth="1"/>
    <col min="3" max="3" width="112.1523437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PM-GEBH'!A1", "Zurück")</f>
        <v>Zurück</v>
      </c>
    </row>
    <row r="3" spans="1:6" x14ac:dyDescent="0.4">
      <c r="B3" s="7" t="s">
        <v>2324</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61</v>
      </c>
      <c r="C6" s="21"/>
      <c r="D6" s="29"/>
      <c r="E6" s="29"/>
      <c r="F6" s="29"/>
    </row>
    <row r="7" spans="1:6" ht="24.9" x14ac:dyDescent="0.4">
      <c r="B7" s="6" t="s">
        <v>215</v>
      </c>
      <c r="C7" s="6" t="s">
        <v>216</v>
      </c>
      <c r="D7" s="9" t="s">
        <v>1687</v>
      </c>
      <c r="E7" s="9" t="s">
        <v>1191</v>
      </c>
      <c r="F7" s="9" t="s">
        <v>1193</v>
      </c>
    </row>
    <row r="8" spans="1:6" ht="24.9" x14ac:dyDescent="0.4">
      <c r="B8" s="6" t="s">
        <v>219</v>
      </c>
      <c r="C8" s="6" t="s">
        <v>220</v>
      </c>
      <c r="D8" s="9" t="s">
        <v>1689</v>
      </c>
      <c r="E8" s="9" t="s">
        <v>2323</v>
      </c>
      <c r="F8" s="9" t="s">
        <v>994</v>
      </c>
    </row>
    <row r="9" spans="1:6" x14ac:dyDescent="0.4">
      <c r="B9" s="21" t="s">
        <v>41</v>
      </c>
      <c r="C9" s="21"/>
      <c r="D9" s="29"/>
      <c r="E9" s="29"/>
      <c r="F9" s="29"/>
    </row>
    <row r="10" spans="1:6" ht="24.9" x14ac:dyDescent="0.4">
      <c r="B10" s="6" t="s">
        <v>223</v>
      </c>
      <c r="C10" s="6" t="s">
        <v>43</v>
      </c>
      <c r="D10" s="9" t="s">
        <v>1668</v>
      </c>
      <c r="E10" s="9" t="s">
        <v>168</v>
      </c>
      <c r="F10" s="9" t="s">
        <v>168</v>
      </c>
    </row>
    <row r="11" spans="1:6" ht="24.9" x14ac:dyDescent="0.4">
      <c r="B11" s="6" t="s">
        <v>224</v>
      </c>
      <c r="C11" s="6" t="s">
        <v>47</v>
      </c>
      <c r="D11" s="9" t="s">
        <v>1661</v>
      </c>
      <c r="E11" s="9" t="s">
        <v>143</v>
      </c>
      <c r="F11" s="9" t="s">
        <v>143</v>
      </c>
    </row>
    <row r="12" spans="1:6" ht="24.9" x14ac:dyDescent="0.4">
      <c r="B12" s="6" t="s">
        <v>225</v>
      </c>
      <c r="C12" s="6" t="s">
        <v>51</v>
      </c>
      <c r="D12" s="9" t="s">
        <v>1586</v>
      </c>
      <c r="E12" s="9" t="s">
        <v>52</v>
      </c>
      <c r="F12" s="9" t="s">
        <v>52</v>
      </c>
    </row>
  </sheetData>
  <mergeCells count="6">
    <mergeCell ref="B9:F9"/>
    <mergeCell ref="B4:B5"/>
    <mergeCell ref="C4:C5"/>
    <mergeCell ref="D4:D5"/>
    <mergeCell ref="E4:F4"/>
    <mergeCell ref="B6:F6"/>
  </mergeCells>
  <pageMargins left="0.7" right="0.7" top="0.75" bottom="0.75" header="0.3" footer="0.3"/>
  <pageSetup paperSize="9" orientation="portrait" horizontalDpi="300" verticalDpi="300"/>
</worksheet>
</file>

<file path=xl/worksheets/sheet10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112.15234375" customWidth="1"/>
    <col min="4" max="4" width="9.69140625" customWidth="1"/>
    <col min="5" max="5" width="82.15234375" customWidth="1"/>
  </cols>
  <sheetData>
    <row r="1" spans="1:5" x14ac:dyDescent="0.4">
      <c r="A1" s="2" t="str">
        <f>HYPERLINK("#'Auswahl Auswertungsmodul'!A1", "Zurück zum Start")</f>
        <v>Zurück zum Start</v>
      </c>
    </row>
    <row r="2" spans="1:5" x14ac:dyDescent="0.4">
      <c r="A2" s="2" t="str">
        <f>HYPERLINK("#'Auswahl PM-GEBH'!A1", "Zurück")</f>
        <v>Zurück</v>
      </c>
    </row>
    <row r="3" spans="1:5" x14ac:dyDescent="0.4">
      <c r="B3" s="7" t="s">
        <v>2368</v>
      </c>
    </row>
    <row r="4" spans="1:5" x14ac:dyDescent="0.4">
      <c r="B4" s="3" t="s">
        <v>36</v>
      </c>
      <c r="C4" s="4" t="s">
        <v>37</v>
      </c>
      <c r="D4" s="3" t="s">
        <v>1747</v>
      </c>
      <c r="E4" s="4" t="s">
        <v>1028</v>
      </c>
    </row>
    <row r="5" spans="1:5" x14ac:dyDescent="0.4">
      <c r="B5" s="21" t="s">
        <v>61</v>
      </c>
      <c r="C5" s="21"/>
      <c r="D5" s="30"/>
      <c r="E5" s="21"/>
    </row>
    <row r="6" spans="1:5" x14ac:dyDescent="0.4">
      <c r="B6" s="5" t="s">
        <v>215</v>
      </c>
      <c r="C6" s="6" t="s">
        <v>216</v>
      </c>
      <c r="D6" s="5" t="s">
        <v>33</v>
      </c>
      <c r="E6" s="6" t="s">
        <v>2367</v>
      </c>
    </row>
    <row r="7" spans="1:5" x14ac:dyDescent="0.4">
      <c r="B7" s="5" t="s">
        <v>219</v>
      </c>
      <c r="C7" s="6" t="s">
        <v>220</v>
      </c>
      <c r="D7" s="5" t="s">
        <v>33</v>
      </c>
      <c r="E7" s="6" t="s">
        <v>2367</v>
      </c>
    </row>
  </sheetData>
  <mergeCells count="1">
    <mergeCell ref="B5:E5"/>
  </mergeCells>
  <pageMargins left="0.7" right="0.7" top="0.75" bottom="0.75" header="0.3" footer="0.3"/>
  <pageSetup paperSize="9" orientation="portrait" horizontalDpi="300" verticalDpi="300"/>
</worksheet>
</file>

<file path=xl/worksheets/sheet10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heetViews>
  <sheetFormatPr baseColWidth="10" defaultRowHeight="14.6" x14ac:dyDescent="0.4"/>
  <cols>
    <col min="2" max="2" width="9.69140625" customWidth="1"/>
    <col min="3" max="3" width="113.92187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PM-GEBH'!A1", "Zurück")</f>
        <v>Zurück</v>
      </c>
    </row>
    <row r="3" spans="1:8" x14ac:dyDescent="0.4">
      <c r="B3" s="7" t="s">
        <v>2554</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668</v>
      </c>
      <c r="C6" s="6" t="s">
        <v>669</v>
      </c>
      <c r="D6" s="9" t="s">
        <v>1684</v>
      </c>
      <c r="E6" s="9" t="s">
        <v>938</v>
      </c>
      <c r="F6" s="9" t="s">
        <v>1961</v>
      </c>
      <c r="G6" s="9" t="s">
        <v>2551</v>
      </c>
      <c r="H6" s="9" t="s">
        <v>938</v>
      </c>
    </row>
    <row r="7" spans="1:8" ht="24.9" x14ac:dyDescent="0.4">
      <c r="B7" s="10" t="s">
        <v>670</v>
      </c>
      <c r="C7" s="10" t="s">
        <v>671</v>
      </c>
      <c r="D7" s="11" t="s">
        <v>1588</v>
      </c>
      <c r="E7" s="11" t="s">
        <v>59</v>
      </c>
      <c r="F7" s="11" t="s">
        <v>59</v>
      </c>
      <c r="G7" s="11" t="s">
        <v>59</v>
      </c>
      <c r="H7" s="11" t="s">
        <v>59</v>
      </c>
    </row>
    <row r="8" spans="1:8" ht="24.9" x14ac:dyDescent="0.4">
      <c r="B8" s="6" t="s">
        <v>672</v>
      </c>
      <c r="C8" s="6" t="s">
        <v>673</v>
      </c>
      <c r="D8" s="9" t="s">
        <v>1643</v>
      </c>
      <c r="E8" s="9" t="s">
        <v>1296</v>
      </c>
      <c r="F8" s="9" t="s">
        <v>1296</v>
      </c>
      <c r="G8" s="9" t="s">
        <v>1645</v>
      </c>
      <c r="H8" s="9" t="s">
        <v>127</v>
      </c>
    </row>
    <row r="9" spans="1:8" ht="24.9" x14ac:dyDescent="0.4">
      <c r="B9" s="10" t="s">
        <v>674</v>
      </c>
      <c r="C9" s="10" t="s">
        <v>675</v>
      </c>
      <c r="D9" s="11" t="s">
        <v>1597</v>
      </c>
      <c r="E9" s="11" t="s">
        <v>85</v>
      </c>
      <c r="F9" s="11" t="s">
        <v>85</v>
      </c>
      <c r="G9" s="11" t="s">
        <v>884</v>
      </c>
      <c r="H9" s="11" t="s">
        <v>85</v>
      </c>
    </row>
    <row r="10" spans="1:8" ht="24.9" x14ac:dyDescent="0.4">
      <c r="B10" s="6" t="s">
        <v>676</v>
      </c>
      <c r="C10" s="6" t="s">
        <v>677</v>
      </c>
      <c r="D10" s="9" t="s">
        <v>1689</v>
      </c>
      <c r="E10" s="9" t="s">
        <v>222</v>
      </c>
      <c r="F10" s="9" t="s">
        <v>2552</v>
      </c>
      <c r="G10" s="9" t="s">
        <v>222</v>
      </c>
      <c r="H10" s="9" t="s">
        <v>222</v>
      </c>
    </row>
    <row r="11" spans="1:8" ht="24.9" x14ac:dyDescent="0.4">
      <c r="B11" s="10" t="s">
        <v>678</v>
      </c>
      <c r="C11" s="10" t="s">
        <v>679</v>
      </c>
      <c r="D11" s="11" t="s">
        <v>1705</v>
      </c>
      <c r="E11" s="11" t="s">
        <v>1707</v>
      </c>
      <c r="F11" s="11" t="s">
        <v>1719</v>
      </c>
      <c r="G11" s="11" t="s">
        <v>1021</v>
      </c>
      <c r="H11" s="11" t="s">
        <v>252</v>
      </c>
    </row>
    <row r="12" spans="1:8" ht="24.9" x14ac:dyDescent="0.4">
      <c r="B12" s="6" t="s">
        <v>680</v>
      </c>
      <c r="C12" s="6" t="s">
        <v>681</v>
      </c>
      <c r="D12" s="9" t="s">
        <v>1601</v>
      </c>
      <c r="E12" s="9" t="s">
        <v>93</v>
      </c>
      <c r="F12" s="9" t="s">
        <v>893</v>
      </c>
      <c r="G12" s="9" t="s">
        <v>93</v>
      </c>
      <c r="H12" s="9" t="s">
        <v>893</v>
      </c>
    </row>
    <row r="13" spans="1:8" ht="24.9" x14ac:dyDescent="0.4">
      <c r="B13" s="10" t="s">
        <v>682</v>
      </c>
      <c r="C13" s="10" t="s">
        <v>683</v>
      </c>
      <c r="D13" s="11" t="s">
        <v>1689</v>
      </c>
      <c r="E13" s="11" t="s">
        <v>994</v>
      </c>
      <c r="F13" s="11" t="s">
        <v>2553</v>
      </c>
      <c r="G13" s="11" t="s">
        <v>994</v>
      </c>
      <c r="H13" s="11" t="s">
        <v>222</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0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69140625" customWidth="1"/>
    <col min="3" max="3" width="132.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PM-GEBH'!A1", "Zurück")</f>
        <v>Zurück</v>
      </c>
    </row>
    <row r="3" spans="1:5" x14ac:dyDescent="0.4">
      <c r="B3" s="7" t="s">
        <v>2758</v>
      </c>
    </row>
    <row r="4" spans="1:5" x14ac:dyDescent="0.4">
      <c r="B4" s="3" t="s">
        <v>36</v>
      </c>
      <c r="C4" s="4" t="s">
        <v>2081</v>
      </c>
      <c r="D4" s="3" t="s">
        <v>1747</v>
      </c>
      <c r="E4" s="4" t="s">
        <v>1028</v>
      </c>
    </row>
    <row r="5" spans="1:5" x14ac:dyDescent="0.4">
      <c r="B5" s="5" t="s">
        <v>668</v>
      </c>
      <c r="C5" s="6" t="s">
        <v>669</v>
      </c>
      <c r="D5" s="5" t="s">
        <v>27</v>
      </c>
      <c r="E5" s="6" t="s">
        <v>2752</v>
      </c>
    </row>
    <row r="6" spans="1:5" x14ac:dyDescent="0.4">
      <c r="B6" s="14" t="s">
        <v>668</v>
      </c>
      <c r="C6" s="10" t="s">
        <v>669</v>
      </c>
      <c r="D6" s="14" t="s">
        <v>33</v>
      </c>
      <c r="E6" s="10" t="s">
        <v>2753</v>
      </c>
    </row>
    <row r="7" spans="1:5" ht="161.6" x14ac:dyDescent="0.4">
      <c r="B7" s="5" t="s">
        <v>672</v>
      </c>
      <c r="C7" s="6" t="s">
        <v>673</v>
      </c>
      <c r="D7" s="5" t="s">
        <v>27</v>
      </c>
      <c r="E7" s="6" t="s">
        <v>2754</v>
      </c>
    </row>
    <row r="8" spans="1:5" x14ac:dyDescent="0.4">
      <c r="B8" s="14" t="s">
        <v>678</v>
      </c>
      <c r="C8" s="10" t="s">
        <v>679</v>
      </c>
      <c r="D8" s="14" t="s">
        <v>27</v>
      </c>
      <c r="E8" s="10" t="s">
        <v>2755</v>
      </c>
    </row>
    <row r="9" spans="1:5" ht="49.75" x14ac:dyDescent="0.4">
      <c r="B9" s="5" t="s">
        <v>680</v>
      </c>
      <c r="C9" s="6" t="s">
        <v>681</v>
      </c>
      <c r="D9" s="5" t="s">
        <v>33</v>
      </c>
      <c r="E9" s="6" t="s">
        <v>2756</v>
      </c>
    </row>
    <row r="10" spans="1:5" x14ac:dyDescent="0.4">
      <c r="B10" s="14" t="s">
        <v>682</v>
      </c>
      <c r="C10" s="10" t="s">
        <v>683</v>
      </c>
      <c r="D10" s="14" t="s">
        <v>27</v>
      </c>
      <c r="E10" s="10" t="s">
        <v>2757</v>
      </c>
    </row>
  </sheetData>
  <pageMargins left="0.7" right="0.7" top="0.75" bottom="0.75" header="0.3" footer="0.3"/>
  <pageSetup paperSize="9" orientation="portrait" horizontalDpi="300" verticalDpi="300"/>
</worksheet>
</file>

<file path=xl/worksheets/sheet10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4.6" x14ac:dyDescent="0.4"/>
  <cols>
    <col min="2" max="2" width="9.69140625" customWidth="1"/>
    <col min="3" max="3" width="112.1523437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PM-GEBH'!A1", "Zurück")</f>
        <v>Zurück</v>
      </c>
    </row>
    <row r="3" spans="1:5" x14ac:dyDescent="0.4">
      <c r="B3" s="7" t="s">
        <v>2878</v>
      </c>
    </row>
    <row r="4" spans="1:5" x14ac:dyDescent="0.4">
      <c r="B4" s="25" t="s">
        <v>36</v>
      </c>
      <c r="C4" s="25" t="s">
        <v>37</v>
      </c>
      <c r="D4" s="26" t="s">
        <v>1580</v>
      </c>
      <c r="E4" s="12" t="s">
        <v>1581</v>
      </c>
    </row>
    <row r="5" spans="1:5" x14ac:dyDescent="0.4">
      <c r="B5" s="24"/>
      <c r="C5" s="24"/>
      <c r="D5" s="27"/>
      <c r="E5" s="8" t="s">
        <v>2851</v>
      </c>
    </row>
    <row r="6" spans="1:5" x14ac:dyDescent="0.4">
      <c r="B6" s="21" t="s">
        <v>61</v>
      </c>
      <c r="C6" s="21"/>
      <c r="D6" s="29"/>
      <c r="E6" s="29"/>
    </row>
    <row r="7" spans="1:5" ht="24.9" x14ac:dyDescent="0.4">
      <c r="B7" s="6" t="s">
        <v>215</v>
      </c>
      <c r="C7" s="6" t="s">
        <v>216</v>
      </c>
      <c r="D7" s="9" t="s">
        <v>1687</v>
      </c>
      <c r="E7" s="9" t="s">
        <v>218</v>
      </c>
    </row>
    <row r="8" spans="1:5" ht="24.9" x14ac:dyDescent="0.4">
      <c r="B8" s="6" t="s">
        <v>219</v>
      </c>
      <c r="C8" s="6" t="s">
        <v>220</v>
      </c>
      <c r="D8" s="9" t="s">
        <v>1689</v>
      </c>
      <c r="E8" s="9" t="s">
        <v>1691</v>
      </c>
    </row>
    <row r="9" spans="1:5" x14ac:dyDescent="0.4">
      <c r="B9" s="21" t="s">
        <v>41</v>
      </c>
      <c r="C9" s="21"/>
      <c r="D9" s="29"/>
      <c r="E9" s="29"/>
    </row>
    <row r="10" spans="1:5" ht="24.9" x14ac:dyDescent="0.4">
      <c r="B10" s="6" t="s">
        <v>223</v>
      </c>
      <c r="C10" s="6" t="s">
        <v>43</v>
      </c>
      <c r="D10" s="9" t="s">
        <v>1668</v>
      </c>
      <c r="E10" s="9" t="s">
        <v>916</v>
      </c>
    </row>
    <row r="11" spans="1:5" ht="24.9" x14ac:dyDescent="0.4">
      <c r="B11" s="6" t="s">
        <v>224</v>
      </c>
      <c r="C11" s="6" t="s">
        <v>47</v>
      </c>
      <c r="D11" s="9" t="s">
        <v>1661</v>
      </c>
      <c r="E11" s="9" t="s">
        <v>143</v>
      </c>
    </row>
    <row r="12" spans="1:5" ht="24.9" x14ac:dyDescent="0.4">
      <c r="B12" s="6" t="s">
        <v>225</v>
      </c>
      <c r="C12" s="6" t="s">
        <v>51</v>
      </c>
      <c r="D12" s="9" t="s">
        <v>1586</v>
      </c>
      <c r="E12" s="9" t="s">
        <v>52</v>
      </c>
    </row>
  </sheetData>
  <mergeCells count="5">
    <mergeCell ref="B4:B5"/>
    <mergeCell ref="C4:C5"/>
    <mergeCell ref="D4:D5"/>
    <mergeCell ref="B6:E6"/>
    <mergeCell ref="B9:E9"/>
  </mergeCells>
  <pageMargins left="0.7" right="0.7" top="0.75" bottom="0.75" header="0.3" footer="0.3"/>
  <pageSetup paperSize="9" orientation="portrait" horizontalDpi="300" verticalDpi="300"/>
</worksheet>
</file>

<file path=xl/worksheets/sheet10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112.15234375" customWidth="1"/>
    <col min="4" max="4" width="9.69140625" customWidth="1"/>
    <col min="5" max="5" width="227.921875" customWidth="1"/>
  </cols>
  <sheetData>
    <row r="1" spans="1:5" x14ac:dyDescent="0.4">
      <c r="A1" s="2" t="str">
        <f>HYPERLINK("#'Auswahl Auswertungsmodul'!A1", "Zurück zum Start")</f>
        <v>Zurück zum Start</v>
      </c>
    </row>
    <row r="2" spans="1:5" x14ac:dyDescent="0.4">
      <c r="A2" s="2" t="str">
        <f>HYPERLINK("#'Auswahl PM-GEBH'!A1", "Zurück")</f>
        <v>Zurück</v>
      </c>
    </row>
    <row r="3" spans="1:5" x14ac:dyDescent="0.4">
      <c r="B3" s="7" t="s">
        <v>2909</v>
      </c>
    </row>
    <row r="4" spans="1:5" x14ac:dyDescent="0.4">
      <c r="B4" s="3" t="s">
        <v>36</v>
      </c>
      <c r="C4" s="4" t="s">
        <v>37</v>
      </c>
      <c r="D4" s="3" t="s">
        <v>1747</v>
      </c>
      <c r="E4" s="4" t="s">
        <v>1028</v>
      </c>
    </row>
    <row r="5" spans="1:5" x14ac:dyDescent="0.4">
      <c r="B5" s="21" t="s">
        <v>61</v>
      </c>
      <c r="C5" s="21"/>
      <c r="D5" s="30"/>
      <c r="E5" s="21"/>
    </row>
    <row r="6" spans="1:5" ht="37.299999999999997" x14ac:dyDescent="0.4">
      <c r="B6" s="5" t="s">
        <v>219</v>
      </c>
      <c r="C6" s="6" t="s">
        <v>220</v>
      </c>
      <c r="D6" s="5" t="s">
        <v>23</v>
      </c>
      <c r="E6" s="6" t="s">
        <v>2907</v>
      </c>
    </row>
    <row r="7" spans="1:5" x14ac:dyDescent="0.4">
      <c r="B7" s="21" t="s">
        <v>41</v>
      </c>
      <c r="C7" s="21"/>
      <c r="D7" s="30"/>
      <c r="E7" s="21"/>
    </row>
    <row r="8" spans="1:5" x14ac:dyDescent="0.4">
      <c r="B8" s="5" t="s">
        <v>223</v>
      </c>
      <c r="C8" s="6" t="s">
        <v>43</v>
      </c>
      <c r="D8" s="5" t="s">
        <v>23</v>
      </c>
      <c r="E8" s="6" t="s">
        <v>2908</v>
      </c>
    </row>
  </sheetData>
  <mergeCells count="2">
    <mergeCell ref="B5:E5"/>
    <mergeCell ref="B7:E7"/>
  </mergeCells>
  <pageMargins left="0.7" right="0.7" top="0.75" bottom="0.75" header="0.3" footer="0.3"/>
  <pageSetup paperSize="9" orientation="portrait" horizontalDpi="300" verticalDpi="300"/>
</worksheet>
</file>

<file path=xl/worksheets/sheet10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heetViews>
  <sheetFormatPr baseColWidth="10" defaultRowHeight="14.6" x14ac:dyDescent="0.4"/>
  <cols>
    <col min="2" max="2" width="9.69140625" customWidth="1"/>
    <col min="3" max="3" width="113.92187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PM-GEBH'!A1", "Zurück")</f>
        <v>Zurück</v>
      </c>
    </row>
    <row r="3" spans="1:8" x14ac:dyDescent="0.4">
      <c r="B3" s="7" t="s">
        <v>3000</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668</v>
      </c>
      <c r="C6" s="6" t="s">
        <v>669</v>
      </c>
      <c r="D6" s="9" t="s">
        <v>1684</v>
      </c>
      <c r="E6" s="9" t="s">
        <v>2437</v>
      </c>
      <c r="F6" s="9" t="s">
        <v>210</v>
      </c>
      <c r="G6" s="9" t="s">
        <v>210</v>
      </c>
      <c r="H6" s="9" t="s">
        <v>938</v>
      </c>
    </row>
    <row r="7" spans="1:8" ht="24.9" x14ac:dyDescent="0.4">
      <c r="B7" s="10" t="s">
        <v>670</v>
      </c>
      <c r="C7" s="10" t="s">
        <v>671</v>
      </c>
      <c r="D7" s="11" t="s">
        <v>1588</v>
      </c>
      <c r="E7" s="11" t="s">
        <v>58</v>
      </c>
      <c r="F7" s="11" t="s">
        <v>59</v>
      </c>
      <c r="G7" s="11" t="s">
        <v>59</v>
      </c>
      <c r="H7" s="11" t="s">
        <v>59</v>
      </c>
    </row>
    <row r="8" spans="1:8" ht="24.9" x14ac:dyDescent="0.4">
      <c r="B8" s="6" t="s">
        <v>672</v>
      </c>
      <c r="C8" s="6" t="s">
        <v>673</v>
      </c>
      <c r="D8" s="9" t="s">
        <v>1643</v>
      </c>
      <c r="E8" s="9" t="s">
        <v>127</v>
      </c>
      <c r="F8" s="9" t="s">
        <v>127</v>
      </c>
      <c r="G8" s="9" t="s">
        <v>127</v>
      </c>
      <c r="H8" s="9" t="s">
        <v>2999</v>
      </c>
    </row>
    <row r="9" spans="1:8" ht="24.9" x14ac:dyDescent="0.4">
      <c r="B9" s="10" t="s">
        <v>674</v>
      </c>
      <c r="C9" s="10" t="s">
        <v>675</v>
      </c>
      <c r="D9" s="11" t="s">
        <v>1597</v>
      </c>
      <c r="E9" s="11" t="s">
        <v>884</v>
      </c>
      <c r="F9" s="11" t="s">
        <v>85</v>
      </c>
      <c r="G9" s="11" t="s">
        <v>85</v>
      </c>
      <c r="H9" s="11" t="s">
        <v>85</v>
      </c>
    </row>
    <row r="10" spans="1:8" ht="24.9" x14ac:dyDescent="0.4">
      <c r="B10" s="6" t="s">
        <v>676</v>
      </c>
      <c r="C10" s="6" t="s">
        <v>677</v>
      </c>
      <c r="D10" s="9" t="s">
        <v>1689</v>
      </c>
      <c r="E10" s="9" t="s">
        <v>222</v>
      </c>
      <c r="F10" s="9" t="s">
        <v>222</v>
      </c>
      <c r="G10" s="9" t="s">
        <v>222</v>
      </c>
      <c r="H10" s="9" t="s">
        <v>994</v>
      </c>
    </row>
    <row r="11" spans="1:8" ht="24.9" x14ac:dyDescent="0.4">
      <c r="B11" s="10" t="s">
        <v>678</v>
      </c>
      <c r="C11" s="10" t="s">
        <v>679</v>
      </c>
      <c r="D11" s="11" t="s">
        <v>1705</v>
      </c>
      <c r="E11" s="11" t="s">
        <v>1855</v>
      </c>
      <c r="F11" s="11" t="s">
        <v>252</v>
      </c>
      <c r="G11" s="11" t="s">
        <v>252</v>
      </c>
      <c r="H11" s="11" t="s">
        <v>1707</v>
      </c>
    </row>
    <row r="12" spans="1:8" ht="24.9" x14ac:dyDescent="0.4">
      <c r="B12" s="6" t="s">
        <v>680</v>
      </c>
      <c r="C12" s="6" t="s">
        <v>681</v>
      </c>
      <c r="D12" s="9" t="s">
        <v>1601</v>
      </c>
      <c r="E12" s="9" t="s">
        <v>93</v>
      </c>
      <c r="F12" s="9" t="s">
        <v>93</v>
      </c>
      <c r="G12" s="9" t="s">
        <v>93</v>
      </c>
      <c r="H12" s="9" t="s">
        <v>1300</v>
      </c>
    </row>
    <row r="13" spans="1:8" ht="24.9" x14ac:dyDescent="0.4">
      <c r="B13" s="10" t="s">
        <v>682</v>
      </c>
      <c r="C13" s="10" t="s">
        <v>683</v>
      </c>
      <c r="D13" s="11" t="s">
        <v>1689</v>
      </c>
      <c r="E13" s="11" t="s">
        <v>222</v>
      </c>
      <c r="F13" s="11" t="s">
        <v>222</v>
      </c>
      <c r="G13" s="11" t="s">
        <v>222</v>
      </c>
      <c r="H13" s="11" t="s">
        <v>222</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0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113.92187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PM-GEBH'!A1", "Zurück")</f>
        <v>Zurück</v>
      </c>
    </row>
    <row r="3" spans="1:5" x14ac:dyDescent="0.4">
      <c r="B3" s="7" t="s">
        <v>3112</v>
      </c>
    </row>
    <row r="4" spans="1:5" x14ac:dyDescent="0.4">
      <c r="B4" s="3" t="s">
        <v>36</v>
      </c>
      <c r="C4" s="4" t="s">
        <v>2081</v>
      </c>
      <c r="D4" s="3" t="s">
        <v>1747</v>
      </c>
      <c r="E4" s="4" t="s">
        <v>1028</v>
      </c>
    </row>
    <row r="5" spans="1:5" x14ac:dyDescent="0.4">
      <c r="B5" s="5" t="s">
        <v>668</v>
      </c>
      <c r="C5" s="6" t="s">
        <v>669</v>
      </c>
      <c r="D5" s="5" t="s">
        <v>23</v>
      </c>
      <c r="E5" s="6" t="s">
        <v>3109</v>
      </c>
    </row>
    <row r="6" spans="1:5" ht="149.15" x14ac:dyDescent="0.4">
      <c r="B6" s="14" t="s">
        <v>672</v>
      </c>
      <c r="C6" s="10" t="s">
        <v>673</v>
      </c>
      <c r="D6" s="14" t="s">
        <v>23</v>
      </c>
      <c r="E6" s="10" t="s">
        <v>3110</v>
      </c>
    </row>
    <row r="7" spans="1:5" x14ac:dyDescent="0.4">
      <c r="B7" s="5" t="s">
        <v>676</v>
      </c>
      <c r="C7" s="6" t="s">
        <v>677</v>
      </c>
      <c r="D7" s="5" t="s">
        <v>23</v>
      </c>
      <c r="E7" s="6" t="s">
        <v>2922</v>
      </c>
    </row>
    <row r="8" spans="1:5" x14ac:dyDescent="0.4">
      <c r="B8" s="14" t="s">
        <v>678</v>
      </c>
      <c r="C8" s="10" t="s">
        <v>679</v>
      </c>
      <c r="D8" s="14" t="s">
        <v>23</v>
      </c>
      <c r="E8" s="10" t="s">
        <v>3111</v>
      </c>
    </row>
    <row r="9" spans="1:5" x14ac:dyDescent="0.4">
      <c r="B9" s="5" t="s">
        <v>680</v>
      </c>
      <c r="C9" s="6" t="s">
        <v>681</v>
      </c>
      <c r="D9" s="5" t="s">
        <v>23</v>
      </c>
      <c r="E9" s="6" t="s">
        <v>3111</v>
      </c>
    </row>
  </sheetData>
  <pageMargins left="0.7" right="0.7" top="0.75" bottom="0.75" header="0.3" footer="0.3"/>
  <pageSetup paperSize="9" orientation="portrait" horizontalDpi="300" verticalDpi="300"/>
</worksheet>
</file>

<file path=xl/worksheets/sheet10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baseColWidth="10" defaultRowHeight="14.6" x14ac:dyDescent="0.4"/>
  <cols>
    <col min="2" max="2" width="9.69140625" customWidth="1"/>
    <col min="3" max="3" width="113.92187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PM-GEBH'!A1", "Zurück")</f>
        <v>Zurück</v>
      </c>
    </row>
    <row r="3" spans="1:6" x14ac:dyDescent="0.4">
      <c r="B3" s="7" t="s">
        <v>3283</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668</v>
      </c>
      <c r="C6" s="6" t="s">
        <v>669</v>
      </c>
      <c r="D6" s="9" t="s">
        <v>959</v>
      </c>
      <c r="E6" s="9" t="s">
        <v>324</v>
      </c>
      <c r="F6" s="9" t="s">
        <v>959</v>
      </c>
    </row>
    <row r="7" spans="1:6" ht="24.9" x14ac:dyDescent="0.4">
      <c r="B7" s="10" t="s">
        <v>670</v>
      </c>
      <c r="C7" s="10" t="s">
        <v>671</v>
      </c>
      <c r="D7" s="11" t="s">
        <v>52</v>
      </c>
      <c r="E7" s="11" t="s">
        <v>59</v>
      </c>
      <c r="F7" s="11" t="s">
        <v>52</v>
      </c>
    </row>
    <row r="8" spans="1:6" ht="24.9" x14ac:dyDescent="0.4">
      <c r="B8" s="6" t="s">
        <v>672</v>
      </c>
      <c r="C8" s="6" t="s">
        <v>673</v>
      </c>
      <c r="D8" s="9" t="s">
        <v>3281</v>
      </c>
      <c r="E8" s="9" t="s">
        <v>3256</v>
      </c>
      <c r="F8" s="9" t="s">
        <v>3282</v>
      </c>
    </row>
    <row r="9" spans="1:6" ht="24.9" x14ac:dyDescent="0.4">
      <c r="B9" s="10" t="s">
        <v>674</v>
      </c>
      <c r="C9" s="10" t="s">
        <v>675</v>
      </c>
      <c r="D9" s="11" t="s">
        <v>52</v>
      </c>
      <c r="E9" s="11" t="s">
        <v>81</v>
      </c>
      <c r="F9" s="11" t="s">
        <v>52</v>
      </c>
    </row>
    <row r="10" spans="1:6" ht="24.9" x14ac:dyDescent="0.4">
      <c r="B10" s="6" t="s">
        <v>676</v>
      </c>
      <c r="C10" s="6" t="s">
        <v>677</v>
      </c>
      <c r="D10" s="9" t="s">
        <v>996</v>
      </c>
      <c r="E10" s="9" t="s">
        <v>452</v>
      </c>
      <c r="F10" s="9" t="s">
        <v>997</v>
      </c>
    </row>
    <row r="11" spans="1:6" ht="24.9" x14ac:dyDescent="0.4">
      <c r="B11" s="10" t="s">
        <v>678</v>
      </c>
      <c r="C11" s="10" t="s">
        <v>679</v>
      </c>
      <c r="D11" s="11" t="s">
        <v>897</v>
      </c>
      <c r="E11" s="11" t="s">
        <v>234</v>
      </c>
      <c r="F11" s="11" t="s">
        <v>897</v>
      </c>
    </row>
    <row r="12" spans="1:6" ht="24.9" x14ac:dyDescent="0.4">
      <c r="B12" s="6" t="s">
        <v>680</v>
      </c>
      <c r="C12" s="6" t="s">
        <v>681</v>
      </c>
      <c r="D12" s="9" t="s">
        <v>921</v>
      </c>
      <c r="E12" s="9" t="s">
        <v>149</v>
      </c>
      <c r="F12" s="9" t="s">
        <v>921</v>
      </c>
    </row>
    <row r="13" spans="1:6" ht="24.9" x14ac:dyDescent="0.4">
      <c r="B13" s="10" t="s">
        <v>682</v>
      </c>
      <c r="C13" s="10" t="s">
        <v>683</v>
      </c>
      <c r="D13" s="11" t="s">
        <v>884</v>
      </c>
      <c r="E13" s="11" t="s">
        <v>158</v>
      </c>
      <c r="F13" s="11" t="s">
        <v>885</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10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baseColWidth="10" defaultRowHeight="14.6" x14ac:dyDescent="0.4"/>
  <cols>
    <col min="2" max="2" width="9.69140625" customWidth="1"/>
    <col min="3" max="3" width="112.1523437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PM-GEBH'!A1", "Zurück")</f>
        <v>Zurück</v>
      </c>
    </row>
    <row r="3" spans="1:6" x14ac:dyDescent="0.4">
      <c r="B3" s="7" t="s">
        <v>3209</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61</v>
      </c>
      <c r="C6" s="21"/>
      <c r="D6" s="29"/>
      <c r="E6" s="29"/>
      <c r="F6" s="29"/>
    </row>
    <row r="7" spans="1:6" ht="24.9" x14ac:dyDescent="0.4">
      <c r="B7" s="6" t="s">
        <v>215</v>
      </c>
      <c r="C7" s="6" t="s">
        <v>216</v>
      </c>
      <c r="D7" s="9" t="s">
        <v>1633</v>
      </c>
      <c r="E7" s="9" t="s">
        <v>77</v>
      </c>
      <c r="F7" s="9" t="s">
        <v>1726</v>
      </c>
    </row>
    <row r="8" spans="1:6" ht="24.9" x14ac:dyDescent="0.4">
      <c r="B8" s="6" t="s">
        <v>219</v>
      </c>
      <c r="C8" s="6" t="s">
        <v>220</v>
      </c>
      <c r="D8" s="9" t="s">
        <v>1721</v>
      </c>
      <c r="E8" s="9" t="s">
        <v>187</v>
      </c>
      <c r="F8" s="9" t="s">
        <v>3208</v>
      </c>
    </row>
    <row r="9" spans="1:6" x14ac:dyDescent="0.4">
      <c r="B9" s="21" t="s">
        <v>41</v>
      </c>
      <c r="C9" s="21"/>
      <c r="D9" s="29"/>
      <c r="E9" s="29"/>
      <c r="F9" s="29"/>
    </row>
    <row r="10" spans="1:6" ht="24.9" x14ac:dyDescent="0.4">
      <c r="B10" s="6" t="s">
        <v>223</v>
      </c>
      <c r="C10" s="6" t="s">
        <v>43</v>
      </c>
      <c r="D10" s="9" t="s">
        <v>149</v>
      </c>
      <c r="E10" s="9" t="s">
        <v>59</v>
      </c>
      <c r="F10" s="9" t="s">
        <v>148</v>
      </c>
    </row>
    <row r="11" spans="1:6" ht="24.9" x14ac:dyDescent="0.4">
      <c r="B11" s="6" t="s">
        <v>224</v>
      </c>
      <c r="C11" s="6" t="s">
        <v>47</v>
      </c>
      <c r="D11" s="9" t="s">
        <v>45</v>
      </c>
      <c r="E11" s="9" t="s">
        <v>52</v>
      </c>
      <c r="F11" s="9" t="s">
        <v>44</v>
      </c>
    </row>
    <row r="12" spans="1:6" ht="24.9" x14ac:dyDescent="0.4">
      <c r="B12" s="6" t="s">
        <v>225</v>
      </c>
      <c r="C12" s="6" t="s">
        <v>51</v>
      </c>
      <c r="D12" s="9" t="s">
        <v>52</v>
      </c>
      <c r="E12" s="9" t="s">
        <v>52</v>
      </c>
      <c r="F12" s="9" t="s">
        <v>52</v>
      </c>
    </row>
  </sheetData>
  <mergeCells count="6">
    <mergeCell ref="B9:F9"/>
    <mergeCell ref="B4:B5"/>
    <mergeCell ref="C4:C5"/>
    <mergeCell ref="D4:E4"/>
    <mergeCell ref="F4:F5"/>
    <mergeCell ref="B6:F6"/>
  </mergeCells>
  <pageMargins left="0.7" right="0.7" top="0.75" bottom="0.75" header="0.3" footer="0.3"/>
  <pageSetup paperSize="9" orientation="portrait" horizontalDpi="300" verticalDpi="30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heetViews>
  <sheetFormatPr baseColWidth="10" defaultRowHeight="14.6" x14ac:dyDescent="0.4"/>
  <cols>
    <col min="2" max="2" width="9.69140625" customWidth="1"/>
    <col min="3" max="3" width="44.4609375"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CHE'!A1", "Zurück")</f>
        <v>Zurück</v>
      </c>
    </row>
    <row r="3" spans="1:7" x14ac:dyDescent="0.4">
      <c r="B3" s="7" t="s">
        <v>858</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41</v>
      </c>
      <c r="C6" s="21"/>
      <c r="D6" s="29"/>
      <c r="E6" s="29"/>
      <c r="F6" s="29"/>
      <c r="G6" s="29"/>
    </row>
    <row r="7" spans="1:7" ht="24.9" x14ac:dyDescent="0.4">
      <c r="B7" s="6" t="s">
        <v>42</v>
      </c>
      <c r="C7" s="6" t="s">
        <v>43</v>
      </c>
      <c r="D7" s="9" t="s">
        <v>45</v>
      </c>
      <c r="E7" s="9" t="s">
        <v>44</v>
      </c>
      <c r="F7" s="9" t="s">
        <v>45</v>
      </c>
      <c r="G7" s="9" t="s">
        <v>45</v>
      </c>
    </row>
    <row r="8" spans="1:7" ht="24.9" x14ac:dyDescent="0.4">
      <c r="B8" s="6" t="s">
        <v>46</v>
      </c>
      <c r="C8" s="6" t="s">
        <v>47</v>
      </c>
      <c r="D8" s="9" t="s">
        <v>856</v>
      </c>
      <c r="E8" s="9" t="s">
        <v>857</v>
      </c>
      <c r="F8" s="9" t="s">
        <v>49</v>
      </c>
      <c r="G8" s="9" t="s">
        <v>49</v>
      </c>
    </row>
    <row r="9" spans="1:7" ht="24.9" x14ac:dyDescent="0.4">
      <c r="B9" s="6" t="s">
        <v>50</v>
      </c>
      <c r="C9" s="6" t="s">
        <v>51</v>
      </c>
      <c r="D9" s="9" t="s">
        <v>52</v>
      </c>
      <c r="E9" s="9" t="s">
        <v>52</v>
      </c>
      <c r="F9" s="9" t="s">
        <v>52</v>
      </c>
      <c r="G9" s="9" t="s">
        <v>52</v>
      </c>
    </row>
    <row r="10" spans="1:7" x14ac:dyDescent="0.4">
      <c r="B10" s="13" t="s">
        <v>859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10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4.76562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PM-GEBH'!A1", "Zurück")</f>
        <v>Zurück</v>
      </c>
    </row>
    <row r="3" spans="1:8" x14ac:dyDescent="0.4">
      <c r="B3" s="7" t="s">
        <v>4092</v>
      </c>
    </row>
    <row r="4" spans="1:8" x14ac:dyDescent="0.4">
      <c r="B4" s="4" t="s">
        <v>3315</v>
      </c>
      <c r="C4" s="15" t="s">
        <v>3316</v>
      </c>
      <c r="D4" s="15" t="s">
        <v>3750</v>
      </c>
      <c r="E4" s="15" t="s">
        <v>3318</v>
      </c>
      <c r="F4" s="15" t="s">
        <v>3319</v>
      </c>
      <c r="G4" s="15" t="s">
        <v>3320</v>
      </c>
      <c r="H4" s="15" t="s">
        <v>3321</v>
      </c>
    </row>
    <row r="5" spans="1:8" ht="24.9" x14ac:dyDescent="0.4">
      <c r="B5" s="6" t="s">
        <v>3322</v>
      </c>
      <c r="C5" s="9" t="s">
        <v>3537</v>
      </c>
      <c r="D5" s="9" t="s">
        <v>4064</v>
      </c>
      <c r="E5" s="9" t="s">
        <v>1586</v>
      </c>
      <c r="F5" s="9" t="s">
        <v>4065</v>
      </c>
      <c r="G5" s="9" t="s">
        <v>2472</v>
      </c>
      <c r="H5" s="9" t="s">
        <v>4066</v>
      </c>
    </row>
    <row r="6" spans="1:8" ht="24.9" x14ac:dyDescent="0.4">
      <c r="B6" s="10" t="s">
        <v>3325</v>
      </c>
      <c r="C6" s="11" t="s">
        <v>1698</v>
      </c>
      <c r="D6" s="11" t="s">
        <v>4067</v>
      </c>
      <c r="E6" s="11" t="s">
        <v>1586</v>
      </c>
      <c r="F6" s="11" t="s">
        <v>48</v>
      </c>
      <c r="G6" s="11" t="s">
        <v>857</v>
      </c>
      <c r="H6" s="11" t="s">
        <v>857</v>
      </c>
    </row>
    <row r="7" spans="1:8" ht="24.9" x14ac:dyDescent="0.4">
      <c r="B7" s="6" t="s">
        <v>3328</v>
      </c>
      <c r="C7" s="9" t="s">
        <v>1835</v>
      </c>
      <c r="D7" s="9" t="s">
        <v>4068</v>
      </c>
      <c r="E7" s="9" t="s">
        <v>1586</v>
      </c>
      <c r="F7" s="9" t="s">
        <v>934</v>
      </c>
      <c r="G7" s="9" t="s">
        <v>168</v>
      </c>
      <c r="H7" s="9" t="s">
        <v>187</v>
      </c>
    </row>
    <row r="8" spans="1:8" ht="24.9" x14ac:dyDescent="0.4">
      <c r="B8" s="10" t="s">
        <v>3330</v>
      </c>
      <c r="C8" s="11" t="s">
        <v>3427</v>
      </c>
      <c r="D8" s="11" t="s">
        <v>4069</v>
      </c>
      <c r="E8" s="11" t="s">
        <v>1586</v>
      </c>
      <c r="F8" s="11" t="s">
        <v>4055</v>
      </c>
      <c r="G8" s="11" t="s">
        <v>4055</v>
      </c>
      <c r="H8" s="11" t="s">
        <v>142</v>
      </c>
    </row>
    <row r="9" spans="1:8" ht="24.9" x14ac:dyDescent="0.4">
      <c r="B9" s="6" t="s">
        <v>3333</v>
      </c>
      <c r="C9" s="9" t="s">
        <v>1661</v>
      </c>
      <c r="D9" s="9" t="s">
        <v>1623</v>
      </c>
      <c r="E9" s="9" t="s">
        <v>1586</v>
      </c>
      <c r="F9" s="9" t="s">
        <v>80</v>
      </c>
      <c r="G9" s="9" t="s">
        <v>81</v>
      </c>
      <c r="H9" s="9" t="s">
        <v>81</v>
      </c>
    </row>
    <row r="10" spans="1:8" ht="24.9" x14ac:dyDescent="0.4">
      <c r="B10" s="10" t="s">
        <v>3334</v>
      </c>
      <c r="C10" s="11" t="s">
        <v>1882</v>
      </c>
      <c r="D10" s="11" t="s">
        <v>4070</v>
      </c>
      <c r="E10" s="11" t="s">
        <v>1586</v>
      </c>
      <c r="F10" s="11" t="s">
        <v>4071</v>
      </c>
      <c r="G10" s="11" t="s">
        <v>4072</v>
      </c>
      <c r="H10" s="11" t="s">
        <v>3552</v>
      </c>
    </row>
    <row r="11" spans="1:8" ht="24.9" x14ac:dyDescent="0.4">
      <c r="B11" s="6" t="s">
        <v>3336</v>
      </c>
      <c r="C11" s="9" t="s">
        <v>1632</v>
      </c>
      <c r="D11" s="9" t="s">
        <v>4073</v>
      </c>
      <c r="E11" s="9" t="s">
        <v>1586</v>
      </c>
      <c r="F11" s="9" t="s">
        <v>84</v>
      </c>
      <c r="G11" s="9" t="s">
        <v>85</v>
      </c>
      <c r="H11" s="9" t="s">
        <v>85</v>
      </c>
    </row>
    <row r="12" spans="1:8" ht="24.9" x14ac:dyDescent="0.4">
      <c r="B12" s="10" t="s">
        <v>3338</v>
      </c>
      <c r="C12" s="11" t="s">
        <v>1713</v>
      </c>
      <c r="D12" s="11" t="s">
        <v>4074</v>
      </c>
      <c r="E12" s="11" t="s">
        <v>1586</v>
      </c>
      <c r="F12" s="11" t="s">
        <v>3387</v>
      </c>
      <c r="G12" s="11" t="s">
        <v>4075</v>
      </c>
      <c r="H12" s="11" t="s">
        <v>897</v>
      </c>
    </row>
    <row r="13" spans="1:8" ht="24.9" x14ac:dyDescent="0.4">
      <c r="B13" s="6" t="s">
        <v>3340</v>
      </c>
      <c r="C13" s="9" t="s">
        <v>1592</v>
      </c>
      <c r="D13" s="9" t="s">
        <v>4076</v>
      </c>
      <c r="E13" s="9" t="s">
        <v>1586</v>
      </c>
      <c r="F13" s="9" t="s">
        <v>239</v>
      </c>
      <c r="G13" s="9" t="s">
        <v>4077</v>
      </c>
      <c r="H13" s="9" t="s">
        <v>4077</v>
      </c>
    </row>
    <row r="14" spans="1:8" ht="24.9" x14ac:dyDescent="0.4">
      <c r="B14" s="10" t="s">
        <v>3342</v>
      </c>
      <c r="C14" s="11" t="s">
        <v>4078</v>
      </c>
      <c r="D14" s="11" t="s">
        <v>4079</v>
      </c>
      <c r="E14" s="11" t="s">
        <v>1586</v>
      </c>
      <c r="F14" s="11" t="s">
        <v>4080</v>
      </c>
      <c r="G14" s="11" t="s">
        <v>1360</v>
      </c>
      <c r="H14" s="11" t="s">
        <v>4081</v>
      </c>
    </row>
    <row r="15" spans="1:8" ht="24.9" x14ac:dyDescent="0.4">
      <c r="B15" s="6" t="s">
        <v>3345</v>
      </c>
      <c r="C15" s="9" t="s">
        <v>1693</v>
      </c>
      <c r="D15" s="9" t="s">
        <v>4082</v>
      </c>
      <c r="E15" s="9" t="s">
        <v>1586</v>
      </c>
      <c r="F15" s="9" t="s">
        <v>1659</v>
      </c>
      <c r="G15" s="9" t="s">
        <v>1262</v>
      </c>
      <c r="H15" s="9" t="s">
        <v>3615</v>
      </c>
    </row>
    <row r="16" spans="1:8" ht="24.9" x14ac:dyDescent="0.4">
      <c r="B16" s="10" t="s">
        <v>3347</v>
      </c>
      <c r="C16" s="11" t="s">
        <v>1736</v>
      </c>
      <c r="D16" s="11" t="s">
        <v>4083</v>
      </c>
      <c r="E16" s="11" t="s">
        <v>1586</v>
      </c>
      <c r="F16" s="11" t="s">
        <v>3802</v>
      </c>
      <c r="G16" s="11" t="s">
        <v>3241</v>
      </c>
      <c r="H16" s="11" t="s">
        <v>933</v>
      </c>
    </row>
    <row r="17" spans="2:8" ht="24.9" x14ac:dyDescent="0.4">
      <c r="B17" s="6" t="s">
        <v>3349</v>
      </c>
      <c r="C17" s="9" t="s">
        <v>1670</v>
      </c>
      <c r="D17" s="9" t="s">
        <v>2461</v>
      </c>
      <c r="E17" s="9" t="s">
        <v>1586</v>
      </c>
      <c r="F17" s="9" t="s">
        <v>899</v>
      </c>
      <c r="G17" s="9" t="s">
        <v>45</v>
      </c>
      <c r="H17" s="9" t="s">
        <v>59</v>
      </c>
    </row>
    <row r="18" spans="2:8" ht="24.9" x14ac:dyDescent="0.4">
      <c r="B18" s="10" t="s">
        <v>3350</v>
      </c>
      <c r="C18" s="11" t="s">
        <v>1629</v>
      </c>
      <c r="D18" s="11" t="s">
        <v>4084</v>
      </c>
      <c r="E18" s="11" t="s">
        <v>1586</v>
      </c>
      <c r="F18" s="11" t="s">
        <v>92</v>
      </c>
      <c r="G18" s="11" t="s">
        <v>893</v>
      </c>
      <c r="H18" s="11" t="s">
        <v>893</v>
      </c>
    </row>
    <row r="19" spans="2:8" ht="24.9" x14ac:dyDescent="0.4">
      <c r="B19" s="6" t="s">
        <v>3352</v>
      </c>
      <c r="C19" s="9" t="s">
        <v>1835</v>
      </c>
      <c r="D19" s="9" t="s">
        <v>4085</v>
      </c>
      <c r="E19" s="9" t="s">
        <v>1586</v>
      </c>
      <c r="F19" s="9" t="s">
        <v>907</v>
      </c>
      <c r="G19" s="9" t="s">
        <v>1008</v>
      </c>
      <c r="H19" s="9" t="s">
        <v>996</v>
      </c>
    </row>
    <row r="20" spans="2:8" ht="24.9" x14ac:dyDescent="0.4">
      <c r="B20" s="10" t="s">
        <v>3354</v>
      </c>
      <c r="C20" s="11" t="s">
        <v>1695</v>
      </c>
      <c r="D20" s="11" t="s">
        <v>4086</v>
      </c>
      <c r="E20" s="11" t="s">
        <v>1586</v>
      </c>
      <c r="F20" s="11" t="s">
        <v>941</v>
      </c>
      <c r="G20" s="11" t="s">
        <v>149</v>
      </c>
      <c r="H20" s="11" t="s">
        <v>85</v>
      </c>
    </row>
    <row r="21" spans="2:8" ht="24.9" x14ac:dyDescent="0.4">
      <c r="B21" s="16" t="s">
        <v>3356</v>
      </c>
      <c r="C21" s="17" t="s">
        <v>4087</v>
      </c>
      <c r="D21" s="17" t="s">
        <v>4088</v>
      </c>
      <c r="E21" s="17" t="s">
        <v>1586</v>
      </c>
      <c r="F21" s="17" t="s">
        <v>4089</v>
      </c>
      <c r="G21" s="17" t="s">
        <v>4090</v>
      </c>
      <c r="H21" s="17" t="s">
        <v>4091</v>
      </c>
    </row>
  </sheetData>
  <pageMargins left="0.7" right="0.7" top="0.75" bottom="0.75" header="0.3" footer="0.3"/>
  <pageSetup paperSize="9" orientation="portrait" horizontalDpi="300" verticalDpi="300"/>
</worksheet>
</file>

<file path=xl/worksheets/sheet10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7.30468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PM-GEBH'!A1", "Zurück")</f>
        <v>Zurück</v>
      </c>
    </row>
    <row r="3" spans="1:8" x14ac:dyDescent="0.4">
      <c r="B3" s="7" t="s">
        <v>3571</v>
      </c>
    </row>
    <row r="4" spans="1:8" x14ac:dyDescent="0.4">
      <c r="B4" s="4" t="s">
        <v>3315</v>
      </c>
      <c r="C4" s="15" t="s">
        <v>3316</v>
      </c>
      <c r="D4" s="15" t="s">
        <v>3317</v>
      </c>
      <c r="E4" s="15" t="s">
        <v>3318</v>
      </c>
      <c r="F4" s="15" t="s">
        <v>3319</v>
      </c>
      <c r="G4" s="15" t="s">
        <v>3320</v>
      </c>
      <c r="H4" s="15" t="s">
        <v>3321</v>
      </c>
    </row>
    <row r="5" spans="1:8" ht="24.9" x14ac:dyDescent="0.4">
      <c r="B5" s="6" t="s">
        <v>3322</v>
      </c>
      <c r="C5" s="9" t="s">
        <v>2025</v>
      </c>
      <c r="D5" s="9" t="s">
        <v>3551</v>
      </c>
      <c r="E5" s="9" t="s">
        <v>1586</v>
      </c>
      <c r="F5" s="9" t="s">
        <v>285</v>
      </c>
      <c r="G5" s="9" t="s">
        <v>3552</v>
      </c>
      <c r="H5" s="9" t="s">
        <v>3552</v>
      </c>
    </row>
    <row r="6" spans="1:8" ht="24.9" x14ac:dyDescent="0.4">
      <c r="B6" s="10" t="s">
        <v>3325</v>
      </c>
      <c r="C6" s="11" t="s">
        <v>1953</v>
      </c>
      <c r="D6" s="11" t="s">
        <v>3553</v>
      </c>
      <c r="E6" s="11" t="s">
        <v>1586</v>
      </c>
      <c r="F6" s="11" t="s">
        <v>58</v>
      </c>
      <c r="G6" s="11" t="s">
        <v>59</v>
      </c>
      <c r="H6" s="11" t="s">
        <v>59</v>
      </c>
    </row>
    <row r="7" spans="1:8" ht="24.9" x14ac:dyDescent="0.4">
      <c r="B7" s="6" t="s">
        <v>3328</v>
      </c>
      <c r="C7" s="9" t="s">
        <v>1736</v>
      </c>
      <c r="D7" s="9" t="s">
        <v>3554</v>
      </c>
      <c r="E7" s="9" t="s">
        <v>1586</v>
      </c>
      <c r="F7" s="9" t="s">
        <v>899</v>
      </c>
      <c r="G7" s="9" t="s">
        <v>899</v>
      </c>
      <c r="H7" s="9" t="s">
        <v>58</v>
      </c>
    </row>
    <row r="8" spans="1:8" ht="24.9" x14ac:dyDescent="0.4">
      <c r="B8" s="10" t="s">
        <v>3330</v>
      </c>
      <c r="C8" s="11" t="s">
        <v>1969</v>
      </c>
      <c r="D8" s="11" t="s">
        <v>3555</v>
      </c>
      <c r="E8" s="11" t="s">
        <v>1586</v>
      </c>
      <c r="F8" s="11" t="s">
        <v>896</v>
      </c>
      <c r="G8" s="11" t="s">
        <v>1262</v>
      </c>
      <c r="H8" s="11" t="s">
        <v>856</v>
      </c>
    </row>
    <row r="9" spans="1:8" ht="24.9" x14ac:dyDescent="0.4">
      <c r="B9" s="6" t="s">
        <v>3333</v>
      </c>
      <c r="C9" s="9" t="s">
        <v>1661</v>
      </c>
      <c r="D9" s="9" t="s">
        <v>324</v>
      </c>
      <c r="E9" s="9" t="s">
        <v>3326</v>
      </c>
      <c r="F9" s="9" t="s">
        <v>3327</v>
      </c>
      <c r="G9" s="9" t="s">
        <v>3327</v>
      </c>
      <c r="H9" s="9" t="s">
        <v>3327</v>
      </c>
    </row>
    <row r="10" spans="1:8" ht="24.9" x14ac:dyDescent="0.4">
      <c r="B10" s="10" t="s">
        <v>3334</v>
      </c>
      <c r="C10" s="11" t="s">
        <v>1882</v>
      </c>
      <c r="D10" s="11" t="s">
        <v>3556</v>
      </c>
      <c r="E10" s="11" t="s">
        <v>1586</v>
      </c>
      <c r="F10" s="11" t="s">
        <v>84</v>
      </c>
      <c r="G10" s="11" t="s">
        <v>884</v>
      </c>
      <c r="H10" s="11" t="s">
        <v>884</v>
      </c>
    </row>
    <row r="11" spans="1:8" ht="24.9" x14ac:dyDescent="0.4">
      <c r="B11" s="6" t="s">
        <v>3336</v>
      </c>
      <c r="C11" s="9" t="s">
        <v>1632</v>
      </c>
      <c r="D11" s="9" t="s">
        <v>1318</v>
      </c>
      <c r="E11" s="9" t="s">
        <v>1586</v>
      </c>
      <c r="F11" s="9" t="s">
        <v>58</v>
      </c>
      <c r="G11" s="9" t="s">
        <v>59</v>
      </c>
      <c r="H11" s="9" t="s">
        <v>59</v>
      </c>
    </row>
    <row r="12" spans="1:8" ht="24.9" x14ac:dyDescent="0.4">
      <c r="B12" s="10" t="s">
        <v>3338</v>
      </c>
      <c r="C12" s="11" t="s">
        <v>1713</v>
      </c>
      <c r="D12" s="11" t="s">
        <v>3557</v>
      </c>
      <c r="E12" s="11" t="s">
        <v>1586</v>
      </c>
      <c r="F12" s="11" t="s">
        <v>44</v>
      </c>
      <c r="G12" s="11" t="s">
        <v>898</v>
      </c>
      <c r="H12" s="11" t="s">
        <v>898</v>
      </c>
    </row>
    <row r="13" spans="1:8" ht="24.9" x14ac:dyDescent="0.4">
      <c r="B13" s="6" t="s">
        <v>3340</v>
      </c>
      <c r="C13" s="9" t="s">
        <v>1710</v>
      </c>
      <c r="D13" s="9" t="s">
        <v>3558</v>
      </c>
      <c r="E13" s="9" t="s">
        <v>1586</v>
      </c>
      <c r="F13" s="9" t="s">
        <v>48</v>
      </c>
      <c r="G13" s="9" t="s">
        <v>907</v>
      </c>
      <c r="H13" s="9" t="s">
        <v>907</v>
      </c>
    </row>
    <row r="14" spans="1:8" ht="24.9" x14ac:dyDescent="0.4">
      <c r="B14" s="10" t="s">
        <v>3342</v>
      </c>
      <c r="C14" s="11" t="s">
        <v>3559</v>
      </c>
      <c r="D14" s="11" t="s">
        <v>3560</v>
      </c>
      <c r="E14" s="11" t="s">
        <v>1586</v>
      </c>
      <c r="F14" s="11" t="s">
        <v>311</v>
      </c>
      <c r="G14" s="11" t="s">
        <v>311</v>
      </c>
      <c r="H14" s="11" t="s">
        <v>52</v>
      </c>
    </row>
    <row r="15" spans="1:8" ht="24.9" x14ac:dyDescent="0.4">
      <c r="B15" s="6" t="s">
        <v>3345</v>
      </c>
      <c r="C15" s="9" t="s">
        <v>1637</v>
      </c>
      <c r="D15" s="9" t="s">
        <v>3561</v>
      </c>
      <c r="E15" s="9" t="s">
        <v>1586</v>
      </c>
      <c r="F15" s="9" t="s">
        <v>44</v>
      </c>
      <c r="G15" s="9" t="s">
        <v>899</v>
      </c>
      <c r="H15" s="9" t="s">
        <v>899</v>
      </c>
    </row>
    <row r="16" spans="1:8" ht="24.9" x14ac:dyDescent="0.4">
      <c r="B16" s="10" t="s">
        <v>3347</v>
      </c>
      <c r="C16" s="11" t="s">
        <v>1736</v>
      </c>
      <c r="D16" s="11" t="s">
        <v>3562</v>
      </c>
      <c r="E16" s="11" t="s">
        <v>3326</v>
      </c>
      <c r="F16" s="11" t="s">
        <v>3327</v>
      </c>
      <c r="G16" s="11" t="s">
        <v>3327</v>
      </c>
      <c r="H16" s="11" t="s">
        <v>3327</v>
      </c>
    </row>
    <row r="17" spans="2:8" ht="24.9" x14ac:dyDescent="0.4">
      <c r="B17" s="6" t="s">
        <v>3349</v>
      </c>
      <c r="C17" s="9" t="s">
        <v>1668</v>
      </c>
      <c r="D17" s="9" t="s">
        <v>3563</v>
      </c>
      <c r="E17" s="9" t="s">
        <v>1586</v>
      </c>
      <c r="F17" s="9" t="s">
        <v>44</v>
      </c>
      <c r="G17" s="9" t="s">
        <v>898</v>
      </c>
      <c r="H17" s="9" t="s">
        <v>898</v>
      </c>
    </row>
    <row r="18" spans="2:8" ht="24.9" x14ac:dyDescent="0.4">
      <c r="B18" s="10" t="s">
        <v>3350</v>
      </c>
      <c r="C18" s="11" t="s">
        <v>1629</v>
      </c>
      <c r="D18" s="11" t="s">
        <v>3564</v>
      </c>
      <c r="E18" s="11" t="s">
        <v>1586</v>
      </c>
      <c r="F18" s="11" t="s">
        <v>58</v>
      </c>
      <c r="G18" s="11" t="s">
        <v>59</v>
      </c>
      <c r="H18" s="11" t="s">
        <v>59</v>
      </c>
    </row>
    <row r="19" spans="2:8" ht="24.9" x14ac:dyDescent="0.4">
      <c r="B19" s="6" t="s">
        <v>3352</v>
      </c>
      <c r="C19" s="9" t="s">
        <v>1736</v>
      </c>
      <c r="D19" s="9" t="s">
        <v>3565</v>
      </c>
      <c r="E19" s="9" t="s">
        <v>1586</v>
      </c>
      <c r="F19" s="9" t="s">
        <v>80</v>
      </c>
      <c r="G19" s="9" t="s">
        <v>1139</v>
      </c>
      <c r="H19" s="9" t="s">
        <v>1139</v>
      </c>
    </row>
    <row r="20" spans="2:8" ht="24.9" x14ac:dyDescent="0.4">
      <c r="B20" s="10" t="s">
        <v>3354</v>
      </c>
      <c r="C20" s="11" t="s">
        <v>1676</v>
      </c>
      <c r="D20" s="11" t="s">
        <v>3348</v>
      </c>
      <c r="E20" s="11" t="s">
        <v>3326</v>
      </c>
      <c r="F20" s="11" t="s">
        <v>3327</v>
      </c>
      <c r="G20" s="11" t="s">
        <v>3327</v>
      </c>
      <c r="H20" s="11" t="s">
        <v>3327</v>
      </c>
    </row>
    <row r="21" spans="2:8" ht="24.9" x14ac:dyDescent="0.4">
      <c r="B21" s="16" t="s">
        <v>3356</v>
      </c>
      <c r="C21" s="17" t="s">
        <v>3566</v>
      </c>
      <c r="D21" s="17" t="s">
        <v>3567</v>
      </c>
      <c r="E21" s="17" t="s">
        <v>1586</v>
      </c>
      <c r="F21" s="17" t="s">
        <v>3568</v>
      </c>
      <c r="G21" s="17" t="s">
        <v>3569</v>
      </c>
      <c r="H21" s="17" t="s">
        <v>3570</v>
      </c>
    </row>
  </sheetData>
  <pageMargins left="0.7" right="0.7" top="0.75" bottom="0.75" header="0.3" footer="0.3"/>
  <pageSetup paperSize="9" orientation="portrait" horizontalDpi="300" verticalDpi="300"/>
</worksheet>
</file>

<file path=xl/worksheets/sheet10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PM-GEBH'!A1", "Zurück")</f>
        <v>Zurück</v>
      </c>
    </row>
  </sheetData>
  <pageMargins left="0.7" right="0.7" top="0.75" bottom="0.75" header="0.3" footer="0.3"/>
  <pageSetup paperSize="9" orientation="portrait" horizontalDpi="300" verticalDpi="300"/>
</worksheet>
</file>

<file path=xl/worksheets/sheet10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PM-GEBH'!A1", "Zurück")</f>
        <v>Zurück</v>
      </c>
    </row>
  </sheetData>
  <pageMargins left="0.7" right="0.7" top="0.75" bottom="0.75" header="0.3" footer="0.3"/>
  <pageSetup paperSize="9" orientation="portrait" horizontalDpi="300" verticalDpi="300"/>
</worksheet>
</file>

<file path=xl/worksheets/sheet10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heetViews>
  <sheetFormatPr baseColWidth="10" defaultRowHeight="14.6" x14ac:dyDescent="0.4"/>
  <cols>
    <col min="2" max="2" width="9.69140625" customWidth="1"/>
    <col min="3" max="3" width="113.92187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PM-GEBH'!A1", "Zurück")</f>
        <v>Zurück</v>
      </c>
    </row>
    <row r="3" spans="1:11" x14ac:dyDescent="0.4">
      <c r="B3" s="7" t="s">
        <v>4429</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668</v>
      </c>
      <c r="C6" s="6" t="s">
        <v>669</v>
      </c>
      <c r="D6" s="6" t="s">
        <v>1610</v>
      </c>
      <c r="E6" s="9" t="s">
        <v>1586</v>
      </c>
      <c r="F6" s="9" t="s">
        <v>1586</v>
      </c>
      <c r="G6" s="9" t="s">
        <v>1595</v>
      </c>
      <c r="H6" s="9" t="s">
        <v>1586</v>
      </c>
      <c r="I6" s="9" t="s">
        <v>1586</v>
      </c>
      <c r="J6" s="9" t="s">
        <v>1586</v>
      </c>
      <c r="K6" s="9" t="s">
        <v>1586</v>
      </c>
    </row>
    <row r="7" spans="1:11" x14ac:dyDescent="0.4">
      <c r="B7" s="6" t="s">
        <v>668</v>
      </c>
      <c r="C7" s="6" t="s">
        <v>669</v>
      </c>
      <c r="D7" s="6" t="s">
        <v>4373</v>
      </c>
      <c r="E7" s="9" t="s">
        <v>1586</v>
      </c>
      <c r="F7" s="9" t="s">
        <v>1586</v>
      </c>
      <c r="G7" s="9" t="s">
        <v>1586</v>
      </c>
      <c r="H7" s="9" t="s">
        <v>1586</v>
      </c>
      <c r="I7" s="9" t="s">
        <v>1586</v>
      </c>
      <c r="J7" s="9" t="s">
        <v>1586</v>
      </c>
      <c r="K7" s="9" t="s">
        <v>1586</v>
      </c>
    </row>
    <row r="8" spans="1:11" x14ac:dyDescent="0.4">
      <c r="B8" s="6" t="s">
        <v>670</v>
      </c>
      <c r="C8" s="6" t="s">
        <v>671</v>
      </c>
      <c r="D8" s="6" t="s">
        <v>1610</v>
      </c>
      <c r="E8" s="9" t="s">
        <v>1586</v>
      </c>
      <c r="F8" s="9" t="s">
        <v>1586</v>
      </c>
      <c r="G8" s="9" t="s">
        <v>1586</v>
      </c>
      <c r="H8" s="9" t="s">
        <v>1586</v>
      </c>
      <c r="I8" s="9" t="s">
        <v>1586</v>
      </c>
      <c r="J8" s="9" t="s">
        <v>1586</v>
      </c>
      <c r="K8" s="9" t="s">
        <v>1586</v>
      </c>
    </row>
    <row r="9" spans="1:11" x14ac:dyDescent="0.4">
      <c r="B9" s="6" t="s">
        <v>670</v>
      </c>
      <c r="C9" s="6" t="s">
        <v>671</v>
      </c>
      <c r="D9" s="6" t="s">
        <v>4373</v>
      </c>
      <c r="E9" s="9" t="s">
        <v>1586</v>
      </c>
      <c r="F9" s="9" t="s">
        <v>1586</v>
      </c>
      <c r="G9" s="9" t="s">
        <v>1586</v>
      </c>
      <c r="H9" s="9" t="s">
        <v>1586</v>
      </c>
      <c r="I9" s="9" t="s">
        <v>1586</v>
      </c>
      <c r="J9" s="9" t="s">
        <v>1586</v>
      </c>
      <c r="K9" s="9" t="s">
        <v>1586</v>
      </c>
    </row>
    <row r="10" spans="1:11" x14ac:dyDescent="0.4">
      <c r="B10" s="6" t="s">
        <v>672</v>
      </c>
      <c r="C10" s="6" t="s">
        <v>673</v>
      </c>
      <c r="D10" s="6" t="s">
        <v>1610</v>
      </c>
      <c r="E10" s="9" t="s">
        <v>1586</v>
      </c>
      <c r="F10" s="9" t="s">
        <v>1588</v>
      </c>
      <c r="G10" s="9" t="s">
        <v>1632</v>
      </c>
      <c r="H10" s="9" t="s">
        <v>1586</v>
      </c>
      <c r="I10" s="9" t="s">
        <v>1586</v>
      </c>
      <c r="J10" s="9" t="s">
        <v>1588</v>
      </c>
      <c r="K10" s="9" t="s">
        <v>1595</v>
      </c>
    </row>
    <row r="11" spans="1:11" x14ac:dyDescent="0.4">
      <c r="B11" s="6" t="s">
        <v>672</v>
      </c>
      <c r="C11" s="6" t="s">
        <v>673</v>
      </c>
      <c r="D11" s="6" t="s">
        <v>4373</v>
      </c>
      <c r="E11" s="9" t="s">
        <v>1586</v>
      </c>
      <c r="F11" s="9" t="s">
        <v>1586</v>
      </c>
      <c r="G11" s="9" t="s">
        <v>1586</v>
      </c>
      <c r="H11" s="9" t="s">
        <v>1586</v>
      </c>
      <c r="I11" s="9" t="s">
        <v>1586</v>
      </c>
      <c r="J11" s="9" t="s">
        <v>1586</v>
      </c>
      <c r="K11" s="9" t="s">
        <v>1586</v>
      </c>
    </row>
    <row r="12" spans="1:11" x14ac:dyDescent="0.4">
      <c r="B12" s="6" t="s">
        <v>674</v>
      </c>
      <c r="C12" s="6" t="s">
        <v>675</v>
      </c>
      <c r="D12" s="6" t="s">
        <v>1610</v>
      </c>
      <c r="E12" s="9" t="s">
        <v>1586</v>
      </c>
      <c r="F12" s="9" t="s">
        <v>1586</v>
      </c>
      <c r="G12" s="9" t="s">
        <v>1586</v>
      </c>
      <c r="H12" s="9" t="s">
        <v>1586</v>
      </c>
      <c r="I12" s="9" t="s">
        <v>1586</v>
      </c>
      <c r="J12" s="9" t="s">
        <v>1586</v>
      </c>
      <c r="K12" s="9" t="s">
        <v>1586</v>
      </c>
    </row>
    <row r="13" spans="1:11" x14ac:dyDescent="0.4">
      <c r="B13" s="6" t="s">
        <v>674</v>
      </c>
      <c r="C13" s="6" t="s">
        <v>675</v>
      </c>
      <c r="D13" s="6" t="s">
        <v>4373</v>
      </c>
      <c r="E13" s="9" t="s">
        <v>1586</v>
      </c>
      <c r="F13" s="9" t="s">
        <v>1586</v>
      </c>
      <c r="G13" s="9" t="s">
        <v>1586</v>
      </c>
      <c r="H13" s="9" t="s">
        <v>1586</v>
      </c>
      <c r="I13" s="9" t="s">
        <v>1586</v>
      </c>
      <c r="J13" s="9" t="s">
        <v>1586</v>
      </c>
      <c r="K13" s="9" t="s">
        <v>1586</v>
      </c>
    </row>
    <row r="14" spans="1:11" x14ac:dyDescent="0.4">
      <c r="B14" s="6" t="s">
        <v>676</v>
      </c>
      <c r="C14" s="6" t="s">
        <v>677</v>
      </c>
      <c r="D14" s="6" t="s">
        <v>1610</v>
      </c>
      <c r="E14" s="9" t="s">
        <v>1586</v>
      </c>
      <c r="F14" s="9" t="s">
        <v>1586</v>
      </c>
      <c r="G14" s="9" t="s">
        <v>1588</v>
      </c>
      <c r="H14" s="9" t="s">
        <v>1586</v>
      </c>
      <c r="I14" s="9" t="s">
        <v>1586</v>
      </c>
      <c r="J14" s="9" t="s">
        <v>1586</v>
      </c>
      <c r="K14" s="9" t="s">
        <v>1586</v>
      </c>
    </row>
    <row r="15" spans="1:11" x14ac:dyDescent="0.4">
      <c r="B15" s="6" t="s">
        <v>676</v>
      </c>
      <c r="C15" s="6" t="s">
        <v>677</v>
      </c>
      <c r="D15" s="6" t="s">
        <v>4373</v>
      </c>
      <c r="E15" s="9" t="s">
        <v>1586</v>
      </c>
      <c r="F15" s="9" t="s">
        <v>1586</v>
      </c>
      <c r="G15" s="9" t="s">
        <v>1586</v>
      </c>
      <c r="H15" s="9" t="s">
        <v>1586</v>
      </c>
      <c r="I15" s="9" t="s">
        <v>1586</v>
      </c>
      <c r="J15" s="9" t="s">
        <v>1586</v>
      </c>
      <c r="K15" s="9" t="s">
        <v>1586</v>
      </c>
    </row>
    <row r="16" spans="1:11" x14ac:dyDescent="0.4">
      <c r="B16" s="6" t="s">
        <v>678</v>
      </c>
      <c r="C16" s="6" t="s">
        <v>679</v>
      </c>
      <c r="D16" s="6" t="s">
        <v>1610</v>
      </c>
      <c r="E16" s="9" t="s">
        <v>1586</v>
      </c>
      <c r="F16" s="9" t="s">
        <v>1586</v>
      </c>
      <c r="G16" s="9" t="s">
        <v>1586</v>
      </c>
      <c r="H16" s="9" t="s">
        <v>1586</v>
      </c>
      <c r="I16" s="9" t="s">
        <v>1586</v>
      </c>
      <c r="J16" s="9" t="s">
        <v>1588</v>
      </c>
      <c r="K16" s="9" t="s">
        <v>1595</v>
      </c>
    </row>
    <row r="17" spans="2:11" x14ac:dyDescent="0.4">
      <c r="B17" s="6" t="s">
        <v>678</v>
      </c>
      <c r="C17" s="6" t="s">
        <v>679</v>
      </c>
      <c r="D17" s="6" t="s">
        <v>4373</v>
      </c>
      <c r="E17" s="9" t="s">
        <v>1586</v>
      </c>
      <c r="F17" s="9" t="s">
        <v>1586</v>
      </c>
      <c r="G17" s="9" t="s">
        <v>1586</v>
      </c>
      <c r="H17" s="9" t="s">
        <v>1586</v>
      </c>
      <c r="I17" s="9" t="s">
        <v>1586</v>
      </c>
      <c r="J17" s="9" t="s">
        <v>1586</v>
      </c>
      <c r="K17" s="9" t="s">
        <v>1586</v>
      </c>
    </row>
    <row r="18" spans="2:11" x14ac:dyDescent="0.4">
      <c r="B18" s="6" t="s">
        <v>680</v>
      </c>
      <c r="C18" s="6" t="s">
        <v>681</v>
      </c>
      <c r="D18" s="6" t="s">
        <v>1610</v>
      </c>
      <c r="E18" s="9" t="s">
        <v>1595</v>
      </c>
      <c r="F18" s="9" t="s">
        <v>1586</v>
      </c>
      <c r="G18" s="9" t="s">
        <v>1586</v>
      </c>
      <c r="H18" s="9" t="s">
        <v>1586</v>
      </c>
      <c r="I18" s="9" t="s">
        <v>1586</v>
      </c>
      <c r="J18" s="9" t="s">
        <v>1586</v>
      </c>
      <c r="K18" s="9" t="s">
        <v>1595</v>
      </c>
    </row>
    <row r="19" spans="2:11" x14ac:dyDescent="0.4">
      <c r="B19" s="6" t="s">
        <v>680</v>
      </c>
      <c r="C19" s="6" t="s">
        <v>681</v>
      </c>
      <c r="D19" s="6" t="s">
        <v>4373</v>
      </c>
      <c r="E19" s="9" t="s">
        <v>1586</v>
      </c>
      <c r="F19" s="9" t="s">
        <v>1586</v>
      </c>
      <c r="G19" s="9" t="s">
        <v>1586</v>
      </c>
      <c r="H19" s="9" t="s">
        <v>1586</v>
      </c>
      <c r="I19" s="9" t="s">
        <v>1586</v>
      </c>
      <c r="J19" s="9" t="s">
        <v>1586</v>
      </c>
      <c r="K19" s="9" t="s">
        <v>1586</v>
      </c>
    </row>
    <row r="20" spans="2:11" x14ac:dyDescent="0.4">
      <c r="B20" s="6" t="s">
        <v>682</v>
      </c>
      <c r="C20" s="6" t="s">
        <v>683</v>
      </c>
      <c r="D20" s="6" t="s">
        <v>1610</v>
      </c>
      <c r="E20" s="9" t="s">
        <v>1586</v>
      </c>
      <c r="F20" s="9" t="s">
        <v>1586</v>
      </c>
      <c r="G20" s="9" t="s">
        <v>1586</v>
      </c>
      <c r="H20" s="9" t="s">
        <v>1586</v>
      </c>
      <c r="I20" s="9" t="s">
        <v>1586</v>
      </c>
      <c r="J20" s="9" t="s">
        <v>1588</v>
      </c>
      <c r="K20" s="9" t="s">
        <v>1586</v>
      </c>
    </row>
    <row r="21" spans="2:11" x14ac:dyDescent="0.4">
      <c r="B21" s="6" t="s">
        <v>682</v>
      </c>
      <c r="C21" s="6" t="s">
        <v>683</v>
      </c>
      <c r="D21" s="6" t="s">
        <v>4373</v>
      </c>
      <c r="E21" s="9" t="s">
        <v>1586</v>
      </c>
      <c r="F21" s="9" t="s">
        <v>1586</v>
      </c>
      <c r="G21" s="9" t="s">
        <v>1586</v>
      </c>
      <c r="H21" s="9" t="s">
        <v>1586</v>
      </c>
      <c r="I21" s="9" t="s">
        <v>1586</v>
      </c>
      <c r="J21" s="9" t="s">
        <v>1586</v>
      </c>
      <c r="K21" s="9" t="s">
        <v>1586</v>
      </c>
    </row>
    <row r="22" spans="2:11" x14ac:dyDescent="0.4">
      <c r="B22"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10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heetViews>
  <sheetFormatPr baseColWidth="10" defaultRowHeight="14.6" x14ac:dyDescent="0.4"/>
  <cols>
    <col min="2" max="2" width="9.69140625" customWidth="1"/>
    <col min="3" max="3" width="112.1523437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PM-GEBH'!A1", "Zurück")</f>
        <v>Zurück</v>
      </c>
    </row>
    <row r="3" spans="1:11" x14ac:dyDescent="0.4">
      <c r="B3" s="7" t="s">
        <v>4396</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61</v>
      </c>
      <c r="C6" s="21"/>
      <c r="D6" s="21"/>
      <c r="E6" s="29"/>
      <c r="F6" s="29"/>
      <c r="G6" s="29"/>
      <c r="H6" s="29"/>
      <c r="I6" s="29"/>
      <c r="J6" s="29"/>
      <c r="K6" s="29"/>
    </row>
    <row r="7" spans="1:11" x14ac:dyDescent="0.4">
      <c r="B7" s="6" t="s">
        <v>215</v>
      </c>
      <c r="C7" s="6" t="s">
        <v>216</v>
      </c>
      <c r="D7" s="6" t="s">
        <v>1610</v>
      </c>
      <c r="E7" s="9" t="s">
        <v>1586</v>
      </c>
      <c r="F7" s="9" t="s">
        <v>1586</v>
      </c>
      <c r="G7" s="9" t="s">
        <v>1586</v>
      </c>
      <c r="H7" s="9" t="s">
        <v>1586</v>
      </c>
      <c r="I7" s="9" t="s">
        <v>1586</v>
      </c>
      <c r="J7" s="9" t="s">
        <v>1586</v>
      </c>
      <c r="K7" s="9" t="s">
        <v>1588</v>
      </c>
    </row>
    <row r="8" spans="1:11" x14ac:dyDescent="0.4">
      <c r="B8" s="6" t="s">
        <v>215</v>
      </c>
      <c r="C8" s="6" t="s">
        <v>216</v>
      </c>
      <c r="D8" s="6" t="s">
        <v>4373</v>
      </c>
      <c r="E8" s="9" t="s">
        <v>1586</v>
      </c>
      <c r="F8" s="9" t="s">
        <v>1586</v>
      </c>
      <c r="G8" s="9" t="s">
        <v>1586</v>
      </c>
      <c r="H8" s="9" t="s">
        <v>1586</v>
      </c>
      <c r="I8" s="9" t="s">
        <v>1586</v>
      </c>
      <c r="J8" s="9" t="s">
        <v>1586</v>
      </c>
      <c r="K8" s="9" t="s">
        <v>1586</v>
      </c>
    </row>
    <row r="9" spans="1:11" x14ac:dyDescent="0.4">
      <c r="B9" s="6" t="s">
        <v>219</v>
      </c>
      <c r="C9" s="6" t="s">
        <v>220</v>
      </c>
      <c r="D9" s="6" t="s">
        <v>1610</v>
      </c>
      <c r="E9" s="9" t="s">
        <v>1586</v>
      </c>
      <c r="F9" s="9" t="s">
        <v>1586</v>
      </c>
      <c r="G9" s="9" t="s">
        <v>1586</v>
      </c>
      <c r="H9" s="9" t="s">
        <v>1586</v>
      </c>
      <c r="I9" s="9" t="s">
        <v>1586</v>
      </c>
      <c r="J9" s="9" t="s">
        <v>1588</v>
      </c>
      <c r="K9" s="9" t="s">
        <v>1586</v>
      </c>
    </row>
    <row r="10" spans="1:11" x14ac:dyDescent="0.4">
      <c r="B10" s="6" t="s">
        <v>219</v>
      </c>
      <c r="C10" s="6" t="s">
        <v>220</v>
      </c>
      <c r="D10" s="6" t="s">
        <v>4373</v>
      </c>
      <c r="E10" s="9" t="s">
        <v>1586</v>
      </c>
      <c r="F10" s="9" t="s">
        <v>1586</v>
      </c>
      <c r="G10" s="9" t="s">
        <v>1586</v>
      </c>
      <c r="H10" s="9" t="s">
        <v>1586</v>
      </c>
      <c r="I10" s="9" t="s">
        <v>1586</v>
      </c>
      <c r="J10" s="9" t="s">
        <v>1586</v>
      </c>
      <c r="K10" s="9" t="s">
        <v>1586</v>
      </c>
    </row>
    <row r="11" spans="1:11" x14ac:dyDescent="0.4">
      <c r="B11" s="21" t="s">
        <v>41</v>
      </c>
      <c r="C11" s="21"/>
      <c r="D11" s="21"/>
      <c r="E11" s="29"/>
      <c r="F11" s="29"/>
      <c r="G11" s="29"/>
      <c r="H11" s="29"/>
      <c r="I11" s="29"/>
      <c r="J11" s="29"/>
      <c r="K11" s="29"/>
    </row>
    <row r="12" spans="1:11" x14ac:dyDescent="0.4">
      <c r="B12" s="6" t="s">
        <v>223</v>
      </c>
      <c r="C12" s="6" t="s">
        <v>43</v>
      </c>
      <c r="D12" s="6" t="s">
        <v>1610</v>
      </c>
      <c r="E12" s="9" t="s">
        <v>1586</v>
      </c>
      <c r="F12" s="9" t="s">
        <v>1586</v>
      </c>
      <c r="G12" s="9" t="s">
        <v>1586</v>
      </c>
      <c r="H12" s="9" t="s">
        <v>1586</v>
      </c>
      <c r="I12" s="9" t="s">
        <v>1586</v>
      </c>
      <c r="J12" s="9" t="s">
        <v>1586</v>
      </c>
      <c r="K12" s="9" t="s">
        <v>1586</v>
      </c>
    </row>
    <row r="13" spans="1:11" x14ac:dyDescent="0.4">
      <c r="B13" s="6" t="s">
        <v>223</v>
      </c>
      <c r="C13" s="6" t="s">
        <v>43</v>
      </c>
      <c r="D13" s="6" t="s">
        <v>4373</v>
      </c>
      <c r="E13" s="9" t="s">
        <v>1586</v>
      </c>
      <c r="F13" s="9" t="s">
        <v>1586</v>
      </c>
      <c r="G13" s="9" t="s">
        <v>1586</v>
      </c>
      <c r="H13" s="9" t="s">
        <v>1586</v>
      </c>
      <c r="I13" s="9" t="s">
        <v>1586</v>
      </c>
      <c r="J13" s="9" t="s">
        <v>1586</v>
      </c>
      <c r="K13" s="9" t="s">
        <v>1586</v>
      </c>
    </row>
    <row r="14" spans="1:11" x14ac:dyDescent="0.4">
      <c r="B14" s="6" t="s">
        <v>224</v>
      </c>
      <c r="C14" s="6" t="s">
        <v>47</v>
      </c>
      <c r="D14" s="6" t="s">
        <v>1610</v>
      </c>
      <c r="E14" s="9" t="s">
        <v>1586</v>
      </c>
      <c r="F14" s="9" t="s">
        <v>1586</v>
      </c>
      <c r="G14" s="9" t="s">
        <v>1586</v>
      </c>
      <c r="H14" s="9" t="s">
        <v>1586</v>
      </c>
      <c r="I14" s="9" t="s">
        <v>1586</v>
      </c>
      <c r="J14" s="9" t="s">
        <v>1586</v>
      </c>
      <c r="K14" s="9" t="s">
        <v>1586</v>
      </c>
    </row>
    <row r="15" spans="1:11" x14ac:dyDescent="0.4">
      <c r="B15" s="6" t="s">
        <v>224</v>
      </c>
      <c r="C15" s="6" t="s">
        <v>47</v>
      </c>
      <c r="D15" s="6" t="s">
        <v>4373</v>
      </c>
      <c r="E15" s="9" t="s">
        <v>1586</v>
      </c>
      <c r="F15" s="9" t="s">
        <v>1586</v>
      </c>
      <c r="G15" s="9" t="s">
        <v>1586</v>
      </c>
      <c r="H15" s="9" t="s">
        <v>1586</v>
      </c>
      <c r="I15" s="9" t="s">
        <v>1586</v>
      </c>
      <c r="J15" s="9" t="s">
        <v>1586</v>
      </c>
      <c r="K15" s="9" t="s">
        <v>1586</v>
      </c>
    </row>
    <row r="16" spans="1:11" x14ac:dyDescent="0.4">
      <c r="B16" s="6" t="s">
        <v>225</v>
      </c>
      <c r="C16" s="6" t="s">
        <v>51</v>
      </c>
      <c r="D16" s="6" t="s">
        <v>1610</v>
      </c>
      <c r="E16" s="9" t="s">
        <v>1586</v>
      </c>
      <c r="F16" s="9" t="s">
        <v>1586</v>
      </c>
      <c r="G16" s="9" t="s">
        <v>1586</v>
      </c>
      <c r="H16" s="9" t="s">
        <v>1586</v>
      </c>
      <c r="I16" s="9" t="s">
        <v>1586</v>
      </c>
      <c r="J16" s="9" t="s">
        <v>1586</v>
      </c>
      <c r="K16" s="9" t="s">
        <v>1586</v>
      </c>
    </row>
    <row r="17" spans="2:11" x14ac:dyDescent="0.4">
      <c r="B17" s="6" t="s">
        <v>225</v>
      </c>
      <c r="C17" s="6" t="s">
        <v>51</v>
      </c>
      <c r="D17" s="6" t="s">
        <v>4373</v>
      </c>
      <c r="E17" s="9" t="s">
        <v>1586</v>
      </c>
      <c r="F17" s="9" t="s">
        <v>1586</v>
      </c>
      <c r="G17" s="9" t="s">
        <v>1586</v>
      </c>
      <c r="H17" s="9" t="s">
        <v>1586</v>
      </c>
      <c r="I17" s="9" t="s">
        <v>1586</v>
      </c>
      <c r="J17" s="9" t="s">
        <v>1586</v>
      </c>
      <c r="K17" s="9" t="s">
        <v>1586</v>
      </c>
    </row>
    <row r="18" spans="2:11" x14ac:dyDescent="0.4">
      <c r="B18" s="13" t="s">
        <v>859</v>
      </c>
    </row>
  </sheetData>
  <mergeCells count="6">
    <mergeCell ref="B11:K11"/>
    <mergeCell ref="B4:B5"/>
    <mergeCell ref="C4:C5"/>
    <mergeCell ref="D4:D5"/>
    <mergeCell ref="E4:K4"/>
    <mergeCell ref="B6:K6"/>
  </mergeCells>
  <pageMargins left="0.7" right="0.7" top="0.75" bottom="0.75" header="0.3" footer="0.3"/>
  <pageSetup paperSize="9" orientation="portrait" horizontalDpi="300" verticalDpi="300"/>
</worksheet>
</file>

<file path=xl/worksheets/sheet10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HYPERLINK("#'PM-NEO - K3_1_QI'!A1", "Qualitätsindikatoren: Übersicht über Auffälligkeiten und Qualitätssicherungsmaßnahmen gem. § 17 DeQS-RL")</f>
        <v>Qualitätsindikatoren: Übersicht über Auffälligkeiten und Qualitätssicherungsmaßnahmen gem. § 17 DeQS-RL</v>
      </c>
      <c r="C6" s="2" t="str">
        <f>HYPERLINK("#'PM-NEO - K3_1_QI'!A1", "K3_1_QI")</f>
        <v>K3_1_QI</v>
      </c>
    </row>
    <row r="7" spans="1:3" x14ac:dyDescent="0.4">
      <c r="B7" s="2" t="str">
        <f>HYPERLINK("#'PM-NEO - K3_1_AK'!A1", "Auffälligkeitskriterien: Übersicht über Auffälligkeiten und Qualitätssicherungsmaßnahmen gem. § 17 DeQS-RL")</f>
        <v>Auffälligkeitskriterien: Übersicht über Auffälligkeiten und Qualitätssicherungsmaßnahmen gem. § 17 DeQS-RL</v>
      </c>
      <c r="C7" s="2" t="str">
        <f>HYPERLINK("#'PM-NEO - K3_1_AK'!A1", "K3_1_AK")</f>
        <v>K3_1_AK</v>
      </c>
    </row>
    <row r="8" spans="1:3" x14ac:dyDescent="0.4">
      <c r="B8" s="2" t="str">
        <f>HYPERLINK("#'PM-NEO - K3_2_QI'!A1", "Qualitätsindikatoren: Auffälligkeiten und Bewertungen nach Abschluss des Stellungnahmeverfahrens (AJ 2023)")</f>
        <v>Qualitätsindikatoren: Auffälligkeiten und Bewertungen nach Abschluss des Stellungnahmeverfahrens (AJ 2023)</v>
      </c>
      <c r="C8" s="2" t="str">
        <f>HYPERLINK("#'PM-NEO - K3_2_QI'!A1", "K3_2_QI")</f>
        <v>K3_2_QI</v>
      </c>
    </row>
    <row r="9" spans="1:3" x14ac:dyDescent="0.4">
      <c r="B9" s="2" t="str">
        <f>HYPERLINK("#'PM-NEO - K3_2_AK'!A1", "Auffälligkeitskriterien: Auffälligkeiten und Bewertungen nach Abschluss des Stellungnahmeverfahrens (AJ 2023)")</f>
        <v>Auffälligkeitskriterien: Auffälligkeiten und Bewertungen nach Abschluss des Stellungnahmeverfahrens (AJ 2023)</v>
      </c>
      <c r="C9" s="2" t="str">
        <f>HYPERLINK("#'PM-NEO - K3_2_AK'!A1", "K3_2_AK")</f>
        <v>K3_2_AK</v>
      </c>
    </row>
    <row r="10" spans="1:3" x14ac:dyDescent="0.4">
      <c r="B10" s="2" t="str">
        <f>HYPERLINK("#'PM-NEO - K3_3_QI'!A1", "Qualitätsindikatoren: Wiederholte Auffälligkeiten (AJ 2023 und Vorjahre)")</f>
        <v>Qualitätsindikatoren: Wiederholte Auffälligkeiten (AJ 2023 und Vorjahre)</v>
      </c>
      <c r="C10" s="2" t="str">
        <f>HYPERLINK("#'PM-NEO - K3_3_QI'!A1", "K3_3_QI")</f>
        <v>K3_3_QI</v>
      </c>
    </row>
    <row r="11" spans="1:3" x14ac:dyDescent="0.4">
      <c r="B11" s="2" t="str">
        <f>HYPERLINK("#'PM-NEO - K3_3_AK'!A1", "Auffälligkeitskriterien: Wiederholte Auffälligkeiten (AJ 2023 und Vorjahre)")</f>
        <v>Auffälligkeitskriterien: Wiederholte Auffälligkeiten (AJ 2023 und Vorjahre)</v>
      </c>
      <c r="C11" s="2" t="str">
        <f>HYPERLINK("#'PM-NEO - K3_3_AK'!A1", "K3_3_AK")</f>
        <v>K3_3_AK</v>
      </c>
    </row>
    <row r="12" spans="1:3" x14ac:dyDescent="0.4">
      <c r="B12" s="2" t="str">
        <f>HYPERLINK("#'PM-NEO - K3_4_QI'!A1", "Qualitätsindikatoren: Mehrfache Auffälligkeiten bei Leistungserbringern (AJ 2023)")</f>
        <v>Qualitätsindikatoren: Mehrfache Auffälligkeiten bei Leistungserbringern (AJ 2023)</v>
      </c>
      <c r="C12" s="2" t="str">
        <f>HYPERLINK("#'PM-NEO - K3_4_QI'!A1", "K3_4_QI")</f>
        <v>K3_4_QI</v>
      </c>
    </row>
    <row r="13" spans="1:3" x14ac:dyDescent="0.4">
      <c r="B13" s="2" t="str">
        <f>HYPERLINK("#'PM-NEO - K3_4_AK'!A1", "Auffälligkeitskriterien: Mehrfache Auffälligkeiten bei Leistungserbringern (AJ 2023)")</f>
        <v>Auffälligkeitskriterien: Mehrfache Auffälligkeiten bei Leistungserbringern (AJ 2023)</v>
      </c>
      <c r="C13" s="2" t="str">
        <f>HYPERLINK("#'PM-NEO - K3_4_AK'!A1", "K3_4_AK")</f>
        <v>K3_4_AK</v>
      </c>
    </row>
    <row r="14" spans="1:3" x14ac:dyDescent="0.4">
      <c r="B14" s="2" t="str">
        <f>HYPERLINK("#'PM-NEO - K3_5_QI'!A1", "Auffälligkeiten und Stellungnahmeverfahren nach Fallzahl pro Qualitätsindikator (AJ 2023)")</f>
        <v>Auffälligkeiten und Stellungnahmeverfahren nach Fallzahl pro Qualitätsindikator (AJ 2023)</v>
      </c>
      <c r="C14" s="2" t="str">
        <f>HYPERLINK("#'PM-NEO - K3_5_QI'!A1", "K3_5_QI")</f>
        <v>K3_5_QI</v>
      </c>
    </row>
    <row r="15" spans="1:3" x14ac:dyDescent="0.4">
      <c r="B15" s="2" t="str">
        <f>HYPERLINK("#'PM-NEO - A_1_QI'!A1", "Qualitätsindikatoren: Art der Auffälligkeit (AJ 2023)")</f>
        <v>Qualitätsindikatoren: Art der Auffälligkeit (AJ 2023)</v>
      </c>
      <c r="C15" s="2" t="str">
        <f>HYPERLINK("#'PM-NEO - A_1_QI'!A1", "A_1_QI")</f>
        <v>A_1_QI</v>
      </c>
    </row>
    <row r="16" spans="1:3" x14ac:dyDescent="0.4">
      <c r="B16" s="2" t="str">
        <f>HYPERLINK("#'PM-NEO - A_1_AK'!A1", "Auffälligkeitskriterien: Art der Auffälligkeit (AJ 2023)")</f>
        <v>Auffälligkeitskriterien: Art der Auffälligkeit (AJ 2023)</v>
      </c>
      <c r="C16" s="2" t="str">
        <f>HYPERLINK("#'PM-NEO - A_1_AK'!A1", "A_1_AK")</f>
        <v>A_1_AK</v>
      </c>
    </row>
    <row r="17" spans="2:3" x14ac:dyDescent="0.4">
      <c r="B17" s="2" t="str">
        <f>HYPERLINK("#'PM-NEO - A_2_QI_a'!A1", "Qualitätsindikatoren: Stellungnahmeverfahren (AJ 2023)")</f>
        <v>Qualitätsindikatoren: Stellungnahmeverfahren (AJ 2023)</v>
      </c>
      <c r="C17" s="2" t="str">
        <f>HYPERLINK("#'PM-NEO - A_2_QI_a'!A1", "A_2_QI_a")</f>
        <v>A_2_QI_a</v>
      </c>
    </row>
    <row r="18" spans="2:3" x14ac:dyDescent="0.4">
      <c r="B18" s="2" t="str">
        <f>HYPERLINK("#'PM-NEO - A_2_AK_a'!A1", "Auffälligkeitskriterien: Stellungnahmeverfahren (AJ 2023)")</f>
        <v>Auffälligkeitskriterien: Stellungnahmeverfahren (AJ 2023)</v>
      </c>
      <c r="C18" s="2" t="str">
        <f>HYPERLINK("#'PM-NEO - A_2_AK_a'!A1", "A_2_AK_a")</f>
        <v>A_2_AK_a</v>
      </c>
    </row>
    <row r="19" spans="2:3" x14ac:dyDescent="0.4">
      <c r="B19" s="2" t="str">
        <f>HYPERLINK("#'PM-NEO - A_2_QI_b'!A1", "Qualitätsindikatoren: Freitextkommentare zur Nicht-Einleitung von Stellungnahmeverfahren (AJ 2023)")</f>
        <v>Qualitätsindikatoren: Freitextkommentare zur Nicht-Einleitung von Stellungnahmeverfahren (AJ 2023)</v>
      </c>
      <c r="C19" s="2" t="str">
        <f>HYPERLINK("#'PM-NEO - A_2_QI_b'!A1", "A_2_QI_b")</f>
        <v>A_2_QI_b</v>
      </c>
    </row>
    <row r="20" spans="2:3" x14ac:dyDescent="0.4">
      <c r="B20" s="2" t="str">
        <f>HYPERLINK("#'PM-NEO - A_2_AK_b'!A1", "Auffälligkeitskriterien: Freitextkommentare zur Nicht-Einleitung von Stellungnahmeverfahren (AJ 2023)")</f>
        <v>Auffälligkeitskriterien: Freitextkommentare zur Nicht-Einleitung von Stellungnahmeverfahren (AJ 2023)</v>
      </c>
      <c r="C20" s="2" t="str">
        <f>HYPERLINK("#'PM-NEO - A_2_AK_b'!A1", "A_2_AK_b")</f>
        <v>A_2_AK_b</v>
      </c>
    </row>
    <row r="21" spans="2:3" x14ac:dyDescent="0.4">
      <c r="B21" s="2" t="str">
        <f>HYPERLINK("#'PM-NEO - A_3_AK_a'!A1", "Auffälligkeitskriterien: Bewertung der qualitativ auffälligen Ergebnisse (AJ 2023)")</f>
        <v>Auffälligkeitskriterien: Bewertung der qualitativ auffälligen Ergebnisse (AJ 2023)</v>
      </c>
      <c r="C21" s="2" t="str">
        <f>HYPERLINK("#'PM-NEO - A_3_AK_a'!A1", "A_3_AK_a")</f>
        <v>A_3_AK_a</v>
      </c>
    </row>
    <row r="22" spans="2:3" x14ac:dyDescent="0.4">
      <c r="B22" s="2" t="str">
        <f>HYPERLINK("#'PM-NEO - A_3_AK_b'!A1", "Auffälligkeitskriterien: Freitextkommentare zur Bewertung der qualitativ auffälligen Ergebnisse (AJ 2023)")</f>
        <v>Auffälligkeitskriterien: Freitextkommentare zur Bewertung der qualitativ auffälligen Ergebnisse (AJ 2023)</v>
      </c>
      <c r="C22" s="2" t="str">
        <f>HYPERLINK("#'PM-NEO - A_3_AK_b'!A1", "A_3_AK_b")</f>
        <v>A_3_AK_b</v>
      </c>
    </row>
    <row r="23" spans="2:3" x14ac:dyDescent="0.4">
      <c r="B23" s="2" t="str">
        <f>HYPERLINK("#'PM-NEO - A_4_QI_a'!A1", "Qualitätsindikatoren: Bewertung der qualitativ auffälligen Ergebnisse (AJ 2023)")</f>
        <v>Qualitätsindikatoren: Bewertung der qualitativ auffälligen Ergebnisse (AJ 2023)</v>
      </c>
      <c r="C23" s="2" t="str">
        <f>HYPERLINK("#'PM-NEO - A_4_QI_a'!A1", "A_4_QI_a")</f>
        <v>A_4_QI_a</v>
      </c>
    </row>
    <row r="24" spans="2:3" x14ac:dyDescent="0.4">
      <c r="B24" s="2" t="str">
        <f>HYPERLINK("#'PM-NEO - A_4_QI_b'!A1", "Qualitätsindikatoren: Freitextkommentare zur Bewertung der qualitativ auffälligen Ergebnisse (AJ 2023)")</f>
        <v>Qualitätsindikatoren: Freitextkommentare zur Bewertung der qualitativ auffälligen Ergebnisse (AJ 2023)</v>
      </c>
      <c r="C24" s="2" t="str">
        <f>HYPERLINK("#'PM-NEO - A_4_QI_b'!A1", "A_4_QI_b")</f>
        <v>A_4_QI_b</v>
      </c>
    </row>
    <row r="25" spans="2:3" x14ac:dyDescent="0.4">
      <c r="B25" s="2" t="str">
        <f>HYPERLINK("#'PM-NEO - A_5_AK_a'!A1", "Auffälligkeitskriterien: Bewertung der qualitativ unauffälligen Ergebnisse (AJ 2023)")</f>
        <v>Auffälligkeitskriterien: Bewertung der qualitativ unauffälligen Ergebnisse (AJ 2023)</v>
      </c>
      <c r="C25" s="2" t="str">
        <f>HYPERLINK("#'PM-NEO - A_5_AK_a'!A1", "A_5_AK_a")</f>
        <v>A_5_AK_a</v>
      </c>
    </row>
    <row r="26" spans="2:3" x14ac:dyDescent="0.4">
      <c r="B26" s="2" t="str">
        <f>HYPERLINK("#'PM-NEO - A_5_AK_b'!A1", "Auffälligkeitskriterien: Freitextkommentare zur Bewertung der qualitativ unauffälligen Ergebnisse (AJ 2023)")</f>
        <v>Auffälligkeitskriterien: Freitextkommentare zur Bewertung der qualitativ unauffälligen Ergebnisse (AJ 2023)</v>
      </c>
      <c r="C26" s="2" t="str">
        <f>HYPERLINK("#'PM-NEO - A_5_AK_b'!A1", "A_5_AK_b")</f>
        <v>A_5_AK_b</v>
      </c>
    </row>
    <row r="27" spans="2:3" x14ac:dyDescent="0.4">
      <c r="B27" s="2" t="str">
        <f>HYPERLINK("#'PM-NEO - A_6_QI_a'!A1", "Qualitätsindikatoren: Bewertung der qualitativ unauffälligen Ergebnisse (AJ 2023)")</f>
        <v>Qualitätsindikatoren: Bewertung der qualitativ unauffälligen Ergebnisse (AJ 2023)</v>
      </c>
      <c r="C27" s="2" t="str">
        <f>HYPERLINK("#'PM-NEO - A_6_QI_a'!A1", "A_6_QI_a")</f>
        <v>A_6_QI_a</v>
      </c>
    </row>
    <row r="28" spans="2:3" x14ac:dyDescent="0.4">
      <c r="B28" s="2" t="str">
        <f>HYPERLINK("#'PM-NEO - A_6_QI_b'!A1", "Qualitätsindikatoren: Freitextkommentare zur Bewertung der qualitativ unauffälligen Ergebnisse (AJ 2023)")</f>
        <v>Qualitätsindikatoren: Freitextkommentare zur Bewertung der qualitativ unauffälligen Ergebnisse (AJ 2023)</v>
      </c>
      <c r="C28" s="2" t="str">
        <f>HYPERLINK("#'PM-NEO - A_6_QI_b'!A1", "A_6_QI_b")</f>
        <v>A_6_QI_b</v>
      </c>
    </row>
    <row r="29" spans="2:3" x14ac:dyDescent="0.4">
      <c r="B29" s="2" t="str">
        <f>HYPERLINK("#'PM-NEO - A_7_AK_a'!A1", "Auffälligkeitskriterien: Bewertung der  Ergebnisse als Sonstiges (AJ 2023)")</f>
        <v>Auffälligkeitskriterien: Bewertung der  Ergebnisse als Sonstiges (AJ 2023)</v>
      </c>
      <c r="C29" s="2" t="str">
        <f>HYPERLINK("#'PM-NEO - A_7_AK_a'!A1", "A_7_AK_a")</f>
        <v>A_7_AK_a</v>
      </c>
    </row>
    <row r="30" spans="2:3" x14ac:dyDescent="0.4">
      <c r="B30" s="2" t="str">
        <f>HYPERLINK("#'PM-NEO - A_7_AK_b'!A1", "Auffälligkeitskriterien: Freitextkommentare zur Bewertung der Ergebnisse als Sonstiges (AJ 2023)")</f>
        <v>Auffälligkeitskriterien: Freitextkommentare zur Bewertung der Ergebnisse als Sonstiges (AJ 2023)</v>
      </c>
      <c r="C30" s="2" t="str">
        <f>HYPERLINK("#'PM-NEO - A_7_AK_b'!A1", "A_7_AK_b")</f>
        <v>A_7_AK_b</v>
      </c>
    </row>
    <row r="31" spans="2:3" x14ac:dyDescent="0.4">
      <c r="B31" s="2" t="str">
        <f>HYPERLINK("#'PM-NEO - A_8_QI_a'!A1", "Qualitätsindikatoren: Bewertung der Ergebnisse als Dokumentationsfehler oder Sonstiges (AJ 2023)")</f>
        <v>Qualitätsindikatoren: Bewertung der Ergebnisse als Dokumentationsfehler oder Sonstiges (AJ 2023)</v>
      </c>
      <c r="C31" s="2" t="str">
        <f>HYPERLINK("#'PM-NEO - A_8_QI_a'!A1", "A_8_QI_a")</f>
        <v>A_8_QI_a</v>
      </c>
    </row>
    <row r="32" spans="2:3" x14ac:dyDescent="0.4">
      <c r="B32" s="2" t="str">
        <f>HYPERLINK("#'PM-NEO - A_8_QI_b'!A1", "Qualitätsindikatoren: Freitextkommentare zur Bewertung der Ergebnisse als Dokumentationsfehler oder Sonstiges (AJ 2023)")</f>
        <v>Qualitätsindikatoren: Freitextkommentare zur Bewertung der Ergebnisse als Dokumentationsfehler oder Sonstiges (AJ 2023)</v>
      </c>
      <c r="C32" s="2" t="str">
        <f>HYPERLINK("#'PM-NEO - A_8_QI_b'!A1", "A_8_QI_b")</f>
        <v>A_8_QI_b</v>
      </c>
    </row>
    <row r="33" spans="2:3" x14ac:dyDescent="0.4">
      <c r="B33" s="2" t="str">
        <f>HYPERLINK("#'PM-NEO - A_9_QI'!A1", "Qualitätsindikatoren: Initiierung Maßnahmenstufe 1 und 2 (AJ 2023)")</f>
        <v>Qualitätsindikatoren: Initiierung Maßnahmenstufe 1 und 2 (AJ 2023)</v>
      </c>
      <c r="C33" s="2" t="str">
        <f>HYPERLINK("#'PM-NEO - A_9_QI'!A1", "A_9_QI")</f>
        <v>A_9_QI</v>
      </c>
    </row>
    <row r="34" spans="2:3" x14ac:dyDescent="0.4">
      <c r="B34" s="2" t="str">
        <f>HYPERLINK("#'PM-NEO - A_9_AK'!A1", "Auffälligkeitskriterien: Initiierung Maßnahmenstufe 1 und 2 (AJ 2023)")</f>
        <v>Auffälligkeitskriterien: Initiierung Maßnahmenstufe 1 und 2 (AJ 2023)</v>
      </c>
      <c r="C34" s="2" t="str">
        <f>HYPERLINK("#'PM-NEO - A_9_AK'!A1", "A_9_AK")</f>
        <v>A_9_AK</v>
      </c>
    </row>
    <row r="35" spans="2:3" x14ac:dyDescent="0.4">
      <c r="B35" s="2" t="str">
        <f>HYPERLINK("#'PM-NEO - A_10_QI'!A1", "Qualitätsindikatoren: Ergebnisse nach Stellungnahmeverfahren pro Bundesland (AJ 2023)")</f>
        <v>Qualitätsindikatoren: Ergebnisse nach Stellungnahmeverfahren pro Bundesland (AJ 2023)</v>
      </c>
      <c r="C35" s="2" t="str">
        <f>HYPERLINK("#'PM-NEO - A_10_QI'!A1", "A_10_QI")</f>
        <v>A_10_QI</v>
      </c>
    </row>
    <row r="36" spans="2:3" x14ac:dyDescent="0.4">
      <c r="B36" s="2" t="str">
        <f>HYPERLINK("#'PM-NEO - A_10_AK'!A1", "Auffälligkeitskriterien: Ergebnisse nach Stellungnahmeverfahren pro Bundesland (AJ 2023)")</f>
        <v>Auffälligkeitskriterien: Ergebnisse nach Stellungnahmeverfahren pro Bundesland (AJ 2023)</v>
      </c>
      <c r="C36" s="2" t="str">
        <f>HYPERLINK("#'PM-NEO - A_10_AK'!A1", "A_10_AK")</f>
        <v>A_10_AK</v>
      </c>
    </row>
    <row r="37" spans="2:3" x14ac:dyDescent="0.4">
      <c r="B37" s="2" t="str">
        <f>HYPERLINK("#'PM-NEO - A_11_AK_QI'!A1", "Qualitätsindikatoren und Auffälligkeitskriterien: Best practice (AJ 2023)")</f>
        <v>Qualitätsindikatoren und Auffälligkeitskriterien: Best practice (AJ 2023)</v>
      </c>
      <c r="C37" s="2" t="str">
        <f>HYPERLINK("#'PM-NEO - A_11_AK_QI'!A1", "A_11_AK_QI")</f>
        <v>A_11_AK_QI</v>
      </c>
    </row>
    <row r="38" spans="2:3" x14ac:dyDescent="0.4">
      <c r="B38" s="2" t="str">
        <f>HYPERLINK("#'PM-NEO - A_12_QI'!A1", "Darstellung des Verlaufs der Bewertung (AJ 2023)")</f>
        <v>Darstellung des Verlaufs der Bewertung (AJ 2023)</v>
      </c>
      <c r="C38" s="2" t="str">
        <f>HYPERLINK("#'PM-NEO - A_12_QI'!A1", "A_12_QI")</f>
        <v>A_12_QI</v>
      </c>
    </row>
    <row r="39" spans="2:3" x14ac:dyDescent="0.4">
      <c r="B39" s="2" t="str">
        <f>HYPERLINK("#'PM-NEO - A_13_QI'!A1", "Qualitätsindikatoren: Art der Maßnahme in Maßnahmenstufe 1 (AJ 2022 und 2023)")</f>
        <v>Qualitätsindikatoren: Art der Maßnahme in Maßnahmenstufe 1 (AJ 2022 und 2023)</v>
      </c>
      <c r="C39" s="2" t="str">
        <f>HYPERLINK("#'PM-NEO - A_13_QI'!A1", "A_13_QI")</f>
        <v>A_13_QI</v>
      </c>
    </row>
    <row r="40" spans="2:3" x14ac:dyDescent="0.4">
      <c r="B40" s="2" t="str">
        <f>HYPERLINK("#'PM-NEO - A_13_AK'!A1", "Auffälligkeitskriterien: Art der Maßnahme in Maßnahmenstufe 1 (AJ 2022 und 2023)")</f>
        <v>Auffälligkeitskriterien: Art der Maßnahme in Maßnahmenstufe 1 (AJ 2022 und 2023)</v>
      </c>
      <c r="C40" s="2" t="str">
        <f>HYPERLINK("#'PM-NEO - A_13_AK'!A1", "A_13_AK")</f>
        <v>A_13_AK</v>
      </c>
    </row>
  </sheetData>
  <pageMargins left="0.7" right="0.7" top="0.75" bottom="0.75" header="0.3" footer="0.3"/>
  <pageSetup paperSize="9" orientation="portrait" horizontalDpi="300" verticalDpi="300"/>
</worksheet>
</file>

<file path=xl/worksheets/sheet10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PM-NEO'!A1", "Zurück")</f>
        <v>Zurück</v>
      </c>
    </row>
    <row r="3" spans="1:6" x14ac:dyDescent="0.4">
      <c r="B3" s="7" t="s">
        <v>5222</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5204</v>
      </c>
      <c r="D6" s="9" t="s">
        <v>3326</v>
      </c>
      <c r="E6" s="9" t="s">
        <v>5205</v>
      </c>
      <c r="F6" s="9" t="s">
        <v>3326</v>
      </c>
    </row>
    <row r="7" spans="1:6" x14ac:dyDescent="0.4">
      <c r="B7" s="16" t="s">
        <v>4655</v>
      </c>
      <c r="C7" s="9" t="s">
        <v>5204</v>
      </c>
      <c r="D7" s="9" t="s">
        <v>4443</v>
      </c>
      <c r="E7" s="9" t="s">
        <v>5205</v>
      </c>
      <c r="F7" s="9" t="s">
        <v>4443</v>
      </c>
    </row>
    <row r="8" spans="1:6" x14ac:dyDescent="0.4">
      <c r="B8" s="16" t="s">
        <v>4444</v>
      </c>
      <c r="C8" s="9" t="s">
        <v>5206</v>
      </c>
      <c r="D8" s="9" t="s">
        <v>4521</v>
      </c>
      <c r="E8" s="9" t="s">
        <v>5206</v>
      </c>
      <c r="F8" s="9" t="s">
        <v>5207</v>
      </c>
    </row>
    <row r="9" spans="1:6" x14ac:dyDescent="0.4">
      <c r="B9" s="9" t="s">
        <v>4446</v>
      </c>
      <c r="C9" s="9" t="s">
        <v>1586</v>
      </c>
      <c r="D9" s="9" t="s">
        <v>4447</v>
      </c>
      <c r="E9" s="9" t="s">
        <v>1586</v>
      </c>
      <c r="F9" s="9" t="s">
        <v>4447</v>
      </c>
    </row>
    <row r="10" spans="1:6" x14ac:dyDescent="0.4">
      <c r="B10" s="16" t="s">
        <v>4448</v>
      </c>
      <c r="C10" s="9" t="s">
        <v>5206</v>
      </c>
      <c r="D10" s="9" t="s">
        <v>4443</v>
      </c>
      <c r="E10" s="9" t="s">
        <v>5206</v>
      </c>
      <c r="F10" s="9" t="s">
        <v>4443</v>
      </c>
    </row>
    <row r="11" spans="1:6" x14ac:dyDescent="0.4">
      <c r="B11" s="9" t="s">
        <v>4664</v>
      </c>
      <c r="C11" s="9" t="s">
        <v>5206</v>
      </c>
      <c r="D11" s="9" t="s">
        <v>4443</v>
      </c>
      <c r="E11" s="9" t="s">
        <v>5206</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1835</v>
      </c>
      <c r="D15" s="9" t="s">
        <v>5208</v>
      </c>
      <c r="E15" s="9" t="s">
        <v>1665</v>
      </c>
      <c r="F15" s="9" t="s">
        <v>5209</v>
      </c>
    </row>
    <row r="16" spans="1:6" x14ac:dyDescent="0.4">
      <c r="B16" s="6" t="s">
        <v>4453</v>
      </c>
      <c r="C16" s="9" t="s">
        <v>5210</v>
      </c>
      <c r="D16" s="9" t="s">
        <v>5211</v>
      </c>
      <c r="E16" s="9" t="s">
        <v>5212</v>
      </c>
      <c r="F16" s="9" t="s">
        <v>5213</v>
      </c>
    </row>
    <row r="17" spans="2:6" x14ac:dyDescent="0.4">
      <c r="B17" s="9" t="s">
        <v>4455</v>
      </c>
      <c r="C17" s="9" t="s">
        <v>5210</v>
      </c>
      <c r="D17" s="9" t="s">
        <v>4443</v>
      </c>
      <c r="E17" s="9" t="s">
        <v>5212</v>
      </c>
      <c r="F17" s="9" t="s">
        <v>4443</v>
      </c>
    </row>
    <row r="18" spans="2:6" x14ac:dyDescent="0.4">
      <c r="B18" s="9" t="s">
        <v>4456</v>
      </c>
      <c r="C18" s="9" t="s">
        <v>1595</v>
      </c>
      <c r="D18" s="9" t="s">
        <v>5214</v>
      </c>
      <c r="E18" s="9" t="s">
        <v>1595</v>
      </c>
      <c r="F18" s="9" t="s">
        <v>5215</v>
      </c>
    </row>
    <row r="19" spans="2:6" x14ac:dyDescent="0.4">
      <c r="B19" s="9" t="s">
        <v>4457</v>
      </c>
      <c r="C19" s="9" t="s">
        <v>1586</v>
      </c>
      <c r="D19" s="9" t="s">
        <v>4447</v>
      </c>
      <c r="E19" s="9" t="s">
        <v>1586</v>
      </c>
      <c r="F19" s="9" t="s">
        <v>4447</v>
      </c>
    </row>
    <row r="20" spans="2:6" x14ac:dyDescent="0.4">
      <c r="B20" s="6" t="s">
        <v>4458</v>
      </c>
      <c r="C20" s="9" t="s">
        <v>1586</v>
      </c>
      <c r="D20" s="9" t="s">
        <v>4447</v>
      </c>
      <c r="E20" s="9" t="s">
        <v>1586</v>
      </c>
      <c r="F20" s="9" t="s">
        <v>4447</v>
      </c>
    </row>
    <row r="21" spans="2:6" x14ac:dyDescent="0.4">
      <c r="B21" s="21" t="s">
        <v>4459</v>
      </c>
      <c r="C21" s="22" t="s">
        <v>4437</v>
      </c>
      <c r="D21" s="22" t="s">
        <v>4437</v>
      </c>
      <c r="E21" s="22" t="s">
        <v>4437</v>
      </c>
      <c r="F21" s="22" t="s">
        <v>4437</v>
      </c>
    </row>
    <row r="22" spans="2:6" x14ac:dyDescent="0.4">
      <c r="B22" s="6" t="s">
        <v>4460</v>
      </c>
      <c r="C22" s="9" t="s">
        <v>5054</v>
      </c>
      <c r="D22" s="9" t="s">
        <v>5216</v>
      </c>
      <c r="E22" s="9" t="s">
        <v>3449</v>
      </c>
      <c r="F22" s="9" t="s">
        <v>5217</v>
      </c>
    </row>
    <row r="23" spans="2:6" x14ac:dyDescent="0.4">
      <c r="B23" s="6" t="s">
        <v>4462</v>
      </c>
      <c r="C23" s="9" t="s">
        <v>1629</v>
      </c>
      <c r="D23" s="9" t="s">
        <v>5218</v>
      </c>
      <c r="E23" s="9" t="s">
        <v>1629</v>
      </c>
      <c r="F23" s="9" t="s">
        <v>5218</v>
      </c>
    </row>
    <row r="24" spans="2:6" x14ac:dyDescent="0.4">
      <c r="B24" s="6" t="s">
        <v>4682</v>
      </c>
      <c r="C24" s="9" t="s">
        <v>1597</v>
      </c>
      <c r="D24" s="9" t="s">
        <v>5219</v>
      </c>
      <c r="E24" s="9" t="s">
        <v>1597</v>
      </c>
      <c r="F24" s="9" t="s">
        <v>5219</v>
      </c>
    </row>
    <row r="25" spans="2:6" x14ac:dyDescent="0.4">
      <c r="B25" s="6" t="s">
        <v>4464</v>
      </c>
      <c r="C25" s="9" t="s">
        <v>1670</v>
      </c>
      <c r="D25" s="9" t="s">
        <v>5220</v>
      </c>
      <c r="E25" s="9" t="s">
        <v>1661</v>
      </c>
      <c r="F25" s="9" t="s">
        <v>5221</v>
      </c>
    </row>
    <row r="26" spans="2:6" x14ac:dyDescent="0.4">
      <c r="B26" s="21" t="s">
        <v>4465</v>
      </c>
      <c r="C26" s="22" t="s">
        <v>4437</v>
      </c>
      <c r="D26" s="22" t="s">
        <v>4437</v>
      </c>
      <c r="E26" s="22" t="s">
        <v>4437</v>
      </c>
      <c r="F26" s="22" t="s">
        <v>4437</v>
      </c>
    </row>
    <row r="27" spans="2:6" x14ac:dyDescent="0.4">
      <c r="B27" s="6" t="s">
        <v>4466</v>
      </c>
      <c r="C27" s="9" t="s">
        <v>3869</v>
      </c>
      <c r="D27" s="9" t="s">
        <v>4467</v>
      </c>
      <c r="E27" s="9" t="s">
        <v>1585</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10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1.3046875" customWidth="1"/>
    <col min="3" max="4" width="17.84375" customWidth="1"/>
  </cols>
  <sheetData>
    <row r="1" spans="1:4" x14ac:dyDescent="0.4">
      <c r="A1" s="2" t="str">
        <f>HYPERLINK("#'Auswahl Auswertungsmodul'!A1", "Zurück zum Start")</f>
        <v>Zurück zum Start</v>
      </c>
    </row>
    <row r="2" spans="1:4" x14ac:dyDescent="0.4">
      <c r="A2" s="2" t="str">
        <f>HYPERLINK("#'Auswahl PM-NEO'!A1", "Zurück")</f>
        <v>Zurück</v>
      </c>
    </row>
    <row r="3" spans="1:4" x14ac:dyDescent="0.4">
      <c r="B3" s="7" t="s">
        <v>4643</v>
      </c>
    </row>
    <row r="4" spans="1:4" x14ac:dyDescent="0.4">
      <c r="B4" s="25" t="s">
        <v>4437</v>
      </c>
      <c r="C4" s="23" t="s">
        <v>4438</v>
      </c>
      <c r="D4" s="25" t="s">
        <v>4438</v>
      </c>
    </row>
    <row r="5" spans="1:4" x14ac:dyDescent="0.4">
      <c r="B5" s="24"/>
      <c r="C5" s="8" t="s">
        <v>4439</v>
      </c>
      <c r="D5" s="8" t="s">
        <v>4440</v>
      </c>
    </row>
    <row r="6" spans="1:4" x14ac:dyDescent="0.4">
      <c r="B6" s="16" t="s">
        <v>4441</v>
      </c>
      <c r="C6" s="9" t="s">
        <v>4636</v>
      </c>
      <c r="D6" s="9" t="s">
        <v>4443</v>
      </c>
    </row>
    <row r="7" spans="1:4" x14ac:dyDescent="0.4">
      <c r="B7" s="16" t="s">
        <v>4444</v>
      </c>
      <c r="C7" s="9" t="s">
        <v>3928</v>
      </c>
      <c r="D7" s="9" t="s">
        <v>4637</v>
      </c>
    </row>
    <row r="8" spans="1:4" x14ac:dyDescent="0.4">
      <c r="B8" s="9" t="s">
        <v>4446</v>
      </c>
      <c r="C8" s="9" t="s">
        <v>1588</v>
      </c>
      <c r="D8" s="9" t="s">
        <v>4638</v>
      </c>
    </row>
    <row r="9" spans="1:4" x14ac:dyDescent="0.4">
      <c r="B9" s="16" t="s">
        <v>4448</v>
      </c>
      <c r="C9" s="9" t="s">
        <v>3928</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1966</v>
      </c>
      <c r="D12" s="9" t="s">
        <v>4639</v>
      </c>
    </row>
    <row r="13" spans="1:4" x14ac:dyDescent="0.4">
      <c r="B13" s="6" t="s">
        <v>4453</v>
      </c>
      <c r="C13" s="9" t="s">
        <v>3378</v>
      </c>
      <c r="D13" s="9" t="s">
        <v>4640</v>
      </c>
    </row>
    <row r="14" spans="1:4" x14ac:dyDescent="0.4">
      <c r="B14" s="9" t="s">
        <v>4455</v>
      </c>
      <c r="C14" s="9" t="s">
        <v>3378</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1916</v>
      </c>
      <c r="D19" s="9" t="s">
        <v>4641</v>
      </c>
    </row>
    <row r="20" spans="2:4" x14ac:dyDescent="0.4">
      <c r="B20" s="6" t="s">
        <v>4462</v>
      </c>
      <c r="C20" s="9" t="s">
        <v>1592</v>
      </c>
      <c r="D20" s="9" t="s">
        <v>4642</v>
      </c>
    </row>
    <row r="21" spans="2:4" x14ac:dyDescent="0.4">
      <c r="B21" s="6" t="s">
        <v>4464</v>
      </c>
      <c r="C21" s="9" t="s">
        <v>1588</v>
      </c>
      <c r="D21" s="9" t="s">
        <v>4638</v>
      </c>
    </row>
    <row r="22" spans="2:4" x14ac:dyDescent="0.4">
      <c r="B22" s="21" t="s">
        <v>4465</v>
      </c>
      <c r="C22" s="22" t="s">
        <v>4437</v>
      </c>
      <c r="D22" s="22" t="s">
        <v>4437</v>
      </c>
    </row>
    <row r="23" spans="2:4" x14ac:dyDescent="0.4">
      <c r="B23" s="6" t="s">
        <v>4466</v>
      </c>
      <c r="C23" s="9" t="s">
        <v>1584</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10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workbookViewId="0"/>
  </sheetViews>
  <sheetFormatPr baseColWidth="10" defaultRowHeight="14.6" x14ac:dyDescent="0.4"/>
  <cols>
    <col min="2" max="2" width="9.69140625" customWidth="1"/>
    <col min="3" max="3" width="60.691406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PM-NEO'!A1", "Zurück")</f>
        <v>Zurück</v>
      </c>
    </row>
    <row r="3" spans="1:15" x14ac:dyDescent="0.4">
      <c r="B3" s="7" t="s">
        <v>6708</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810</v>
      </c>
      <c r="C7" s="6" t="s">
        <v>811</v>
      </c>
      <c r="D7" s="9" t="s">
        <v>6667</v>
      </c>
      <c r="E7" s="9" t="s">
        <v>1586</v>
      </c>
      <c r="F7" s="9" t="s">
        <v>813</v>
      </c>
      <c r="G7" s="9" t="s">
        <v>6668</v>
      </c>
      <c r="H7" s="9" t="s">
        <v>6669</v>
      </c>
      <c r="I7" s="9" t="s">
        <v>6670</v>
      </c>
      <c r="J7" s="9" t="s">
        <v>6671</v>
      </c>
      <c r="K7" s="9" t="s">
        <v>6672</v>
      </c>
      <c r="L7" s="9" t="s">
        <v>2058</v>
      </c>
      <c r="M7" s="9" t="s">
        <v>6673</v>
      </c>
      <c r="N7" s="9" t="s">
        <v>3026</v>
      </c>
      <c r="O7" s="9" t="s">
        <v>6674</v>
      </c>
    </row>
    <row r="8" spans="1:15" ht="24.9" x14ac:dyDescent="0.4">
      <c r="B8" s="10" t="s">
        <v>814</v>
      </c>
      <c r="C8" s="10" t="s">
        <v>815</v>
      </c>
      <c r="D8" s="11" t="s">
        <v>6675</v>
      </c>
      <c r="E8" s="11" t="s">
        <v>1663</v>
      </c>
      <c r="F8" s="11" t="s">
        <v>137</v>
      </c>
      <c r="G8" s="11" t="s">
        <v>6676</v>
      </c>
      <c r="H8" s="11" t="s">
        <v>6677</v>
      </c>
      <c r="I8" s="11" t="s">
        <v>6678</v>
      </c>
      <c r="J8" s="11" t="s">
        <v>4307</v>
      </c>
      <c r="K8" s="11" t="s">
        <v>6679</v>
      </c>
      <c r="L8" s="11" t="s">
        <v>137</v>
      </c>
      <c r="M8" s="11" t="s">
        <v>6676</v>
      </c>
      <c r="N8" s="11" t="s">
        <v>137</v>
      </c>
      <c r="O8" s="11" t="s">
        <v>6676</v>
      </c>
    </row>
    <row r="9" spans="1:15" ht="24.9" x14ac:dyDescent="0.4">
      <c r="B9" s="6" t="s">
        <v>816</v>
      </c>
      <c r="C9" s="6" t="s">
        <v>817</v>
      </c>
      <c r="D9" s="9" t="s">
        <v>6680</v>
      </c>
      <c r="E9" s="9" t="s">
        <v>1586</v>
      </c>
      <c r="F9" s="9" t="s">
        <v>162</v>
      </c>
      <c r="G9" s="9" t="s">
        <v>6681</v>
      </c>
      <c r="H9" s="9" t="s">
        <v>993</v>
      </c>
      <c r="I9" s="9" t="s">
        <v>6682</v>
      </c>
      <c r="J9" s="9" t="s">
        <v>992</v>
      </c>
      <c r="K9" s="9" t="s">
        <v>6683</v>
      </c>
      <c r="L9" s="9" t="s">
        <v>162</v>
      </c>
      <c r="M9" s="9" t="s">
        <v>6681</v>
      </c>
      <c r="N9" s="9" t="s">
        <v>162</v>
      </c>
      <c r="O9" s="9" t="s">
        <v>6681</v>
      </c>
    </row>
    <row r="10" spans="1:15" ht="24.9" x14ac:dyDescent="0.4">
      <c r="B10" s="10" t="s">
        <v>818</v>
      </c>
      <c r="C10" s="10" t="s">
        <v>819</v>
      </c>
      <c r="D10" s="11" t="s">
        <v>6684</v>
      </c>
      <c r="E10" s="11" t="s">
        <v>1588</v>
      </c>
      <c r="F10" s="11" t="s">
        <v>600</v>
      </c>
      <c r="G10" s="11" t="s">
        <v>6685</v>
      </c>
      <c r="H10" s="11" t="s">
        <v>6686</v>
      </c>
      <c r="I10" s="11" t="s">
        <v>6687</v>
      </c>
      <c r="J10" s="11" t="s">
        <v>1852</v>
      </c>
      <c r="K10" s="11" t="s">
        <v>6688</v>
      </c>
      <c r="L10" s="11" t="s">
        <v>600</v>
      </c>
      <c r="M10" s="11" t="s">
        <v>6685</v>
      </c>
      <c r="N10" s="11" t="s">
        <v>600</v>
      </c>
      <c r="O10" s="11" t="s">
        <v>6685</v>
      </c>
    </row>
    <row r="11" spans="1:15" ht="24.9" x14ac:dyDescent="0.4">
      <c r="B11" s="6" t="s">
        <v>820</v>
      </c>
      <c r="C11" s="6" t="s">
        <v>821</v>
      </c>
      <c r="D11" s="9" t="s">
        <v>6689</v>
      </c>
      <c r="E11" s="9" t="s">
        <v>1663</v>
      </c>
      <c r="F11" s="9" t="s">
        <v>286</v>
      </c>
      <c r="G11" s="9" t="s">
        <v>6690</v>
      </c>
      <c r="H11" s="9" t="s">
        <v>6691</v>
      </c>
      <c r="I11" s="9" t="s">
        <v>6692</v>
      </c>
      <c r="J11" s="9" t="s">
        <v>1831</v>
      </c>
      <c r="K11" s="9" t="s">
        <v>6693</v>
      </c>
      <c r="L11" s="9" t="s">
        <v>286</v>
      </c>
      <c r="M11" s="9" t="s">
        <v>6690</v>
      </c>
      <c r="N11" s="9" t="s">
        <v>286</v>
      </c>
      <c r="O11" s="9" t="s">
        <v>6690</v>
      </c>
    </row>
    <row r="12" spans="1:15" ht="24.9" x14ac:dyDescent="0.4">
      <c r="B12" s="10" t="s">
        <v>822</v>
      </c>
      <c r="C12" s="10" t="s">
        <v>823</v>
      </c>
      <c r="D12" s="11" t="s">
        <v>6694</v>
      </c>
      <c r="E12" s="11" t="s">
        <v>1588</v>
      </c>
      <c r="F12" s="11" t="s">
        <v>234</v>
      </c>
      <c r="G12" s="11" t="s">
        <v>6695</v>
      </c>
      <c r="H12" s="11" t="s">
        <v>6696</v>
      </c>
      <c r="I12" s="11" t="s">
        <v>6697</v>
      </c>
      <c r="J12" s="11" t="s">
        <v>2626</v>
      </c>
      <c r="K12" s="11" t="s">
        <v>6698</v>
      </c>
      <c r="L12" s="11" t="s">
        <v>2531</v>
      </c>
      <c r="M12" s="11" t="s">
        <v>6699</v>
      </c>
      <c r="N12" s="11" t="s">
        <v>234</v>
      </c>
      <c r="O12" s="11" t="s">
        <v>6695</v>
      </c>
    </row>
    <row r="13" spans="1:15" ht="24.9" x14ac:dyDescent="0.4">
      <c r="B13" s="6" t="s">
        <v>824</v>
      </c>
      <c r="C13" s="6" t="s">
        <v>825</v>
      </c>
      <c r="D13" s="9" t="s">
        <v>6700</v>
      </c>
      <c r="E13" s="9" t="s">
        <v>1597</v>
      </c>
      <c r="F13" s="9" t="s">
        <v>234</v>
      </c>
      <c r="G13" s="9" t="s">
        <v>6701</v>
      </c>
      <c r="H13" s="9" t="s">
        <v>6702</v>
      </c>
      <c r="I13" s="9" t="s">
        <v>6703</v>
      </c>
      <c r="J13" s="9" t="s">
        <v>1732</v>
      </c>
      <c r="K13" s="9" t="s">
        <v>6704</v>
      </c>
      <c r="L13" s="9" t="s">
        <v>234</v>
      </c>
      <c r="M13" s="9" t="s">
        <v>6701</v>
      </c>
      <c r="N13" s="9" t="s">
        <v>1271</v>
      </c>
      <c r="O13" s="9" t="s">
        <v>6705</v>
      </c>
    </row>
    <row r="14" spans="1:15" ht="24.9" x14ac:dyDescent="0.4">
      <c r="B14" s="10" t="s">
        <v>826</v>
      </c>
      <c r="C14" s="10" t="s">
        <v>827</v>
      </c>
      <c r="D14" s="11" t="s">
        <v>6706</v>
      </c>
      <c r="E14" s="11" t="s">
        <v>1595</v>
      </c>
      <c r="F14" s="11" t="s">
        <v>311</v>
      </c>
      <c r="G14" s="11" t="s">
        <v>2968</v>
      </c>
      <c r="H14" s="11" t="s">
        <v>1737</v>
      </c>
      <c r="I14" s="11" t="s">
        <v>1902</v>
      </c>
      <c r="J14" s="11" t="s">
        <v>3709</v>
      </c>
      <c r="K14" s="11" t="s">
        <v>6707</v>
      </c>
      <c r="L14" s="11" t="s">
        <v>311</v>
      </c>
      <c r="M14" s="11" t="s">
        <v>2968</v>
      </c>
      <c r="N14" s="11" t="s">
        <v>311</v>
      </c>
      <c r="O14" s="11" t="s">
        <v>2968</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heetViews>
  <sheetFormatPr baseColWidth="10" defaultRowHeight="14.6" x14ac:dyDescent="0.4"/>
  <cols>
    <col min="2" max="2" width="9.69140625" customWidth="1"/>
    <col min="3" max="3" width="59.69140625" customWidth="1"/>
    <col min="4" max="4" width="250.69140625" customWidth="1"/>
  </cols>
  <sheetData>
    <row r="1" spans="1:4" x14ac:dyDescent="0.4">
      <c r="A1" s="2" t="str">
        <f>HYPERLINK("#'Auswahl Auswertungsmodul'!A1", "Zurück zum Start")</f>
        <v>Zurück zum Start</v>
      </c>
    </row>
    <row r="2" spans="1:4" x14ac:dyDescent="0.4">
      <c r="A2" s="2" t="str">
        <f>HYPERLINK("#'Auswahl CHE'!A1", "Zurück")</f>
        <v>Zurück</v>
      </c>
    </row>
    <row r="3" spans="1:4" x14ac:dyDescent="0.4">
      <c r="B3" s="7" t="s">
        <v>1445</v>
      </c>
    </row>
    <row r="4" spans="1:4" x14ac:dyDescent="0.4">
      <c r="B4" s="3" t="s">
        <v>36</v>
      </c>
      <c r="C4" s="4" t="s">
        <v>345</v>
      </c>
      <c r="D4" s="4" t="s">
        <v>1028</v>
      </c>
    </row>
    <row r="5" spans="1:4" ht="87" x14ac:dyDescent="0.4">
      <c r="B5" s="5" t="s">
        <v>346</v>
      </c>
      <c r="C5" s="6" t="s">
        <v>347</v>
      </c>
      <c r="D5" s="6" t="s">
        <v>1438</v>
      </c>
    </row>
    <row r="6" spans="1:4" ht="111.9" x14ac:dyDescent="0.4">
      <c r="B6" s="14" t="s">
        <v>350</v>
      </c>
      <c r="C6" s="10" t="s">
        <v>351</v>
      </c>
      <c r="D6" s="10" t="s">
        <v>1439</v>
      </c>
    </row>
    <row r="7" spans="1:4" ht="87" x14ac:dyDescent="0.4">
      <c r="B7" s="5" t="s">
        <v>354</v>
      </c>
      <c r="C7" s="6" t="s">
        <v>355</v>
      </c>
      <c r="D7" s="6" t="s">
        <v>1440</v>
      </c>
    </row>
    <row r="8" spans="1:4" ht="62.15" x14ac:dyDescent="0.4">
      <c r="B8" s="14" t="s">
        <v>358</v>
      </c>
      <c r="C8" s="10" t="s">
        <v>359</v>
      </c>
      <c r="D8" s="10" t="s">
        <v>1441</v>
      </c>
    </row>
    <row r="9" spans="1:4" ht="87" x14ac:dyDescent="0.4">
      <c r="B9" s="5" t="s">
        <v>360</v>
      </c>
      <c r="C9" s="6" t="s">
        <v>361</v>
      </c>
      <c r="D9" s="6" t="s">
        <v>1442</v>
      </c>
    </row>
    <row r="10" spans="1:4" ht="62.15" x14ac:dyDescent="0.4">
      <c r="B10" s="14" t="s">
        <v>362</v>
      </c>
      <c r="C10" s="10" t="s">
        <v>363</v>
      </c>
      <c r="D10" s="10" t="s">
        <v>1443</v>
      </c>
    </row>
    <row r="11" spans="1:4" ht="136.75" x14ac:dyDescent="0.4">
      <c r="B11" s="5" t="s">
        <v>364</v>
      </c>
      <c r="C11" s="6" t="s">
        <v>365</v>
      </c>
      <c r="D11" s="6" t="s">
        <v>1444</v>
      </c>
    </row>
  </sheetData>
  <pageMargins left="0.7" right="0.7" top="0.75" bottom="0.75" header="0.3" footer="0.3"/>
  <pageSetup paperSize="9" orientation="portrait" horizontalDpi="300" verticalDpi="300"/>
</worksheet>
</file>

<file path=xl/worksheets/sheet10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heetViews>
  <sheetFormatPr baseColWidth="10" defaultRowHeight="14.6" x14ac:dyDescent="0.4"/>
  <cols>
    <col min="2" max="2" width="9.69140625" customWidth="1"/>
    <col min="3" max="3" width="74.460937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PM-NEO'!A1", "Zurück")</f>
        <v>Zurück</v>
      </c>
    </row>
    <row r="3" spans="1:13" x14ac:dyDescent="0.4">
      <c r="B3" s="7" t="s">
        <v>5722</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61</v>
      </c>
      <c r="C7" s="21"/>
      <c r="D7" s="29"/>
      <c r="E7" s="29"/>
      <c r="F7" s="29"/>
      <c r="G7" s="29"/>
      <c r="H7" s="29"/>
      <c r="I7" s="29"/>
      <c r="J7" s="29"/>
      <c r="K7" s="29"/>
      <c r="L7" s="29"/>
      <c r="M7" s="29"/>
    </row>
    <row r="8" spans="1:13" ht="24.9" x14ac:dyDescent="0.4">
      <c r="B8" s="6" t="s">
        <v>315</v>
      </c>
      <c r="C8" s="6" t="s">
        <v>316</v>
      </c>
      <c r="D8" s="9" t="s">
        <v>5689</v>
      </c>
      <c r="E8" s="9" t="s">
        <v>1597</v>
      </c>
      <c r="F8" s="9" t="s">
        <v>162</v>
      </c>
      <c r="G8" s="9" t="s">
        <v>5690</v>
      </c>
      <c r="H8" s="9" t="s">
        <v>1011</v>
      </c>
      <c r="I8" s="9" t="s">
        <v>5691</v>
      </c>
      <c r="J8" s="9" t="s">
        <v>5692</v>
      </c>
      <c r="K8" s="9" t="s">
        <v>5693</v>
      </c>
      <c r="L8" s="9" t="s">
        <v>992</v>
      </c>
      <c r="M8" s="9" t="s">
        <v>5694</v>
      </c>
    </row>
    <row r="9" spans="1:13" ht="24.9" x14ac:dyDescent="0.4">
      <c r="B9" s="6" t="s">
        <v>317</v>
      </c>
      <c r="C9" s="6" t="s">
        <v>318</v>
      </c>
      <c r="D9" s="9" t="s">
        <v>5695</v>
      </c>
      <c r="E9" s="9" t="s">
        <v>1597</v>
      </c>
      <c r="F9" s="9" t="s">
        <v>89</v>
      </c>
      <c r="G9" s="9" t="s">
        <v>5696</v>
      </c>
      <c r="H9" s="9" t="s">
        <v>956</v>
      </c>
      <c r="I9" s="9" t="s">
        <v>5697</v>
      </c>
      <c r="J9" s="9" t="s">
        <v>1667</v>
      </c>
      <c r="K9" s="9" t="s">
        <v>5698</v>
      </c>
      <c r="L9" s="9" t="s">
        <v>89</v>
      </c>
      <c r="M9" s="9" t="s">
        <v>5696</v>
      </c>
    </row>
    <row r="10" spans="1:13" ht="24.9" x14ac:dyDescent="0.4">
      <c r="B10" s="6" t="s">
        <v>319</v>
      </c>
      <c r="C10" s="6" t="s">
        <v>320</v>
      </c>
      <c r="D10" s="9" t="s">
        <v>5699</v>
      </c>
      <c r="E10" s="9" t="s">
        <v>1723</v>
      </c>
      <c r="F10" s="9" t="s">
        <v>262</v>
      </c>
      <c r="G10" s="9" t="s">
        <v>5308</v>
      </c>
      <c r="H10" s="9" t="s">
        <v>5700</v>
      </c>
      <c r="I10" s="9" t="s">
        <v>5701</v>
      </c>
      <c r="J10" s="9" t="s">
        <v>5702</v>
      </c>
      <c r="K10" s="9" t="s">
        <v>5703</v>
      </c>
      <c r="L10" s="9" t="s">
        <v>262</v>
      </c>
      <c r="M10" s="9" t="s">
        <v>5308</v>
      </c>
    </row>
    <row r="11" spans="1:13" ht="24.9" x14ac:dyDescent="0.4">
      <c r="B11" s="6" t="s">
        <v>321</v>
      </c>
      <c r="C11" s="6" t="s">
        <v>322</v>
      </c>
      <c r="D11" s="9" t="s">
        <v>5704</v>
      </c>
      <c r="E11" s="9" t="s">
        <v>1585</v>
      </c>
      <c r="F11" s="9" t="s">
        <v>324</v>
      </c>
      <c r="G11" s="9" t="s">
        <v>5705</v>
      </c>
      <c r="H11" s="9" t="s">
        <v>5706</v>
      </c>
      <c r="I11" s="9" t="s">
        <v>5707</v>
      </c>
      <c r="J11" s="9" t="s">
        <v>1740</v>
      </c>
      <c r="K11" s="9" t="s">
        <v>5708</v>
      </c>
      <c r="L11" s="9" t="s">
        <v>324</v>
      </c>
      <c r="M11" s="9" t="s">
        <v>5705</v>
      </c>
    </row>
    <row r="12" spans="1:13" ht="24.9" x14ac:dyDescent="0.4">
      <c r="B12" s="6" t="s">
        <v>325</v>
      </c>
      <c r="C12" s="6" t="s">
        <v>326</v>
      </c>
      <c r="D12" s="9" t="s">
        <v>5709</v>
      </c>
      <c r="E12" s="9" t="s">
        <v>1625</v>
      </c>
      <c r="F12" s="9" t="s">
        <v>206</v>
      </c>
      <c r="G12" s="9" t="s">
        <v>703</v>
      </c>
      <c r="H12" s="9" t="s">
        <v>2339</v>
      </c>
      <c r="I12" s="9" t="s">
        <v>5710</v>
      </c>
      <c r="J12" s="9" t="s">
        <v>3381</v>
      </c>
      <c r="K12" s="9" t="s">
        <v>5711</v>
      </c>
      <c r="L12" s="9" t="s">
        <v>206</v>
      </c>
      <c r="M12" s="9" t="s">
        <v>703</v>
      </c>
    </row>
    <row r="13" spans="1:13" x14ac:dyDescent="0.4">
      <c r="B13" s="21" t="s">
        <v>41</v>
      </c>
      <c r="C13" s="21"/>
      <c r="D13" s="29"/>
      <c r="E13" s="29"/>
      <c r="F13" s="29"/>
      <c r="G13" s="29"/>
      <c r="H13" s="29"/>
      <c r="I13" s="29"/>
      <c r="J13" s="29"/>
      <c r="K13" s="29"/>
      <c r="L13" s="29"/>
      <c r="M13" s="29"/>
    </row>
    <row r="14" spans="1:13" ht="24.9" x14ac:dyDescent="0.4">
      <c r="B14" s="6" t="s">
        <v>329</v>
      </c>
      <c r="C14" s="6" t="s">
        <v>43</v>
      </c>
      <c r="D14" s="9" t="s">
        <v>5712</v>
      </c>
      <c r="E14" s="9" t="s">
        <v>1588</v>
      </c>
      <c r="F14" s="9" t="s">
        <v>176</v>
      </c>
      <c r="G14" s="9" t="s">
        <v>5713</v>
      </c>
      <c r="H14" s="9" t="s">
        <v>988</v>
      </c>
      <c r="I14" s="9" t="s">
        <v>5714</v>
      </c>
      <c r="J14" s="9" t="s">
        <v>921</v>
      </c>
      <c r="K14" s="9" t="s">
        <v>5715</v>
      </c>
      <c r="L14" s="9" t="s">
        <v>176</v>
      </c>
      <c r="M14" s="9" t="s">
        <v>5713</v>
      </c>
    </row>
    <row r="15" spans="1:13" ht="24.9" x14ac:dyDescent="0.4">
      <c r="B15" s="6" t="s">
        <v>330</v>
      </c>
      <c r="C15" s="6" t="s">
        <v>47</v>
      </c>
      <c r="D15" s="9" t="s">
        <v>5716</v>
      </c>
      <c r="E15" s="9" t="s">
        <v>1670</v>
      </c>
      <c r="F15" s="9" t="s">
        <v>49</v>
      </c>
      <c r="G15" s="9" t="s">
        <v>5713</v>
      </c>
      <c r="H15" s="9" t="s">
        <v>49</v>
      </c>
      <c r="I15" s="9" t="s">
        <v>5713</v>
      </c>
      <c r="J15" s="9" t="s">
        <v>906</v>
      </c>
      <c r="K15" s="9" t="s">
        <v>5717</v>
      </c>
      <c r="L15" s="9" t="s">
        <v>49</v>
      </c>
      <c r="M15" s="9" t="s">
        <v>5713</v>
      </c>
    </row>
    <row r="16" spans="1:13" ht="24.9" x14ac:dyDescent="0.4">
      <c r="B16" s="6" t="s">
        <v>331</v>
      </c>
      <c r="C16" s="6" t="s">
        <v>51</v>
      </c>
      <c r="D16" s="9" t="s">
        <v>5718</v>
      </c>
      <c r="E16" s="9" t="s">
        <v>1663</v>
      </c>
      <c r="F16" s="9" t="s">
        <v>77</v>
      </c>
      <c r="G16" s="9" t="s">
        <v>5719</v>
      </c>
      <c r="H16" s="9" t="s">
        <v>903</v>
      </c>
      <c r="I16" s="9" t="s">
        <v>5720</v>
      </c>
      <c r="J16" s="9" t="s">
        <v>1708</v>
      </c>
      <c r="K16" s="9" t="s">
        <v>5721</v>
      </c>
      <c r="L16" s="9" t="s">
        <v>77</v>
      </c>
      <c r="M16" s="9" t="s">
        <v>5719</v>
      </c>
    </row>
  </sheetData>
  <mergeCells count="11">
    <mergeCell ref="B7:M7"/>
    <mergeCell ref="B13:M13"/>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10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heetViews>
  <sheetFormatPr baseColWidth="10" defaultRowHeight="14.6" x14ac:dyDescent="0.4"/>
  <cols>
    <col min="2" max="2" width="9.69140625" customWidth="1"/>
    <col min="3" max="3" width="60.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PM-NEO'!A1", "Zurück")</f>
        <v>Zurück</v>
      </c>
    </row>
    <row r="3" spans="1:9" x14ac:dyDescent="0.4">
      <c r="B3" s="7" t="s">
        <v>6831</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810</v>
      </c>
      <c r="C6" s="6" t="s">
        <v>811</v>
      </c>
      <c r="D6" s="9" t="s">
        <v>2056</v>
      </c>
      <c r="E6" s="9" t="s">
        <v>1864</v>
      </c>
      <c r="F6" s="9" t="s">
        <v>3326</v>
      </c>
      <c r="G6" s="9" t="s">
        <v>1625</v>
      </c>
      <c r="H6" s="9" t="s">
        <v>1586</v>
      </c>
      <c r="I6" s="9" t="s">
        <v>3326</v>
      </c>
    </row>
    <row r="7" spans="1:9" x14ac:dyDescent="0.4">
      <c r="B7" s="10" t="s">
        <v>814</v>
      </c>
      <c r="C7" s="10" t="s">
        <v>815</v>
      </c>
      <c r="D7" s="11" t="s">
        <v>1656</v>
      </c>
      <c r="E7" s="11" t="s">
        <v>1595</v>
      </c>
      <c r="F7" s="11" t="s">
        <v>3326</v>
      </c>
      <c r="G7" s="11" t="s">
        <v>1670</v>
      </c>
      <c r="H7" s="11" t="s">
        <v>1586</v>
      </c>
      <c r="I7" s="11" t="s">
        <v>3326</v>
      </c>
    </row>
    <row r="8" spans="1:9" x14ac:dyDescent="0.4">
      <c r="B8" s="6" t="s">
        <v>816</v>
      </c>
      <c r="C8" s="6" t="s">
        <v>817</v>
      </c>
      <c r="D8" s="9" t="s">
        <v>1665</v>
      </c>
      <c r="E8" s="9" t="s">
        <v>1597</v>
      </c>
      <c r="F8" s="9" t="s">
        <v>3326</v>
      </c>
      <c r="G8" s="9" t="s">
        <v>1588</v>
      </c>
      <c r="H8" s="9" t="s">
        <v>1586</v>
      </c>
      <c r="I8" s="9" t="s">
        <v>3326</v>
      </c>
    </row>
    <row r="9" spans="1:9" x14ac:dyDescent="0.4">
      <c r="B9" s="10" t="s">
        <v>818</v>
      </c>
      <c r="C9" s="10" t="s">
        <v>819</v>
      </c>
      <c r="D9" s="11" t="s">
        <v>1851</v>
      </c>
      <c r="E9" s="11" t="s">
        <v>1595</v>
      </c>
      <c r="F9" s="11" t="s">
        <v>3326</v>
      </c>
      <c r="G9" s="11" t="s">
        <v>1595</v>
      </c>
      <c r="H9" s="11" t="s">
        <v>1586</v>
      </c>
      <c r="I9" s="11" t="s">
        <v>3326</v>
      </c>
    </row>
    <row r="10" spans="1:9" x14ac:dyDescent="0.4">
      <c r="B10" s="6" t="s">
        <v>820</v>
      </c>
      <c r="C10" s="6" t="s">
        <v>821</v>
      </c>
      <c r="D10" s="9" t="s">
        <v>1723</v>
      </c>
      <c r="E10" s="9" t="s">
        <v>1588</v>
      </c>
      <c r="F10" s="9" t="s">
        <v>3326</v>
      </c>
      <c r="G10" s="9" t="s">
        <v>1595</v>
      </c>
      <c r="H10" s="9" t="s">
        <v>1586</v>
      </c>
      <c r="I10" s="9" t="s">
        <v>3326</v>
      </c>
    </row>
    <row r="11" spans="1:9" x14ac:dyDescent="0.4">
      <c r="B11" s="10" t="s">
        <v>822</v>
      </c>
      <c r="C11" s="10" t="s">
        <v>823</v>
      </c>
      <c r="D11" s="11" t="s">
        <v>1695</v>
      </c>
      <c r="E11" s="11" t="s">
        <v>1663</v>
      </c>
      <c r="F11" s="11" t="s">
        <v>3326</v>
      </c>
      <c r="G11" s="11" t="s">
        <v>1661</v>
      </c>
      <c r="H11" s="11" t="s">
        <v>1588</v>
      </c>
      <c r="I11" s="11" t="s">
        <v>3326</v>
      </c>
    </row>
    <row r="12" spans="1:9" x14ac:dyDescent="0.4">
      <c r="B12" s="6" t="s">
        <v>824</v>
      </c>
      <c r="C12" s="6" t="s">
        <v>825</v>
      </c>
      <c r="D12" s="9" t="s">
        <v>1695</v>
      </c>
      <c r="E12" s="9" t="s">
        <v>1663</v>
      </c>
      <c r="F12" s="9" t="s">
        <v>3326</v>
      </c>
      <c r="G12" s="9" t="s">
        <v>1584</v>
      </c>
      <c r="H12" s="9" t="s">
        <v>1586</v>
      </c>
      <c r="I12" s="9" t="s">
        <v>3326</v>
      </c>
    </row>
    <row r="13" spans="1:9" x14ac:dyDescent="0.4">
      <c r="B13" s="10" t="s">
        <v>826</v>
      </c>
      <c r="C13" s="10" t="s">
        <v>827</v>
      </c>
      <c r="D13" s="11" t="s">
        <v>1736</v>
      </c>
      <c r="E13" s="11" t="s">
        <v>1661</v>
      </c>
      <c r="F13" s="11" t="s">
        <v>3326</v>
      </c>
      <c r="G13" s="11" t="s">
        <v>1585</v>
      </c>
      <c r="H13" s="11" t="s">
        <v>1584</v>
      </c>
      <c r="I13" s="11" t="s">
        <v>3326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10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heetViews>
  <sheetFormatPr baseColWidth="10" defaultRowHeight="14.6" x14ac:dyDescent="0.4"/>
  <cols>
    <col min="2" max="2" width="9.69140625" customWidth="1"/>
    <col min="3" max="3" width="74.460937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PM-NEO'!A1", "Zurück")</f>
        <v>Zurück</v>
      </c>
    </row>
    <row r="3" spans="1:9" x14ac:dyDescent="0.4">
      <c r="B3" s="7" t="s">
        <v>6796</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61</v>
      </c>
      <c r="C6" s="21"/>
      <c r="D6" s="29"/>
      <c r="E6" s="29"/>
      <c r="F6" s="29"/>
      <c r="G6" s="29"/>
      <c r="H6" s="29"/>
      <c r="I6" s="29"/>
    </row>
    <row r="7" spans="1:9" x14ac:dyDescent="0.4">
      <c r="B7" s="6" t="s">
        <v>315</v>
      </c>
      <c r="C7" s="6" t="s">
        <v>316</v>
      </c>
      <c r="D7" s="9" t="s">
        <v>1665</v>
      </c>
      <c r="E7" s="9" t="s">
        <v>1597</v>
      </c>
      <c r="F7" s="9" t="s">
        <v>3326</v>
      </c>
      <c r="G7" s="9" t="s">
        <v>1668</v>
      </c>
      <c r="H7" s="9" t="s">
        <v>1586</v>
      </c>
      <c r="I7" s="9" t="s">
        <v>3326</v>
      </c>
    </row>
    <row r="8" spans="1:9" x14ac:dyDescent="0.4">
      <c r="B8" s="6" t="s">
        <v>317</v>
      </c>
      <c r="C8" s="6" t="s">
        <v>318</v>
      </c>
      <c r="D8" s="9" t="s">
        <v>1599</v>
      </c>
      <c r="E8" s="9" t="s">
        <v>1595</v>
      </c>
      <c r="F8" s="9" t="s">
        <v>3326</v>
      </c>
      <c r="G8" s="9" t="s">
        <v>1661</v>
      </c>
      <c r="H8" s="9" t="s">
        <v>1586</v>
      </c>
      <c r="I8" s="9" t="s">
        <v>3326</v>
      </c>
    </row>
    <row r="9" spans="1:9" x14ac:dyDescent="0.4">
      <c r="B9" s="6" t="s">
        <v>319</v>
      </c>
      <c r="C9" s="6" t="s">
        <v>320</v>
      </c>
      <c r="D9" s="9" t="s">
        <v>1710</v>
      </c>
      <c r="E9" s="9" t="s">
        <v>1966</v>
      </c>
      <c r="F9" s="9" t="s">
        <v>3326</v>
      </c>
      <c r="G9" s="9" t="s">
        <v>1953</v>
      </c>
      <c r="H9" s="9" t="s">
        <v>1594</v>
      </c>
      <c r="I9" s="9" t="s">
        <v>3326</v>
      </c>
    </row>
    <row r="10" spans="1:9" x14ac:dyDescent="0.4">
      <c r="B10" s="6" t="s">
        <v>321</v>
      </c>
      <c r="C10" s="6" t="s">
        <v>322</v>
      </c>
      <c r="D10" s="9" t="s">
        <v>1739</v>
      </c>
      <c r="E10" s="9" t="s">
        <v>1625</v>
      </c>
      <c r="F10" s="9" t="s">
        <v>3326</v>
      </c>
      <c r="G10" s="9" t="s">
        <v>1584</v>
      </c>
      <c r="H10" s="9" t="s">
        <v>1586</v>
      </c>
      <c r="I10" s="9" t="s">
        <v>3326</v>
      </c>
    </row>
    <row r="11" spans="1:9" x14ac:dyDescent="0.4">
      <c r="B11" s="6" t="s">
        <v>325</v>
      </c>
      <c r="C11" s="6" t="s">
        <v>326</v>
      </c>
      <c r="D11" s="9" t="s">
        <v>1682</v>
      </c>
      <c r="E11" s="9" t="s">
        <v>1586</v>
      </c>
      <c r="F11" s="9" t="s">
        <v>3326</v>
      </c>
      <c r="G11" s="9" t="s">
        <v>1594</v>
      </c>
      <c r="H11" s="9" t="s">
        <v>1586</v>
      </c>
      <c r="I11" s="9" t="s">
        <v>3326</v>
      </c>
    </row>
    <row r="12" spans="1:9" x14ac:dyDescent="0.4">
      <c r="B12" s="21" t="s">
        <v>41</v>
      </c>
      <c r="C12" s="21"/>
      <c r="D12" s="29"/>
      <c r="E12" s="29"/>
      <c r="F12" s="29"/>
      <c r="G12" s="29"/>
      <c r="H12" s="29"/>
      <c r="I12" s="29"/>
    </row>
    <row r="13" spans="1:9" x14ac:dyDescent="0.4">
      <c r="B13" s="6" t="s">
        <v>329</v>
      </c>
      <c r="C13" s="6" t="s">
        <v>43</v>
      </c>
      <c r="D13" s="9" t="s">
        <v>1670</v>
      </c>
      <c r="E13" s="9" t="s">
        <v>1586</v>
      </c>
      <c r="F13" s="9" t="s">
        <v>3326</v>
      </c>
      <c r="G13" s="9" t="s">
        <v>1597</v>
      </c>
      <c r="H13" s="9" t="s">
        <v>1586</v>
      </c>
      <c r="I13" s="9" t="s">
        <v>3326</v>
      </c>
    </row>
    <row r="14" spans="1:9" x14ac:dyDescent="0.4">
      <c r="B14" s="6" t="s">
        <v>330</v>
      </c>
      <c r="C14" s="6" t="s">
        <v>47</v>
      </c>
      <c r="D14" s="9" t="s">
        <v>1585</v>
      </c>
      <c r="E14" s="9" t="s">
        <v>1595</v>
      </c>
      <c r="F14" s="9" t="s">
        <v>3326</v>
      </c>
      <c r="G14" s="9" t="s">
        <v>1595</v>
      </c>
      <c r="H14" s="9" t="s">
        <v>1588</v>
      </c>
      <c r="I14" s="9" t="s">
        <v>3326</v>
      </c>
    </row>
    <row r="15" spans="1:9" x14ac:dyDescent="0.4">
      <c r="B15" s="6" t="s">
        <v>331</v>
      </c>
      <c r="C15" s="6" t="s">
        <v>51</v>
      </c>
      <c r="D15" s="9" t="s">
        <v>1594</v>
      </c>
      <c r="E15" s="9" t="s">
        <v>1595</v>
      </c>
      <c r="F15" s="9" t="s">
        <v>3326</v>
      </c>
      <c r="G15" s="9" t="s">
        <v>1584</v>
      </c>
      <c r="H15" s="9" t="s">
        <v>1588</v>
      </c>
      <c r="I15" s="9" t="s">
        <v>3326</v>
      </c>
    </row>
  </sheetData>
  <mergeCells count="6">
    <mergeCell ref="B12:I12"/>
    <mergeCell ref="B4:B5"/>
    <mergeCell ref="C4:C5"/>
    <mergeCell ref="D4:F4"/>
    <mergeCell ref="G4:I4"/>
    <mergeCell ref="B6:I6"/>
  </mergeCells>
  <pageMargins left="0.7" right="0.7" top="0.75" bottom="0.75" header="0.3" footer="0.3"/>
  <pageSetup paperSize="9" orientation="portrait" horizontalDpi="300" verticalDpi="300"/>
</worksheet>
</file>

<file path=xl/worksheets/sheet10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4.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PM-NEO'!A1", "Zurück")</f>
        <v>Zurück</v>
      </c>
    </row>
    <row r="3" spans="1:7" x14ac:dyDescent="0.4">
      <c r="B3" s="7" t="s">
        <v>6912</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3922</v>
      </c>
      <c r="C6" s="5" t="s">
        <v>2034</v>
      </c>
      <c r="D6" s="5" t="s">
        <v>3869</v>
      </c>
      <c r="E6" s="5" t="s">
        <v>1693</v>
      </c>
      <c r="F6" s="5" t="s">
        <v>1595</v>
      </c>
      <c r="G6" s="5" t="s">
        <v>1588</v>
      </c>
    </row>
  </sheetData>
  <mergeCells count="2">
    <mergeCell ref="B4:D4"/>
    <mergeCell ref="E4:G4"/>
  </mergeCells>
  <pageMargins left="0.7" right="0.7" top="0.75" bottom="0.75" header="0.3" footer="0.3"/>
  <pageSetup paperSize="9" orientation="portrait" horizontalDpi="300" verticalDpi="300"/>
</worksheet>
</file>

<file path=xl/worksheets/sheet10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7.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PM-NEO'!A1", "Zurück")</f>
        <v>Zurück</v>
      </c>
    </row>
    <row r="3" spans="1:7" x14ac:dyDescent="0.4">
      <c r="B3" s="7" t="s">
        <v>6872</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3630</v>
      </c>
      <c r="C6" s="5" t="s">
        <v>1682</v>
      </c>
      <c r="D6" s="5" t="s">
        <v>1597</v>
      </c>
      <c r="E6" s="5" t="s">
        <v>1848</v>
      </c>
      <c r="F6" s="5" t="s">
        <v>1663</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10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88.1523437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PM-NEO'!A1", "Zurück")</f>
        <v>Zurück</v>
      </c>
    </row>
    <row r="3" spans="1:5" x14ac:dyDescent="0.4">
      <c r="B3" s="7" t="s">
        <v>7184</v>
      </c>
    </row>
    <row r="4" spans="1:5" x14ac:dyDescent="0.4">
      <c r="B4" s="4" t="s">
        <v>6916</v>
      </c>
      <c r="C4" s="3" t="s">
        <v>6917</v>
      </c>
      <c r="D4" s="3" t="s">
        <v>6918</v>
      </c>
      <c r="E4" s="3" t="s">
        <v>6919</v>
      </c>
    </row>
    <row r="5" spans="1:5" x14ac:dyDescent="0.4">
      <c r="B5" s="6" t="s">
        <v>6975</v>
      </c>
      <c r="C5" s="5" t="s">
        <v>2012</v>
      </c>
      <c r="D5" s="5" t="s">
        <v>7168</v>
      </c>
      <c r="E5" s="5" t="s">
        <v>7169</v>
      </c>
    </row>
    <row r="6" spans="1:5" x14ac:dyDescent="0.4">
      <c r="B6" s="10" t="s">
        <v>7170</v>
      </c>
      <c r="C6" s="14" t="s">
        <v>1957</v>
      </c>
      <c r="D6" s="14" t="s">
        <v>7171</v>
      </c>
      <c r="E6" s="14" t="s">
        <v>7172</v>
      </c>
    </row>
    <row r="7" spans="1:5" x14ac:dyDescent="0.4">
      <c r="B7" s="6" t="s">
        <v>7173</v>
      </c>
      <c r="C7" s="5" t="s">
        <v>1629</v>
      </c>
      <c r="D7" s="5" t="s">
        <v>7174</v>
      </c>
      <c r="E7" s="5" t="s">
        <v>7175</v>
      </c>
    </row>
    <row r="8" spans="1:5" x14ac:dyDescent="0.4">
      <c r="B8" s="10" t="s">
        <v>7176</v>
      </c>
      <c r="C8" s="14" t="s">
        <v>1966</v>
      </c>
      <c r="D8" s="14" t="s">
        <v>7177</v>
      </c>
      <c r="E8" s="14" t="s">
        <v>7178</v>
      </c>
    </row>
    <row r="9" spans="1:5" x14ac:dyDescent="0.4">
      <c r="B9" s="6" t="s">
        <v>7179</v>
      </c>
      <c r="C9" s="5" t="s">
        <v>6826</v>
      </c>
      <c r="D9" s="5" t="s">
        <v>7180</v>
      </c>
      <c r="E9" s="5" t="s">
        <v>7181</v>
      </c>
    </row>
    <row r="10" spans="1:5" x14ac:dyDescent="0.4">
      <c r="B10" s="10" t="s">
        <v>3356</v>
      </c>
      <c r="C10" s="14" t="s">
        <v>5206</v>
      </c>
      <c r="D10" s="14" t="s">
        <v>7182</v>
      </c>
      <c r="E10" s="14" t="s">
        <v>7183</v>
      </c>
    </row>
  </sheetData>
  <pageMargins left="0.7" right="0.7" top="0.75" bottom="0.75" header="0.3" footer="0.3"/>
  <pageSetup paperSize="9" orientation="portrait" horizontalDpi="300" verticalDpi="300"/>
</worksheet>
</file>

<file path=xl/worksheets/sheet10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baseColWidth="10" defaultRowHeight="14.6" x14ac:dyDescent="0.4"/>
  <cols>
    <col min="2" max="2" width="9.69140625" customWidth="1"/>
    <col min="3" max="3" width="60.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PM-NEO'!A1", "Zurück")</f>
        <v>Zurück</v>
      </c>
    </row>
    <row r="3" spans="1:5" x14ac:dyDescent="0.4">
      <c r="B3" s="7" t="s">
        <v>828</v>
      </c>
    </row>
    <row r="4" spans="1:5" x14ac:dyDescent="0.4">
      <c r="B4" s="25" t="s">
        <v>36</v>
      </c>
      <c r="C4" s="25" t="s">
        <v>345</v>
      </c>
      <c r="D4" s="23" t="s">
        <v>38</v>
      </c>
      <c r="E4" s="25" t="s">
        <v>38</v>
      </c>
    </row>
    <row r="5" spans="1:5" x14ac:dyDescent="0.4">
      <c r="B5" s="24"/>
      <c r="C5" s="24"/>
      <c r="D5" s="8" t="s">
        <v>39</v>
      </c>
      <c r="E5" s="8" t="s">
        <v>40</v>
      </c>
    </row>
    <row r="6" spans="1:5" ht="24.9" x14ac:dyDescent="0.4">
      <c r="B6" s="6" t="s">
        <v>810</v>
      </c>
      <c r="C6" s="6" t="s">
        <v>811</v>
      </c>
      <c r="D6" s="9" t="s">
        <v>812</v>
      </c>
      <c r="E6" s="9" t="s">
        <v>813</v>
      </c>
    </row>
    <row r="7" spans="1:5" ht="24.9" x14ac:dyDescent="0.4">
      <c r="B7" s="10" t="s">
        <v>814</v>
      </c>
      <c r="C7" s="10" t="s">
        <v>815</v>
      </c>
      <c r="D7" s="11" t="s">
        <v>136</v>
      </c>
      <c r="E7" s="11" t="s">
        <v>137</v>
      </c>
    </row>
    <row r="8" spans="1:5" ht="24.9" x14ac:dyDescent="0.4">
      <c r="B8" s="6" t="s">
        <v>816</v>
      </c>
      <c r="C8" s="6" t="s">
        <v>817</v>
      </c>
      <c r="D8" s="9" t="s">
        <v>161</v>
      </c>
      <c r="E8" s="9" t="s">
        <v>162</v>
      </c>
    </row>
    <row r="9" spans="1:5" ht="24.9" x14ac:dyDescent="0.4">
      <c r="B9" s="10" t="s">
        <v>818</v>
      </c>
      <c r="C9" s="10" t="s">
        <v>819</v>
      </c>
      <c r="D9" s="11" t="s">
        <v>599</v>
      </c>
      <c r="E9" s="11" t="s">
        <v>600</v>
      </c>
    </row>
    <row r="10" spans="1:5" ht="24.9" x14ac:dyDescent="0.4">
      <c r="B10" s="6" t="s">
        <v>820</v>
      </c>
      <c r="C10" s="6" t="s">
        <v>821</v>
      </c>
      <c r="D10" s="9" t="s">
        <v>285</v>
      </c>
      <c r="E10" s="9" t="s">
        <v>286</v>
      </c>
    </row>
    <row r="11" spans="1:5" ht="24.9" x14ac:dyDescent="0.4">
      <c r="B11" s="10" t="s">
        <v>822</v>
      </c>
      <c r="C11" s="10" t="s">
        <v>823</v>
      </c>
      <c r="D11" s="11" t="s">
        <v>233</v>
      </c>
      <c r="E11" s="11" t="s">
        <v>234</v>
      </c>
    </row>
    <row r="12" spans="1:5" ht="24.9" x14ac:dyDescent="0.4">
      <c r="B12" s="6" t="s">
        <v>824</v>
      </c>
      <c r="C12" s="6" t="s">
        <v>825</v>
      </c>
      <c r="D12" s="9" t="s">
        <v>233</v>
      </c>
      <c r="E12" s="9" t="s">
        <v>234</v>
      </c>
    </row>
    <row r="13" spans="1:5" ht="24.9" x14ac:dyDescent="0.4">
      <c r="B13" s="10" t="s">
        <v>826</v>
      </c>
      <c r="C13" s="10" t="s">
        <v>827</v>
      </c>
      <c r="D13" s="11" t="s">
        <v>310</v>
      </c>
      <c r="E13" s="11" t="s">
        <v>311</v>
      </c>
    </row>
  </sheetData>
  <mergeCells count="3">
    <mergeCell ref="B4:B5"/>
    <mergeCell ref="C4:C5"/>
    <mergeCell ref="D4:E4"/>
  </mergeCells>
  <pageMargins left="0.7" right="0.7" top="0.75" bottom="0.75" header="0.3" footer="0.3"/>
  <pageSetup paperSize="9" orientation="portrait" horizontalDpi="300" verticalDpi="300"/>
</worksheet>
</file>

<file path=xl/worksheets/sheet10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baseColWidth="10" defaultRowHeight="14.6" x14ac:dyDescent="0.4"/>
  <cols>
    <col min="2" max="2" width="9.69140625" customWidth="1"/>
    <col min="3" max="3" width="74.46093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PM-NEO'!A1", "Zurück")</f>
        <v>Zurück</v>
      </c>
    </row>
    <row r="3" spans="1:5" x14ac:dyDescent="0.4">
      <c r="B3" s="7" t="s">
        <v>332</v>
      </c>
    </row>
    <row r="4" spans="1:5" x14ac:dyDescent="0.4">
      <c r="B4" s="25" t="s">
        <v>36</v>
      </c>
      <c r="C4" s="25" t="s">
        <v>37</v>
      </c>
      <c r="D4" s="23" t="s">
        <v>38</v>
      </c>
      <c r="E4" s="25" t="s">
        <v>38</v>
      </c>
    </row>
    <row r="5" spans="1:5" x14ac:dyDescent="0.4">
      <c r="B5" s="24"/>
      <c r="C5" s="24"/>
      <c r="D5" s="8" t="s">
        <v>39</v>
      </c>
      <c r="E5" s="8" t="s">
        <v>40</v>
      </c>
    </row>
    <row r="6" spans="1:5" x14ac:dyDescent="0.4">
      <c r="B6" s="21" t="s">
        <v>61</v>
      </c>
      <c r="C6" s="21"/>
      <c r="D6" s="29"/>
      <c r="E6" s="29"/>
    </row>
    <row r="7" spans="1:5" ht="24.9" x14ac:dyDescent="0.4">
      <c r="B7" s="6" t="s">
        <v>315</v>
      </c>
      <c r="C7" s="6" t="s">
        <v>316</v>
      </c>
      <c r="D7" s="9" t="s">
        <v>161</v>
      </c>
      <c r="E7" s="9" t="s">
        <v>162</v>
      </c>
    </row>
    <row r="8" spans="1:5" ht="24.9" x14ac:dyDescent="0.4">
      <c r="B8" s="6" t="s">
        <v>317</v>
      </c>
      <c r="C8" s="6" t="s">
        <v>318</v>
      </c>
      <c r="D8" s="9" t="s">
        <v>88</v>
      </c>
      <c r="E8" s="9" t="s">
        <v>89</v>
      </c>
    </row>
    <row r="9" spans="1:5" ht="24.9" x14ac:dyDescent="0.4">
      <c r="B9" s="6" t="s">
        <v>319</v>
      </c>
      <c r="C9" s="6" t="s">
        <v>320</v>
      </c>
      <c r="D9" s="9" t="s">
        <v>261</v>
      </c>
      <c r="E9" s="9" t="s">
        <v>262</v>
      </c>
    </row>
    <row r="10" spans="1:5" ht="24.9" x14ac:dyDescent="0.4">
      <c r="B10" s="6" t="s">
        <v>321</v>
      </c>
      <c r="C10" s="6" t="s">
        <v>322</v>
      </c>
      <c r="D10" s="9" t="s">
        <v>323</v>
      </c>
      <c r="E10" s="9" t="s">
        <v>324</v>
      </c>
    </row>
    <row r="11" spans="1:5" ht="24.9" x14ac:dyDescent="0.4">
      <c r="B11" s="6" t="s">
        <v>325</v>
      </c>
      <c r="C11" s="6" t="s">
        <v>326</v>
      </c>
      <c r="D11" s="9" t="s">
        <v>327</v>
      </c>
      <c r="E11" s="9" t="s">
        <v>328</v>
      </c>
    </row>
    <row r="12" spans="1:5" x14ac:dyDescent="0.4">
      <c r="B12" s="21" t="s">
        <v>41</v>
      </c>
      <c r="C12" s="21"/>
      <c r="D12" s="29"/>
      <c r="E12" s="29"/>
    </row>
    <row r="13" spans="1:5" ht="24.9" x14ac:dyDescent="0.4">
      <c r="B13" s="6" t="s">
        <v>329</v>
      </c>
      <c r="C13" s="6" t="s">
        <v>43</v>
      </c>
      <c r="D13" s="9" t="s">
        <v>175</v>
      </c>
      <c r="E13" s="9" t="s">
        <v>176</v>
      </c>
    </row>
    <row r="14" spans="1:5" ht="24.9" x14ac:dyDescent="0.4">
      <c r="B14" s="6" t="s">
        <v>330</v>
      </c>
      <c r="C14" s="6" t="s">
        <v>47</v>
      </c>
      <c r="D14" s="9" t="s">
        <v>48</v>
      </c>
      <c r="E14" s="9" t="s">
        <v>49</v>
      </c>
    </row>
    <row r="15" spans="1:5" ht="24.9" x14ac:dyDescent="0.4">
      <c r="B15" s="6" t="s">
        <v>331</v>
      </c>
      <c r="C15" s="6" t="s">
        <v>51</v>
      </c>
      <c r="D15" s="9" t="s">
        <v>76</v>
      </c>
      <c r="E15" s="9" t="s">
        <v>77</v>
      </c>
    </row>
  </sheetData>
  <mergeCells count="5">
    <mergeCell ref="B4:B5"/>
    <mergeCell ref="C4:C5"/>
    <mergeCell ref="D4:E4"/>
    <mergeCell ref="B6:E6"/>
    <mergeCell ref="B12:E12"/>
  </mergeCells>
  <pageMargins left="0.7" right="0.7" top="0.75" bottom="0.75" header="0.3" footer="0.3"/>
  <pageSetup paperSize="9" orientation="portrait" horizontalDpi="300" verticalDpi="300"/>
</worksheet>
</file>

<file path=xl/worksheets/sheet10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heetViews>
  <sheetFormatPr baseColWidth="10" defaultRowHeight="14.6" x14ac:dyDescent="0.4"/>
  <cols>
    <col min="2" max="2" width="9.69140625" customWidth="1"/>
    <col min="3" max="3" width="60.69140625" customWidth="1"/>
    <col min="4" max="4" width="39.69140625" customWidth="1"/>
    <col min="5" max="5" width="23.69140625" customWidth="1"/>
    <col min="6" max="7" width="20.4609375" customWidth="1"/>
  </cols>
  <sheetData>
    <row r="1" spans="1:7" x14ac:dyDescent="0.4">
      <c r="A1" s="2" t="str">
        <f>HYPERLINK("#'Auswahl Auswertungsmodul'!A1", "Zurück zum Start")</f>
        <v>Zurück zum Start</v>
      </c>
    </row>
    <row r="2" spans="1:7" x14ac:dyDescent="0.4">
      <c r="A2" s="2" t="str">
        <f>HYPERLINK("#'Auswahl PM-NEO'!A1", "Zurück")</f>
        <v>Zurück</v>
      </c>
    </row>
    <row r="3" spans="1:7" x14ac:dyDescent="0.4">
      <c r="B3" s="7" t="s">
        <v>1419</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810</v>
      </c>
      <c r="C6" s="6" t="s">
        <v>811</v>
      </c>
      <c r="D6" s="9" t="s">
        <v>813</v>
      </c>
      <c r="E6" s="9" t="s">
        <v>812</v>
      </c>
      <c r="F6" s="9" t="s">
        <v>1408</v>
      </c>
      <c r="G6" s="9" t="s">
        <v>813</v>
      </c>
    </row>
    <row r="7" spans="1:7" ht="24.9" x14ac:dyDescent="0.4">
      <c r="B7" s="10" t="s">
        <v>814</v>
      </c>
      <c r="C7" s="10" t="s">
        <v>815</v>
      </c>
      <c r="D7" s="11" t="s">
        <v>1409</v>
      </c>
      <c r="E7" s="11" t="s">
        <v>1410</v>
      </c>
      <c r="F7" s="11" t="s">
        <v>892</v>
      </c>
      <c r="G7" s="11" t="s">
        <v>137</v>
      </c>
    </row>
    <row r="8" spans="1:7" ht="24.9" x14ac:dyDescent="0.4">
      <c r="B8" s="6" t="s">
        <v>816</v>
      </c>
      <c r="C8" s="6" t="s">
        <v>817</v>
      </c>
      <c r="D8" s="9" t="s">
        <v>162</v>
      </c>
      <c r="E8" s="9" t="s">
        <v>161</v>
      </c>
      <c r="F8" s="9" t="s">
        <v>162</v>
      </c>
      <c r="G8" s="9" t="s">
        <v>162</v>
      </c>
    </row>
    <row r="9" spans="1:7" ht="24.9" x14ac:dyDescent="0.4">
      <c r="B9" s="10" t="s">
        <v>818</v>
      </c>
      <c r="C9" s="10" t="s">
        <v>819</v>
      </c>
      <c r="D9" s="11" t="s">
        <v>1411</v>
      </c>
      <c r="E9" s="11" t="s">
        <v>1412</v>
      </c>
      <c r="F9" s="11" t="s">
        <v>600</v>
      </c>
      <c r="G9" s="11" t="s">
        <v>600</v>
      </c>
    </row>
    <row r="10" spans="1:7" ht="24.9" x14ac:dyDescent="0.4">
      <c r="B10" s="6" t="s">
        <v>820</v>
      </c>
      <c r="C10" s="6" t="s">
        <v>821</v>
      </c>
      <c r="D10" s="9" t="s">
        <v>1413</v>
      </c>
      <c r="E10" s="9" t="s">
        <v>1414</v>
      </c>
      <c r="F10" s="9" t="s">
        <v>286</v>
      </c>
      <c r="G10" s="9" t="s">
        <v>286</v>
      </c>
    </row>
    <row r="11" spans="1:7" ht="24.9" x14ac:dyDescent="0.4">
      <c r="B11" s="10" t="s">
        <v>822</v>
      </c>
      <c r="C11" s="10" t="s">
        <v>823</v>
      </c>
      <c r="D11" s="11" t="s">
        <v>1271</v>
      </c>
      <c r="E11" s="11" t="s">
        <v>1272</v>
      </c>
      <c r="F11" s="11" t="s">
        <v>234</v>
      </c>
      <c r="G11" s="11" t="s">
        <v>234</v>
      </c>
    </row>
    <row r="12" spans="1:7" ht="24.9" x14ac:dyDescent="0.4">
      <c r="B12" s="6" t="s">
        <v>824</v>
      </c>
      <c r="C12" s="6" t="s">
        <v>825</v>
      </c>
      <c r="D12" s="9" t="s">
        <v>1415</v>
      </c>
      <c r="E12" s="9" t="s">
        <v>1416</v>
      </c>
      <c r="F12" s="9" t="s">
        <v>234</v>
      </c>
      <c r="G12" s="9" t="s">
        <v>234</v>
      </c>
    </row>
    <row r="13" spans="1:7" ht="24.9" x14ac:dyDescent="0.4">
      <c r="B13" s="10" t="s">
        <v>826</v>
      </c>
      <c r="C13" s="10" t="s">
        <v>827</v>
      </c>
      <c r="D13" s="11" t="s">
        <v>1417</v>
      </c>
      <c r="E13" s="11" t="s">
        <v>1418</v>
      </c>
      <c r="F13" s="11" t="s">
        <v>311</v>
      </c>
      <c r="G13" s="11" t="s">
        <v>311</v>
      </c>
    </row>
    <row r="14" spans="1:7" x14ac:dyDescent="0.4">
      <c r="B14"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0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heetViews>
  <sheetFormatPr baseColWidth="10" defaultRowHeight="14.6" x14ac:dyDescent="0.4"/>
  <cols>
    <col min="2" max="2" width="9.69140625" customWidth="1"/>
    <col min="3" max="3" width="74.460937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PM-NEO'!A1", "Zurück")</f>
        <v>Zurück</v>
      </c>
    </row>
    <row r="3" spans="1:7" x14ac:dyDescent="0.4">
      <c r="B3" s="7" t="s">
        <v>1020</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61</v>
      </c>
      <c r="C6" s="21"/>
      <c r="D6" s="29"/>
      <c r="E6" s="29"/>
      <c r="F6" s="29"/>
      <c r="G6" s="29"/>
    </row>
    <row r="7" spans="1:7" ht="24.9" x14ac:dyDescent="0.4">
      <c r="B7" s="6" t="s">
        <v>315</v>
      </c>
      <c r="C7" s="6" t="s">
        <v>316</v>
      </c>
      <c r="D7" s="9" t="s">
        <v>1011</v>
      </c>
      <c r="E7" s="9" t="s">
        <v>1012</v>
      </c>
      <c r="F7" s="9" t="s">
        <v>162</v>
      </c>
      <c r="G7" s="9" t="s">
        <v>162</v>
      </c>
    </row>
    <row r="8" spans="1:7" ht="24.9" x14ac:dyDescent="0.4">
      <c r="B8" s="6" t="s">
        <v>317</v>
      </c>
      <c r="C8" s="6" t="s">
        <v>318</v>
      </c>
      <c r="D8" s="9" t="s">
        <v>913</v>
      </c>
      <c r="E8" s="9" t="s">
        <v>1013</v>
      </c>
      <c r="F8" s="9" t="s">
        <v>89</v>
      </c>
      <c r="G8" s="9" t="s">
        <v>89</v>
      </c>
    </row>
    <row r="9" spans="1:7" ht="24.9" x14ac:dyDescent="0.4">
      <c r="B9" s="6" t="s">
        <v>319</v>
      </c>
      <c r="C9" s="6" t="s">
        <v>320</v>
      </c>
      <c r="D9" s="9" t="s">
        <v>1014</v>
      </c>
      <c r="E9" s="9" t="s">
        <v>1015</v>
      </c>
      <c r="F9" s="9" t="s">
        <v>262</v>
      </c>
      <c r="G9" s="9" t="s">
        <v>262</v>
      </c>
    </row>
    <row r="10" spans="1:7" ht="24.9" x14ac:dyDescent="0.4">
      <c r="B10" s="6" t="s">
        <v>321</v>
      </c>
      <c r="C10" s="6" t="s">
        <v>322</v>
      </c>
      <c r="D10" s="9" t="s">
        <v>1016</v>
      </c>
      <c r="E10" s="9" t="s">
        <v>1017</v>
      </c>
      <c r="F10" s="9" t="s">
        <v>324</v>
      </c>
      <c r="G10" s="9" t="s">
        <v>324</v>
      </c>
    </row>
    <row r="11" spans="1:7" ht="24.9" x14ac:dyDescent="0.4">
      <c r="B11" s="6" t="s">
        <v>325</v>
      </c>
      <c r="C11" s="6" t="s">
        <v>326</v>
      </c>
      <c r="D11" s="9" t="s">
        <v>1018</v>
      </c>
      <c r="E11" s="9" t="s">
        <v>1019</v>
      </c>
      <c r="F11" s="9" t="s">
        <v>206</v>
      </c>
      <c r="G11" s="9" t="s">
        <v>206</v>
      </c>
    </row>
    <row r="12" spans="1:7" x14ac:dyDescent="0.4">
      <c r="B12" s="21" t="s">
        <v>41</v>
      </c>
      <c r="C12" s="21"/>
      <c r="D12" s="29"/>
      <c r="E12" s="29"/>
      <c r="F12" s="29"/>
      <c r="G12" s="29"/>
    </row>
    <row r="13" spans="1:7" ht="24.9" x14ac:dyDescent="0.4">
      <c r="B13" s="6" t="s">
        <v>329</v>
      </c>
      <c r="C13" s="6" t="s">
        <v>43</v>
      </c>
      <c r="D13" s="9" t="s">
        <v>996</v>
      </c>
      <c r="E13" s="9" t="s">
        <v>997</v>
      </c>
      <c r="F13" s="9" t="s">
        <v>176</v>
      </c>
      <c r="G13" s="9" t="s">
        <v>176</v>
      </c>
    </row>
    <row r="14" spans="1:7" ht="24.9" x14ac:dyDescent="0.4">
      <c r="B14" s="6" t="s">
        <v>330</v>
      </c>
      <c r="C14" s="6" t="s">
        <v>47</v>
      </c>
      <c r="D14" s="9" t="s">
        <v>907</v>
      </c>
      <c r="E14" s="9" t="s">
        <v>906</v>
      </c>
      <c r="F14" s="9" t="s">
        <v>49</v>
      </c>
      <c r="G14" s="9" t="s">
        <v>49</v>
      </c>
    </row>
    <row r="15" spans="1:7" ht="24.9" x14ac:dyDescent="0.4">
      <c r="B15" s="6" t="s">
        <v>331</v>
      </c>
      <c r="C15" s="6" t="s">
        <v>51</v>
      </c>
      <c r="D15" s="9" t="s">
        <v>903</v>
      </c>
      <c r="E15" s="9" t="s">
        <v>904</v>
      </c>
      <c r="F15" s="9" t="s">
        <v>77</v>
      </c>
      <c r="G15" s="9" t="s">
        <v>77</v>
      </c>
    </row>
    <row r="16" spans="1:7" x14ac:dyDescent="0.4">
      <c r="B16" s="13" t="s">
        <v>859</v>
      </c>
    </row>
  </sheetData>
  <mergeCells count="6">
    <mergeCell ref="B12:G12"/>
    <mergeCell ref="B4:B5"/>
    <mergeCell ref="C4:C5"/>
    <mergeCell ref="D4:D5"/>
    <mergeCell ref="E4:G4"/>
    <mergeCell ref="B6:G6"/>
  </mergeCells>
  <pageMargins left="0.7" right="0.7" top="0.75" bottom="0.75" header="0.3" footer="0.3"/>
  <pageSetup paperSize="9" orientation="portrait" horizontalDpi="300" verticalDpi="30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heetViews>
  <sheetFormatPr baseColWidth="10" defaultRowHeight="14.6" x14ac:dyDescent="0.4"/>
  <cols>
    <col min="2" max="2" width="9.69140625" customWidth="1"/>
    <col min="3" max="3" width="41" customWidth="1"/>
    <col min="4" max="4" width="30.69140625" customWidth="1"/>
  </cols>
  <sheetData>
    <row r="1" spans="1:4" x14ac:dyDescent="0.4">
      <c r="A1" s="2" t="str">
        <f>HYPERLINK("#'Auswahl Auswertungsmodul'!A1", "Zurück zum Start")</f>
        <v>Zurück zum Start</v>
      </c>
    </row>
    <row r="2" spans="1:4" x14ac:dyDescent="0.4">
      <c r="A2" s="2" t="str">
        <f>HYPERLINK("#'Auswahl CHE'!A1", "Zurück")</f>
        <v>Zurück</v>
      </c>
    </row>
    <row r="3" spans="1:4" x14ac:dyDescent="0.4">
      <c r="B3" s="7" t="s">
        <v>1030</v>
      </c>
    </row>
    <row r="4" spans="1:4" x14ac:dyDescent="0.4">
      <c r="B4" s="3" t="s">
        <v>36</v>
      </c>
      <c r="C4" s="4" t="s">
        <v>37</v>
      </c>
      <c r="D4" s="4" t="s">
        <v>1028</v>
      </c>
    </row>
    <row r="5" spans="1:4" x14ac:dyDescent="0.4">
      <c r="B5" s="21" t="s">
        <v>41</v>
      </c>
      <c r="C5" s="21"/>
      <c r="D5" s="21"/>
    </row>
    <row r="6" spans="1:4" x14ac:dyDescent="0.4">
      <c r="B6" s="5" t="s">
        <v>46</v>
      </c>
      <c r="C6" s="6" t="s">
        <v>47</v>
      </c>
      <c r="D6" s="6" t="s">
        <v>1029</v>
      </c>
    </row>
  </sheetData>
  <mergeCells count="1">
    <mergeCell ref="B5:D5"/>
  </mergeCells>
  <pageMargins left="0.7" right="0.7" top="0.75" bottom="0.75" header="0.3" footer="0.3"/>
  <pageSetup paperSize="9" orientation="portrait" horizontalDpi="300" verticalDpi="300"/>
</worksheet>
</file>

<file path=xl/worksheets/sheet10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heetViews>
  <sheetFormatPr baseColWidth="10" defaultRowHeight="14.6" x14ac:dyDescent="0.4"/>
  <cols>
    <col min="2" max="2" width="9.69140625" customWidth="1"/>
    <col min="3" max="3" width="60.69140625" customWidth="1"/>
    <col min="4" max="4" width="167.07421875" customWidth="1"/>
  </cols>
  <sheetData>
    <row r="1" spans="1:4" x14ac:dyDescent="0.4">
      <c r="A1" s="2" t="str">
        <f>HYPERLINK("#'Auswahl Auswertungsmodul'!A1", "Zurück zum Start")</f>
        <v>Zurück zum Start</v>
      </c>
    </row>
    <row r="2" spans="1:4" x14ac:dyDescent="0.4">
      <c r="A2" s="2" t="str">
        <f>HYPERLINK("#'Auswahl PM-NEO'!A1", "Zurück")</f>
        <v>Zurück</v>
      </c>
    </row>
    <row r="3" spans="1:4" x14ac:dyDescent="0.4">
      <c r="B3" s="7" t="s">
        <v>1572</v>
      </c>
    </row>
    <row r="4" spans="1:4" x14ac:dyDescent="0.4">
      <c r="B4" s="3" t="s">
        <v>36</v>
      </c>
      <c r="C4" s="4" t="s">
        <v>345</v>
      </c>
      <c r="D4" s="4" t="s">
        <v>1028</v>
      </c>
    </row>
    <row r="5" spans="1:4" x14ac:dyDescent="0.4">
      <c r="B5" s="5" t="s">
        <v>814</v>
      </c>
      <c r="C5" s="6" t="s">
        <v>815</v>
      </c>
      <c r="D5" s="6" t="s">
        <v>1567</v>
      </c>
    </row>
    <row r="6" spans="1:4" x14ac:dyDescent="0.4">
      <c r="B6" s="14" t="s">
        <v>818</v>
      </c>
      <c r="C6" s="10" t="s">
        <v>819</v>
      </c>
      <c r="D6" s="10" t="s">
        <v>1568</v>
      </c>
    </row>
    <row r="7" spans="1:4" ht="37.299999999999997" x14ac:dyDescent="0.4">
      <c r="B7" s="5" t="s">
        <v>820</v>
      </c>
      <c r="C7" s="6" t="s">
        <v>821</v>
      </c>
      <c r="D7" s="6" t="s">
        <v>1569</v>
      </c>
    </row>
    <row r="8" spans="1:4" x14ac:dyDescent="0.4">
      <c r="B8" s="14" t="s">
        <v>822</v>
      </c>
      <c r="C8" s="10" t="s">
        <v>823</v>
      </c>
      <c r="D8" s="10" t="s">
        <v>1568</v>
      </c>
    </row>
    <row r="9" spans="1:4" x14ac:dyDescent="0.4">
      <c r="B9" s="5" t="s">
        <v>824</v>
      </c>
      <c r="C9" s="6" t="s">
        <v>825</v>
      </c>
      <c r="D9" s="6" t="s">
        <v>1570</v>
      </c>
    </row>
    <row r="10" spans="1:4" x14ac:dyDescent="0.4">
      <c r="B10" s="14" t="s">
        <v>826</v>
      </c>
      <c r="C10" s="10" t="s">
        <v>827</v>
      </c>
      <c r="D10" s="10" t="s">
        <v>1571</v>
      </c>
    </row>
  </sheetData>
  <pageMargins left="0.7" right="0.7" top="0.75" bottom="0.75" header="0.3" footer="0.3"/>
  <pageSetup paperSize="9" orientation="portrait" horizontalDpi="300" verticalDpi="300"/>
</worksheet>
</file>

<file path=xl/worksheets/sheet10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workbookViewId="0"/>
  </sheetViews>
  <sheetFormatPr baseColWidth="10" defaultRowHeight="14.6" x14ac:dyDescent="0.4"/>
  <cols>
    <col min="2" max="2" width="9.69140625" customWidth="1"/>
    <col min="3" max="3" width="74.4609375" customWidth="1"/>
    <col min="4" max="4" width="250.23046875" customWidth="1"/>
  </cols>
  <sheetData>
    <row r="1" spans="1:4" x14ac:dyDescent="0.4">
      <c r="A1" s="2" t="str">
        <f>HYPERLINK("#'Auswahl Auswertungsmodul'!A1", "Zurück zum Start")</f>
        <v>Zurück zum Start</v>
      </c>
    </row>
    <row r="2" spans="1:4" x14ac:dyDescent="0.4">
      <c r="A2" s="2" t="str">
        <f>HYPERLINK("#'Auswahl PM-NEO'!A1", "Zurück")</f>
        <v>Zurück</v>
      </c>
    </row>
    <row r="3" spans="1:4" x14ac:dyDescent="0.4">
      <c r="B3" s="7" t="s">
        <v>1115</v>
      </c>
    </row>
    <row r="4" spans="1:4" x14ac:dyDescent="0.4">
      <c r="B4" s="3" t="s">
        <v>36</v>
      </c>
      <c r="C4" s="4" t="s">
        <v>37</v>
      </c>
      <c r="D4" s="4" t="s">
        <v>1028</v>
      </c>
    </row>
    <row r="5" spans="1:4" x14ac:dyDescent="0.4">
      <c r="B5" s="21" t="s">
        <v>61</v>
      </c>
      <c r="C5" s="21"/>
      <c r="D5" s="21"/>
    </row>
    <row r="6" spans="1:4" x14ac:dyDescent="0.4">
      <c r="B6" s="5" t="s">
        <v>315</v>
      </c>
      <c r="C6" s="6" t="s">
        <v>316</v>
      </c>
      <c r="D6" s="6" t="s">
        <v>1108</v>
      </c>
    </row>
    <row r="7" spans="1:4" x14ac:dyDescent="0.4">
      <c r="B7" s="5" t="s">
        <v>317</v>
      </c>
      <c r="C7" s="6" t="s">
        <v>318</v>
      </c>
      <c r="D7" s="6" t="s">
        <v>1108</v>
      </c>
    </row>
    <row r="8" spans="1:4" x14ac:dyDescent="0.4">
      <c r="B8" s="5" t="s">
        <v>319</v>
      </c>
      <c r="C8" s="6" t="s">
        <v>320</v>
      </c>
      <c r="D8" s="6" t="s">
        <v>1109</v>
      </c>
    </row>
    <row r="9" spans="1:4" x14ac:dyDescent="0.4">
      <c r="B9" s="5" t="s">
        <v>321</v>
      </c>
      <c r="C9" s="6" t="s">
        <v>322</v>
      </c>
      <c r="D9" s="6" t="s">
        <v>1110</v>
      </c>
    </row>
    <row r="10" spans="1:4" ht="37.299999999999997" x14ac:dyDescent="0.4">
      <c r="B10" s="5" t="s">
        <v>325</v>
      </c>
      <c r="C10" s="6" t="s">
        <v>326</v>
      </c>
      <c r="D10" s="6" t="s">
        <v>1111</v>
      </c>
    </row>
    <row r="11" spans="1:4" x14ac:dyDescent="0.4">
      <c r="B11" s="21" t="s">
        <v>41</v>
      </c>
      <c r="C11" s="21"/>
      <c r="D11" s="21"/>
    </row>
    <row r="12" spans="1:4" x14ac:dyDescent="0.4">
      <c r="B12" s="5" t="s">
        <v>329</v>
      </c>
      <c r="C12" s="6" t="s">
        <v>43</v>
      </c>
      <c r="D12" s="6" t="s">
        <v>1112</v>
      </c>
    </row>
    <row r="13" spans="1:4" ht="37.299999999999997" x14ac:dyDescent="0.4">
      <c r="B13" s="5" t="s">
        <v>330</v>
      </c>
      <c r="C13" s="6" t="s">
        <v>47</v>
      </c>
      <c r="D13" s="6" t="s">
        <v>1113</v>
      </c>
    </row>
    <row r="14" spans="1:4" ht="37.299999999999997" x14ac:dyDescent="0.4">
      <c r="B14" s="5" t="s">
        <v>331</v>
      </c>
      <c r="C14" s="6" t="s">
        <v>51</v>
      </c>
      <c r="D14" s="6" t="s">
        <v>1114</v>
      </c>
    </row>
  </sheetData>
  <mergeCells count="2">
    <mergeCell ref="B5:D5"/>
    <mergeCell ref="B11:D11"/>
  </mergeCells>
  <pageMargins left="0.7" right="0.7" top="0.75" bottom="0.75" header="0.3" footer="0.3"/>
  <pageSetup paperSize="9" orientation="portrait" horizontalDpi="300" verticalDpi="300"/>
</worksheet>
</file>

<file path=xl/worksheets/sheet10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heetViews>
  <sheetFormatPr baseColWidth="10" defaultRowHeight="14.6" x14ac:dyDescent="0.4"/>
  <cols>
    <col min="2" max="2" width="9.69140625" customWidth="1"/>
    <col min="3" max="3" width="74.460937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PM-NEO'!A1", "Zurück")</f>
        <v>Zurück</v>
      </c>
    </row>
    <row r="3" spans="1:7" x14ac:dyDescent="0.4">
      <c r="B3" s="7" t="s">
        <v>1743</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61</v>
      </c>
      <c r="C6" s="21"/>
      <c r="D6" s="29"/>
      <c r="E6" s="29"/>
      <c r="F6" s="29"/>
      <c r="G6" s="29"/>
    </row>
    <row r="7" spans="1:7" ht="24.9" x14ac:dyDescent="0.4">
      <c r="B7" s="6" t="s">
        <v>315</v>
      </c>
      <c r="C7" s="6" t="s">
        <v>316</v>
      </c>
      <c r="D7" s="9" t="s">
        <v>1665</v>
      </c>
      <c r="E7" s="9" t="s">
        <v>910</v>
      </c>
      <c r="F7" s="9" t="s">
        <v>992</v>
      </c>
      <c r="G7" s="9" t="s">
        <v>162</v>
      </c>
    </row>
    <row r="8" spans="1:7" ht="24.9" x14ac:dyDescent="0.4">
      <c r="B8" s="6" t="s">
        <v>317</v>
      </c>
      <c r="C8" s="6" t="s">
        <v>318</v>
      </c>
      <c r="D8" s="9" t="s">
        <v>1599</v>
      </c>
      <c r="E8" s="9" t="s">
        <v>956</v>
      </c>
      <c r="F8" s="9" t="s">
        <v>915</v>
      </c>
      <c r="G8" s="9" t="s">
        <v>89</v>
      </c>
    </row>
    <row r="9" spans="1:7" ht="24.9" x14ac:dyDescent="0.4">
      <c r="B9" s="6" t="s">
        <v>319</v>
      </c>
      <c r="C9" s="6" t="s">
        <v>320</v>
      </c>
      <c r="D9" s="9" t="s">
        <v>1710</v>
      </c>
      <c r="E9" s="9" t="s">
        <v>975</v>
      </c>
      <c r="F9" s="9" t="s">
        <v>977</v>
      </c>
      <c r="G9" s="9" t="s">
        <v>977</v>
      </c>
    </row>
    <row r="10" spans="1:7" ht="24.9" x14ac:dyDescent="0.4">
      <c r="B10" s="6" t="s">
        <v>321</v>
      </c>
      <c r="C10" s="6" t="s">
        <v>322</v>
      </c>
      <c r="D10" s="9" t="s">
        <v>1739</v>
      </c>
      <c r="E10" s="9" t="s">
        <v>1740</v>
      </c>
      <c r="F10" s="9" t="s">
        <v>324</v>
      </c>
      <c r="G10" s="9" t="s">
        <v>324</v>
      </c>
    </row>
    <row r="11" spans="1:7" ht="24.9" x14ac:dyDescent="0.4">
      <c r="B11" s="6" t="s">
        <v>325</v>
      </c>
      <c r="C11" s="6" t="s">
        <v>326</v>
      </c>
      <c r="D11" s="9" t="s">
        <v>1682</v>
      </c>
      <c r="E11" s="9" t="s">
        <v>1741</v>
      </c>
      <c r="F11" s="9" t="s">
        <v>328</v>
      </c>
      <c r="G11" s="9" t="s">
        <v>1742</v>
      </c>
    </row>
    <row r="12" spans="1:7" x14ac:dyDescent="0.4">
      <c r="B12" s="21" t="s">
        <v>41</v>
      </c>
      <c r="C12" s="21"/>
      <c r="D12" s="29"/>
      <c r="E12" s="29"/>
      <c r="F12" s="29"/>
      <c r="G12" s="29"/>
    </row>
    <row r="13" spans="1:7" ht="24.9" x14ac:dyDescent="0.4">
      <c r="B13" s="6" t="s">
        <v>329</v>
      </c>
      <c r="C13" s="6" t="s">
        <v>43</v>
      </c>
      <c r="D13" s="9" t="s">
        <v>1670</v>
      </c>
      <c r="E13" s="9" t="s">
        <v>988</v>
      </c>
      <c r="F13" s="9" t="s">
        <v>176</v>
      </c>
      <c r="G13" s="9" t="s">
        <v>996</v>
      </c>
    </row>
    <row r="14" spans="1:7" ht="24.9" x14ac:dyDescent="0.4">
      <c r="B14" s="6" t="s">
        <v>330</v>
      </c>
      <c r="C14" s="6" t="s">
        <v>47</v>
      </c>
      <c r="D14" s="9" t="s">
        <v>1585</v>
      </c>
      <c r="E14" s="9" t="s">
        <v>1008</v>
      </c>
      <c r="F14" s="9" t="s">
        <v>1008</v>
      </c>
      <c r="G14" s="9" t="s">
        <v>49</v>
      </c>
    </row>
    <row r="15" spans="1:7" ht="24.9" x14ac:dyDescent="0.4">
      <c r="B15" s="6" t="s">
        <v>331</v>
      </c>
      <c r="C15" s="6" t="s">
        <v>51</v>
      </c>
      <c r="D15" s="9" t="s">
        <v>1594</v>
      </c>
      <c r="E15" s="9" t="s">
        <v>1708</v>
      </c>
      <c r="F15" s="9" t="s">
        <v>77</v>
      </c>
      <c r="G15" s="9" t="s">
        <v>77</v>
      </c>
    </row>
  </sheetData>
  <mergeCells count="6">
    <mergeCell ref="B12:G12"/>
    <mergeCell ref="B4:B5"/>
    <mergeCell ref="C4:C5"/>
    <mergeCell ref="D4:D5"/>
    <mergeCell ref="E4:G4"/>
    <mergeCell ref="B6:G6"/>
  </mergeCells>
  <pageMargins left="0.7" right="0.7" top="0.75" bottom="0.75" header="0.3" footer="0.3"/>
  <pageSetup paperSize="9" orientation="portrait" horizontalDpi="300" verticalDpi="300"/>
</worksheet>
</file>

<file path=xl/worksheets/sheet10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baseColWidth="10" defaultRowHeight="14.6" x14ac:dyDescent="0.4"/>
  <cols>
    <col min="2" max="2" width="9.69140625" customWidth="1"/>
    <col min="3" max="3" width="74.460937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PM-NEO'!A1", "Zurück")</f>
        <v>Zurück</v>
      </c>
    </row>
    <row r="3" spans="1:5" x14ac:dyDescent="0.4">
      <c r="B3" s="7" t="s">
        <v>1807</v>
      </c>
    </row>
    <row r="4" spans="1:5" x14ac:dyDescent="0.4">
      <c r="B4" s="3" t="s">
        <v>36</v>
      </c>
      <c r="C4" s="4" t="s">
        <v>37</v>
      </c>
      <c r="D4" s="3" t="s">
        <v>1747</v>
      </c>
      <c r="E4" s="4" t="s">
        <v>1028</v>
      </c>
    </row>
    <row r="5" spans="1:5" x14ac:dyDescent="0.4">
      <c r="B5" s="21" t="s">
        <v>61</v>
      </c>
      <c r="C5" s="21"/>
      <c r="D5" s="30"/>
      <c r="E5" s="21"/>
    </row>
    <row r="6" spans="1:5" x14ac:dyDescent="0.4">
      <c r="B6" s="5" t="s">
        <v>315</v>
      </c>
      <c r="C6" s="6" t="s">
        <v>316</v>
      </c>
      <c r="D6" s="5" t="s">
        <v>4</v>
      </c>
      <c r="E6" s="6" t="s">
        <v>1802</v>
      </c>
    </row>
    <row r="7" spans="1:5" x14ac:dyDescent="0.4">
      <c r="B7" s="5" t="s">
        <v>319</v>
      </c>
      <c r="C7" s="6" t="s">
        <v>320</v>
      </c>
      <c r="D7" s="5" t="s">
        <v>10</v>
      </c>
      <c r="E7" s="6" t="s">
        <v>1803</v>
      </c>
    </row>
    <row r="8" spans="1:5" x14ac:dyDescent="0.4">
      <c r="B8" s="5" t="s">
        <v>319</v>
      </c>
      <c r="C8" s="6" t="s">
        <v>320</v>
      </c>
      <c r="D8" s="5" t="s">
        <v>13</v>
      </c>
      <c r="E8" s="6" t="s">
        <v>1804</v>
      </c>
    </row>
    <row r="9" spans="1:5" x14ac:dyDescent="0.4">
      <c r="B9" s="5" t="s">
        <v>325</v>
      </c>
      <c r="C9" s="6" t="s">
        <v>326</v>
      </c>
      <c r="D9" s="5" t="s">
        <v>4</v>
      </c>
      <c r="E9" s="6" t="s">
        <v>1802</v>
      </c>
    </row>
    <row r="10" spans="1:5" ht="62.15" x14ac:dyDescent="0.4">
      <c r="B10" s="5" t="s">
        <v>325</v>
      </c>
      <c r="C10" s="6" t="s">
        <v>326</v>
      </c>
      <c r="D10" s="5" t="s">
        <v>13</v>
      </c>
      <c r="E10" s="6" t="s">
        <v>1805</v>
      </c>
    </row>
    <row r="11" spans="1:5" x14ac:dyDescent="0.4">
      <c r="B11" s="21" t="s">
        <v>41</v>
      </c>
      <c r="C11" s="21"/>
      <c r="D11" s="30"/>
      <c r="E11" s="21"/>
    </row>
    <row r="12" spans="1:5" x14ac:dyDescent="0.4">
      <c r="B12" s="5" t="s">
        <v>329</v>
      </c>
      <c r="C12" s="6" t="s">
        <v>43</v>
      </c>
      <c r="D12" s="5" t="s">
        <v>13</v>
      </c>
      <c r="E12" s="6" t="s">
        <v>1806</v>
      </c>
    </row>
    <row r="13" spans="1:5" x14ac:dyDescent="0.4">
      <c r="B13" s="5" t="s">
        <v>330</v>
      </c>
      <c r="C13" s="6" t="s">
        <v>47</v>
      </c>
      <c r="D13" s="5" t="s">
        <v>10</v>
      </c>
      <c r="E13" s="6" t="s">
        <v>1748</v>
      </c>
    </row>
  </sheetData>
  <mergeCells count="2">
    <mergeCell ref="B5:E5"/>
    <mergeCell ref="B11:E11"/>
  </mergeCells>
  <pageMargins left="0.7" right="0.7" top="0.75" bottom="0.75" header="0.3" footer="0.3"/>
  <pageSetup paperSize="9" orientation="portrait" horizontalDpi="300" verticalDpi="300"/>
</worksheet>
</file>

<file path=xl/worksheets/sheet10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baseColWidth="10" defaultRowHeight="14.6" x14ac:dyDescent="0.4"/>
  <cols>
    <col min="2" max="2" width="9.69140625" customWidth="1"/>
    <col min="3" max="3" width="60.69140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PM-NEO'!A1", "Zurück")</f>
        <v>Zurück</v>
      </c>
    </row>
    <row r="3" spans="1:7" x14ac:dyDescent="0.4">
      <c r="B3" s="7" t="s">
        <v>2063</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810</v>
      </c>
      <c r="C6" s="6" t="s">
        <v>811</v>
      </c>
      <c r="D6" s="9" t="s">
        <v>2056</v>
      </c>
      <c r="E6" s="9" t="s">
        <v>2057</v>
      </c>
      <c r="F6" s="9" t="s">
        <v>1408</v>
      </c>
      <c r="G6" s="9" t="s">
        <v>2058</v>
      </c>
    </row>
    <row r="7" spans="1:7" ht="24.9" x14ac:dyDescent="0.4">
      <c r="B7" s="10" t="s">
        <v>814</v>
      </c>
      <c r="C7" s="10" t="s">
        <v>815</v>
      </c>
      <c r="D7" s="11" t="s">
        <v>1656</v>
      </c>
      <c r="E7" s="11" t="s">
        <v>2059</v>
      </c>
      <c r="F7" s="11" t="s">
        <v>890</v>
      </c>
      <c r="G7" s="11" t="s">
        <v>892</v>
      </c>
    </row>
    <row r="8" spans="1:7" ht="24.9" x14ac:dyDescent="0.4">
      <c r="B8" s="6" t="s">
        <v>816</v>
      </c>
      <c r="C8" s="6" t="s">
        <v>817</v>
      </c>
      <c r="D8" s="9" t="s">
        <v>1665</v>
      </c>
      <c r="E8" s="9" t="s">
        <v>162</v>
      </c>
      <c r="F8" s="9" t="s">
        <v>992</v>
      </c>
      <c r="G8" s="9" t="s">
        <v>162</v>
      </c>
    </row>
    <row r="9" spans="1:7" ht="24.9" x14ac:dyDescent="0.4">
      <c r="B9" s="10" t="s">
        <v>818</v>
      </c>
      <c r="C9" s="10" t="s">
        <v>819</v>
      </c>
      <c r="D9" s="11" t="s">
        <v>1851</v>
      </c>
      <c r="E9" s="11" t="s">
        <v>1411</v>
      </c>
      <c r="F9" s="11" t="s">
        <v>1411</v>
      </c>
      <c r="G9" s="11" t="s">
        <v>600</v>
      </c>
    </row>
    <row r="10" spans="1:7" ht="24.9" x14ac:dyDescent="0.4">
      <c r="B10" s="6" t="s">
        <v>820</v>
      </c>
      <c r="C10" s="6" t="s">
        <v>821</v>
      </c>
      <c r="D10" s="9" t="s">
        <v>1723</v>
      </c>
      <c r="E10" s="9" t="s">
        <v>2060</v>
      </c>
      <c r="F10" s="9" t="s">
        <v>2060</v>
      </c>
      <c r="G10" s="9" t="s">
        <v>286</v>
      </c>
    </row>
    <row r="11" spans="1:7" ht="24.9" x14ac:dyDescent="0.4">
      <c r="B11" s="10" t="s">
        <v>822</v>
      </c>
      <c r="C11" s="10" t="s">
        <v>823</v>
      </c>
      <c r="D11" s="11" t="s">
        <v>1695</v>
      </c>
      <c r="E11" s="11" t="s">
        <v>952</v>
      </c>
      <c r="F11" s="11" t="s">
        <v>1271</v>
      </c>
      <c r="G11" s="11" t="s">
        <v>234</v>
      </c>
    </row>
    <row r="12" spans="1:7" ht="24.9" x14ac:dyDescent="0.4">
      <c r="B12" s="6" t="s">
        <v>824</v>
      </c>
      <c r="C12" s="6" t="s">
        <v>825</v>
      </c>
      <c r="D12" s="9" t="s">
        <v>1695</v>
      </c>
      <c r="E12" s="9" t="s">
        <v>1732</v>
      </c>
      <c r="F12" s="9" t="s">
        <v>234</v>
      </c>
      <c r="G12" s="9" t="s">
        <v>234</v>
      </c>
    </row>
    <row r="13" spans="1:7" ht="24.9" x14ac:dyDescent="0.4">
      <c r="B13" s="10" t="s">
        <v>826</v>
      </c>
      <c r="C13" s="10" t="s">
        <v>827</v>
      </c>
      <c r="D13" s="11" t="s">
        <v>1736</v>
      </c>
      <c r="E13" s="11" t="s">
        <v>2061</v>
      </c>
      <c r="F13" s="11" t="s">
        <v>1417</v>
      </c>
      <c r="G13" s="11" t="s">
        <v>2062</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0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heetViews>
  <sheetFormatPr baseColWidth="10" defaultRowHeight="14.6" x14ac:dyDescent="0.4"/>
  <cols>
    <col min="2" max="2" width="9.69140625" customWidth="1"/>
    <col min="3" max="3" width="65.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PM-NEO'!A1", "Zurück")</f>
        <v>Zurück</v>
      </c>
    </row>
    <row r="3" spans="1:5" x14ac:dyDescent="0.4">
      <c r="B3" s="7" t="s">
        <v>2273</v>
      </c>
    </row>
    <row r="4" spans="1:5" x14ac:dyDescent="0.4">
      <c r="B4" s="3" t="s">
        <v>36</v>
      </c>
      <c r="C4" s="4" t="s">
        <v>2081</v>
      </c>
      <c r="D4" s="3" t="s">
        <v>1747</v>
      </c>
      <c r="E4" s="4" t="s">
        <v>1028</v>
      </c>
    </row>
    <row r="5" spans="1:5" ht="87" x14ac:dyDescent="0.4">
      <c r="B5" s="5" t="s">
        <v>810</v>
      </c>
      <c r="C5" s="6" t="s">
        <v>811</v>
      </c>
      <c r="D5" s="5" t="s">
        <v>7</v>
      </c>
      <c r="E5" s="6" t="s">
        <v>2263</v>
      </c>
    </row>
    <row r="6" spans="1:5" ht="37.299999999999997" x14ac:dyDescent="0.4">
      <c r="B6" s="14" t="s">
        <v>810</v>
      </c>
      <c r="C6" s="10" t="s">
        <v>811</v>
      </c>
      <c r="D6" s="14" t="s">
        <v>13</v>
      </c>
      <c r="E6" s="10" t="s">
        <v>2264</v>
      </c>
    </row>
    <row r="7" spans="1:5" ht="87" x14ac:dyDescent="0.4">
      <c r="B7" s="5" t="s">
        <v>814</v>
      </c>
      <c r="C7" s="6" t="s">
        <v>815</v>
      </c>
      <c r="D7" s="5" t="s">
        <v>7</v>
      </c>
      <c r="E7" s="6" t="s">
        <v>2265</v>
      </c>
    </row>
    <row r="8" spans="1:5" x14ac:dyDescent="0.4">
      <c r="B8" s="14" t="s">
        <v>814</v>
      </c>
      <c r="C8" s="10" t="s">
        <v>815</v>
      </c>
      <c r="D8" s="14" t="s">
        <v>10</v>
      </c>
      <c r="E8" s="10" t="s">
        <v>1803</v>
      </c>
    </row>
    <row r="9" spans="1:5" x14ac:dyDescent="0.4">
      <c r="B9" s="5" t="s">
        <v>814</v>
      </c>
      <c r="C9" s="6" t="s">
        <v>815</v>
      </c>
      <c r="D9" s="5" t="s">
        <v>13</v>
      </c>
      <c r="E9" s="6" t="s">
        <v>2266</v>
      </c>
    </row>
    <row r="10" spans="1:5" x14ac:dyDescent="0.4">
      <c r="B10" s="14" t="s">
        <v>818</v>
      </c>
      <c r="C10" s="10" t="s">
        <v>819</v>
      </c>
      <c r="D10" s="14" t="s">
        <v>7</v>
      </c>
      <c r="E10" s="10" t="s">
        <v>2267</v>
      </c>
    </row>
    <row r="11" spans="1:5" x14ac:dyDescent="0.4">
      <c r="B11" s="5" t="s">
        <v>818</v>
      </c>
      <c r="C11" s="6" t="s">
        <v>819</v>
      </c>
      <c r="D11" s="5" t="s">
        <v>10</v>
      </c>
      <c r="E11" s="6" t="s">
        <v>1748</v>
      </c>
    </row>
    <row r="12" spans="1:5" x14ac:dyDescent="0.4">
      <c r="B12" s="14" t="s">
        <v>820</v>
      </c>
      <c r="C12" s="10" t="s">
        <v>821</v>
      </c>
      <c r="D12" s="14" t="s">
        <v>7</v>
      </c>
      <c r="E12" s="10" t="s">
        <v>2268</v>
      </c>
    </row>
    <row r="13" spans="1:5" ht="111.9" x14ac:dyDescent="0.4">
      <c r="B13" s="5" t="s">
        <v>822</v>
      </c>
      <c r="C13" s="6" t="s">
        <v>823</v>
      </c>
      <c r="D13" s="5" t="s">
        <v>7</v>
      </c>
      <c r="E13" s="6" t="s">
        <v>2269</v>
      </c>
    </row>
    <row r="14" spans="1:5" ht="62.15" x14ac:dyDescent="0.4">
      <c r="B14" s="14" t="s">
        <v>824</v>
      </c>
      <c r="C14" s="10" t="s">
        <v>825</v>
      </c>
      <c r="D14" s="14" t="s">
        <v>7</v>
      </c>
      <c r="E14" s="10" t="s">
        <v>2270</v>
      </c>
    </row>
    <row r="15" spans="1:5" ht="211.3" x14ac:dyDescent="0.4">
      <c r="B15" s="5" t="s">
        <v>826</v>
      </c>
      <c r="C15" s="6" t="s">
        <v>827</v>
      </c>
      <c r="D15" s="5" t="s">
        <v>7</v>
      </c>
      <c r="E15" s="6" t="s">
        <v>2271</v>
      </c>
    </row>
    <row r="16" spans="1:5" ht="37.299999999999997" x14ac:dyDescent="0.4">
      <c r="B16" s="14" t="s">
        <v>826</v>
      </c>
      <c r="C16" s="10" t="s">
        <v>827</v>
      </c>
      <c r="D16" s="14" t="s">
        <v>10</v>
      </c>
      <c r="E16" s="10" t="s">
        <v>2104</v>
      </c>
    </row>
    <row r="17" spans="2:5" x14ac:dyDescent="0.4">
      <c r="B17" s="5" t="s">
        <v>826</v>
      </c>
      <c r="C17" s="6" t="s">
        <v>827</v>
      </c>
      <c r="D17" s="5" t="s">
        <v>13</v>
      </c>
      <c r="E17" s="6" t="s">
        <v>2272</v>
      </c>
    </row>
  </sheetData>
  <pageMargins left="0.7" right="0.7" top="0.75" bottom="0.75" header="0.3" footer="0.3"/>
  <pageSetup paperSize="9" orientation="portrait" horizontalDpi="300" verticalDpi="300"/>
</worksheet>
</file>

<file path=xl/worksheets/sheet10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heetViews>
  <sheetFormatPr baseColWidth="10" defaultRowHeight="14.6" x14ac:dyDescent="0.4"/>
  <cols>
    <col min="2" max="2" width="9.69140625" customWidth="1"/>
    <col min="3" max="3" width="74.460937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PM-NEO'!A1", "Zurück")</f>
        <v>Zurück</v>
      </c>
    </row>
    <row r="3" spans="1:6" x14ac:dyDescent="0.4">
      <c r="B3" s="7" t="s">
        <v>2340</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61</v>
      </c>
      <c r="C6" s="21"/>
      <c r="D6" s="29"/>
      <c r="E6" s="29"/>
      <c r="F6" s="29"/>
    </row>
    <row r="7" spans="1:6" ht="24.9" x14ac:dyDescent="0.4">
      <c r="B7" s="6" t="s">
        <v>315</v>
      </c>
      <c r="C7" s="6" t="s">
        <v>316</v>
      </c>
      <c r="D7" s="9" t="s">
        <v>1665</v>
      </c>
      <c r="E7" s="9" t="s">
        <v>162</v>
      </c>
      <c r="F7" s="9" t="s">
        <v>1011</v>
      </c>
    </row>
    <row r="8" spans="1:6" ht="24.9" x14ac:dyDescent="0.4">
      <c r="B8" s="6" t="s">
        <v>317</v>
      </c>
      <c r="C8" s="6" t="s">
        <v>318</v>
      </c>
      <c r="D8" s="9" t="s">
        <v>1599</v>
      </c>
      <c r="E8" s="9" t="s">
        <v>1890</v>
      </c>
      <c r="F8" s="9" t="s">
        <v>2295</v>
      </c>
    </row>
    <row r="9" spans="1:6" ht="24.9" x14ac:dyDescent="0.4">
      <c r="B9" s="6" t="s">
        <v>319</v>
      </c>
      <c r="C9" s="6" t="s">
        <v>320</v>
      </c>
      <c r="D9" s="9" t="s">
        <v>1710</v>
      </c>
      <c r="E9" s="9" t="s">
        <v>2336</v>
      </c>
      <c r="F9" s="9" t="s">
        <v>2337</v>
      </c>
    </row>
    <row r="10" spans="1:6" ht="24.9" x14ac:dyDescent="0.4">
      <c r="B10" s="6" t="s">
        <v>321</v>
      </c>
      <c r="C10" s="6" t="s">
        <v>322</v>
      </c>
      <c r="D10" s="9" t="s">
        <v>1739</v>
      </c>
      <c r="E10" s="9" t="s">
        <v>2338</v>
      </c>
      <c r="F10" s="9" t="s">
        <v>1740</v>
      </c>
    </row>
    <row r="11" spans="1:6" ht="24.9" x14ac:dyDescent="0.4">
      <c r="B11" s="6" t="s">
        <v>325</v>
      </c>
      <c r="C11" s="6" t="s">
        <v>326</v>
      </c>
      <c r="D11" s="9" t="s">
        <v>1682</v>
      </c>
      <c r="E11" s="9" t="s">
        <v>2339</v>
      </c>
      <c r="F11" s="9" t="s">
        <v>206</v>
      </c>
    </row>
    <row r="12" spans="1:6" x14ac:dyDescent="0.4">
      <c r="B12" s="21" t="s">
        <v>41</v>
      </c>
      <c r="C12" s="21"/>
      <c r="D12" s="29"/>
      <c r="E12" s="29"/>
      <c r="F12" s="29"/>
    </row>
    <row r="13" spans="1:6" ht="24.9" x14ac:dyDescent="0.4">
      <c r="B13" s="6" t="s">
        <v>329</v>
      </c>
      <c r="C13" s="6" t="s">
        <v>43</v>
      </c>
      <c r="D13" s="9" t="s">
        <v>1670</v>
      </c>
      <c r="E13" s="9" t="s">
        <v>176</v>
      </c>
      <c r="F13" s="9" t="s">
        <v>988</v>
      </c>
    </row>
    <row r="14" spans="1:6" ht="24.9" x14ac:dyDescent="0.4">
      <c r="B14" s="6" t="s">
        <v>330</v>
      </c>
      <c r="C14" s="6" t="s">
        <v>47</v>
      </c>
      <c r="D14" s="9" t="s">
        <v>1585</v>
      </c>
      <c r="E14" s="9" t="s">
        <v>49</v>
      </c>
      <c r="F14" s="9" t="s">
        <v>49</v>
      </c>
    </row>
    <row r="15" spans="1:6" ht="24.9" x14ac:dyDescent="0.4">
      <c r="B15" s="6" t="s">
        <v>331</v>
      </c>
      <c r="C15" s="6" t="s">
        <v>51</v>
      </c>
      <c r="D15" s="9" t="s">
        <v>1594</v>
      </c>
      <c r="E15" s="9" t="s">
        <v>1708</v>
      </c>
      <c r="F15" s="9" t="s">
        <v>1709</v>
      </c>
    </row>
  </sheetData>
  <mergeCells count="6">
    <mergeCell ref="B12:F12"/>
    <mergeCell ref="B4:B5"/>
    <mergeCell ref="C4:C5"/>
    <mergeCell ref="D4:D5"/>
    <mergeCell ref="E4:F4"/>
    <mergeCell ref="B6:F6"/>
  </mergeCells>
  <pageMargins left="0.7" right="0.7" top="0.75" bottom="0.75" header="0.3" footer="0.3"/>
  <pageSetup paperSize="9" orientation="portrait" horizontalDpi="300" verticalDpi="300"/>
</worksheet>
</file>

<file path=xl/worksheets/sheet10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heetViews>
  <sheetFormatPr baseColWidth="10" defaultRowHeight="14.6" x14ac:dyDescent="0.4"/>
  <cols>
    <col min="2" max="2" width="9.69140625" customWidth="1"/>
    <col min="3" max="3" width="74.460937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PM-NEO'!A1", "Zurück")</f>
        <v>Zurück</v>
      </c>
    </row>
    <row r="3" spans="1:5" x14ac:dyDescent="0.4">
      <c r="B3" s="7" t="s">
        <v>2398</v>
      </c>
    </row>
    <row r="4" spans="1:5" x14ac:dyDescent="0.4">
      <c r="B4" s="3" t="s">
        <v>36</v>
      </c>
      <c r="C4" s="4" t="s">
        <v>37</v>
      </c>
      <c r="D4" s="3" t="s">
        <v>1747</v>
      </c>
      <c r="E4" s="4" t="s">
        <v>1028</v>
      </c>
    </row>
    <row r="5" spans="1:5" x14ac:dyDescent="0.4">
      <c r="B5" s="21" t="s">
        <v>61</v>
      </c>
      <c r="C5" s="21"/>
      <c r="D5" s="30"/>
      <c r="E5" s="21"/>
    </row>
    <row r="6" spans="1:5" ht="87" x14ac:dyDescent="0.4">
      <c r="B6" s="5" t="s">
        <v>315</v>
      </c>
      <c r="C6" s="6" t="s">
        <v>316</v>
      </c>
      <c r="D6" s="5" t="s">
        <v>33</v>
      </c>
      <c r="E6" s="6" t="s">
        <v>2390</v>
      </c>
    </row>
    <row r="7" spans="1:5" ht="62.15" x14ac:dyDescent="0.4">
      <c r="B7" s="5" t="s">
        <v>317</v>
      </c>
      <c r="C7" s="6" t="s">
        <v>318</v>
      </c>
      <c r="D7" s="5" t="s">
        <v>33</v>
      </c>
      <c r="E7" s="6" t="s">
        <v>2391</v>
      </c>
    </row>
    <row r="8" spans="1:5" ht="198.9" x14ac:dyDescent="0.4">
      <c r="B8" s="5" t="s">
        <v>319</v>
      </c>
      <c r="C8" s="6" t="s">
        <v>320</v>
      </c>
      <c r="D8" s="5" t="s">
        <v>25</v>
      </c>
      <c r="E8" s="6" t="s">
        <v>2392</v>
      </c>
    </row>
    <row r="9" spans="1:5" ht="87" x14ac:dyDescent="0.4">
      <c r="B9" s="5" t="s">
        <v>319</v>
      </c>
      <c r="C9" s="6" t="s">
        <v>320</v>
      </c>
      <c r="D9" s="5" t="s">
        <v>33</v>
      </c>
      <c r="E9" s="6" t="s">
        <v>2393</v>
      </c>
    </row>
    <row r="10" spans="1:5" ht="37.299999999999997" x14ac:dyDescent="0.4">
      <c r="B10" s="5" t="s">
        <v>321</v>
      </c>
      <c r="C10" s="6" t="s">
        <v>322</v>
      </c>
      <c r="D10" s="5" t="s">
        <v>33</v>
      </c>
      <c r="E10" s="6" t="s">
        <v>2394</v>
      </c>
    </row>
    <row r="11" spans="1:5" ht="37.299999999999997" x14ac:dyDescent="0.4">
      <c r="B11" s="5" t="s">
        <v>325</v>
      </c>
      <c r="C11" s="6" t="s">
        <v>326</v>
      </c>
      <c r="D11" s="5" t="s">
        <v>25</v>
      </c>
      <c r="E11" s="6" t="s">
        <v>2395</v>
      </c>
    </row>
    <row r="12" spans="1:5" x14ac:dyDescent="0.4">
      <c r="B12" s="21" t="s">
        <v>41</v>
      </c>
      <c r="C12" s="21"/>
      <c r="D12" s="30"/>
      <c r="E12" s="21"/>
    </row>
    <row r="13" spans="1:5" ht="37.299999999999997" x14ac:dyDescent="0.4">
      <c r="B13" s="5" t="s">
        <v>329</v>
      </c>
      <c r="C13" s="6" t="s">
        <v>43</v>
      </c>
      <c r="D13" s="5" t="s">
        <v>33</v>
      </c>
      <c r="E13" s="6" t="s">
        <v>2396</v>
      </c>
    </row>
    <row r="14" spans="1:5" ht="37.299999999999997" x14ac:dyDescent="0.4">
      <c r="B14" s="5" t="s">
        <v>331</v>
      </c>
      <c r="C14" s="6" t="s">
        <v>51</v>
      </c>
      <c r="D14" s="5" t="s">
        <v>33</v>
      </c>
      <c r="E14" s="6" t="s">
        <v>2397</v>
      </c>
    </row>
  </sheetData>
  <mergeCells count="2">
    <mergeCell ref="B5:E5"/>
    <mergeCell ref="B12:E12"/>
  </mergeCells>
  <pageMargins left="0.7" right="0.7" top="0.75" bottom="0.75" header="0.3" footer="0.3"/>
  <pageSetup paperSize="9" orientation="portrait" horizontalDpi="300" verticalDpi="300"/>
</worksheet>
</file>

<file path=xl/worksheets/sheet10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heetViews>
  <sheetFormatPr baseColWidth="10" defaultRowHeight="14.6" x14ac:dyDescent="0.4"/>
  <cols>
    <col min="2" max="2" width="9.69140625" customWidth="1"/>
    <col min="3" max="3" width="60.69140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PM-NEO'!A1", "Zurück")</f>
        <v>Zurück</v>
      </c>
    </row>
    <row r="3" spans="1:8" x14ac:dyDescent="0.4">
      <c r="B3" s="7" t="s">
        <v>2628</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810</v>
      </c>
      <c r="C6" s="6" t="s">
        <v>811</v>
      </c>
      <c r="D6" s="9" t="s">
        <v>2056</v>
      </c>
      <c r="E6" s="9" t="s">
        <v>2058</v>
      </c>
      <c r="F6" s="9" t="s">
        <v>2622</v>
      </c>
      <c r="G6" s="9" t="s">
        <v>813</v>
      </c>
      <c r="H6" s="9" t="s">
        <v>2058</v>
      </c>
    </row>
    <row r="7" spans="1:8" ht="24.9" x14ac:dyDescent="0.4">
      <c r="B7" s="10" t="s">
        <v>814</v>
      </c>
      <c r="C7" s="10" t="s">
        <v>815</v>
      </c>
      <c r="D7" s="11" t="s">
        <v>1656</v>
      </c>
      <c r="E7" s="11" t="s">
        <v>137</v>
      </c>
      <c r="F7" s="11" t="s">
        <v>2623</v>
      </c>
      <c r="G7" s="11" t="s">
        <v>137</v>
      </c>
      <c r="H7" s="11" t="s">
        <v>892</v>
      </c>
    </row>
    <row r="8" spans="1:8" ht="24.9" x14ac:dyDescent="0.4">
      <c r="B8" s="6" t="s">
        <v>816</v>
      </c>
      <c r="C8" s="6" t="s">
        <v>817</v>
      </c>
      <c r="D8" s="9" t="s">
        <v>1665</v>
      </c>
      <c r="E8" s="9" t="s">
        <v>162</v>
      </c>
      <c r="F8" s="9" t="s">
        <v>1725</v>
      </c>
      <c r="G8" s="9" t="s">
        <v>1011</v>
      </c>
      <c r="H8" s="9" t="s">
        <v>162</v>
      </c>
    </row>
    <row r="9" spans="1:8" ht="24.9" x14ac:dyDescent="0.4">
      <c r="B9" s="10" t="s">
        <v>818</v>
      </c>
      <c r="C9" s="10" t="s">
        <v>819</v>
      </c>
      <c r="D9" s="11" t="s">
        <v>1851</v>
      </c>
      <c r="E9" s="11" t="s">
        <v>600</v>
      </c>
      <c r="F9" s="11" t="s">
        <v>2624</v>
      </c>
      <c r="G9" s="11" t="s">
        <v>1852</v>
      </c>
      <c r="H9" s="11" t="s">
        <v>1852</v>
      </c>
    </row>
    <row r="10" spans="1:8" ht="24.9" x14ac:dyDescent="0.4">
      <c r="B10" s="6" t="s">
        <v>820</v>
      </c>
      <c r="C10" s="6" t="s">
        <v>821</v>
      </c>
      <c r="D10" s="9" t="s">
        <v>1723</v>
      </c>
      <c r="E10" s="9" t="s">
        <v>286</v>
      </c>
      <c r="F10" s="9" t="s">
        <v>2625</v>
      </c>
      <c r="G10" s="9" t="s">
        <v>2060</v>
      </c>
      <c r="H10" s="9" t="s">
        <v>2060</v>
      </c>
    </row>
    <row r="11" spans="1:8" ht="24.9" x14ac:dyDescent="0.4">
      <c r="B11" s="10" t="s">
        <v>822</v>
      </c>
      <c r="C11" s="10" t="s">
        <v>823</v>
      </c>
      <c r="D11" s="11" t="s">
        <v>1695</v>
      </c>
      <c r="E11" s="11" t="s">
        <v>2531</v>
      </c>
      <c r="F11" s="11" t="s">
        <v>952</v>
      </c>
      <c r="G11" s="11" t="s">
        <v>2626</v>
      </c>
      <c r="H11" s="11" t="s">
        <v>1271</v>
      </c>
    </row>
    <row r="12" spans="1:8" ht="24.9" x14ac:dyDescent="0.4">
      <c r="B12" s="6" t="s">
        <v>824</v>
      </c>
      <c r="C12" s="6" t="s">
        <v>825</v>
      </c>
      <c r="D12" s="9" t="s">
        <v>1695</v>
      </c>
      <c r="E12" s="9" t="s">
        <v>234</v>
      </c>
      <c r="F12" s="9" t="s">
        <v>2627</v>
      </c>
      <c r="G12" s="9" t="s">
        <v>1271</v>
      </c>
      <c r="H12" s="9" t="s">
        <v>2531</v>
      </c>
    </row>
    <row r="13" spans="1:8" ht="24.9" x14ac:dyDescent="0.4">
      <c r="B13" s="10" t="s">
        <v>826</v>
      </c>
      <c r="C13" s="10" t="s">
        <v>827</v>
      </c>
      <c r="D13" s="11" t="s">
        <v>1736</v>
      </c>
      <c r="E13" s="11" t="s">
        <v>311</v>
      </c>
      <c r="F13" s="11" t="s">
        <v>1006</v>
      </c>
      <c r="G13" s="11" t="s">
        <v>1417</v>
      </c>
      <c r="H13" s="11" t="s">
        <v>2062</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0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baseColWidth="10" defaultRowHeight="14.6" x14ac:dyDescent="0.4"/>
  <cols>
    <col min="2" max="2" width="9.69140625" customWidth="1"/>
    <col min="3" max="3" width="65.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PM-NEO'!A1", "Zurück")</f>
        <v>Zurück</v>
      </c>
    </row>
    <row r="3" spans="1:5" x14ac:dyDescent="0.4">
      <c r="B3" s="7" t="s">
        <v>2832</v>
      </c>
    </row>
    <row r="4" spans="1:5" x14ac:dyDescent="0.4">
      <c r="B4" s="3" t="s">
        <v>36</v>
      </c>
      <c r="C4" s="4" t="s">
        <v>2081</v>
      </c>
      <c r="D4" s="3" t="s">
        <v>1747</v>
      </c>
      <c r="E4" s="4" t="s">
        <v>1028</v>
      </c>
    </row>
    <row r="5" spans="1:5" ht="37.299999999999997" x14ac:dyDescent="0.4">
      <c r="B5" s="5" t="s">
        <v>810</v>
      </c>
      <c r="C5" s="6" t="s">
        <v>811</v>
      </c>
      <c r="D5" s="5" t="s">
        <v>27</v>
      </c>
      <c r="E5" s="6" t="s">
        <v>2821</v>
      </c>
    </row>
    <row r="6" spans="1:5" x14ac:dyDescent="0.4">
      <c r="B6" s="14" t="s">
        <v>810</v>
      </c>
      <c r="C6" s="10" t="s">
        <v>811</v>
      </c>
      <c r="D6" s="14" t="s">
        <v>29</v>
      </c>
      <c r="E6" s="10" t="s">
        <v>2822</v>
      </c>
    </row>
    <row r="7" spans="1:5" ht="37.299999999999997" x14ac:dyDescent="0.4">
      <c r="B7" s="5" t="s">
        <v>810</v>
      </c>
      <c r="C7" s="6" t="s">
        <v>811</v>
      </c>
      <c r="D7" s="5" t="s">
        <v>33</v>
      </c>
      <c r="E7" s="6" t="s">
        <v>2823</v>
      </c>
    </row>
    <row r="8" spans="1:5" x14ac:dyDescent="0.4">
      <c r="B8" s="14" t="s">
        <v>814</v>
      </c>
      <c r="C8" s="10" t="s">
        <v>815</v>
      </c>
      <c r="D8" s="14" t="s">
        <v>33</v>
      </c>
      <c r="E8" s="10" t="s">
        <v>2824</v>
      </c>
    </row>
    <row r="9" spans="1:5" ht="37.299999999999997" x14ac:dyDescent="0.4">
      <c r="B9" s="5" t="s">
        <v>818</v>
      </c>
      <c r="C9" s="6" t="s">
        <v>819</v>
      </c>
      <c r="D9" s="5" t="s">
        <v>33</v>
      </c>
      <c r="E9" s="6" t="s">
        <v>2825</v>
      </c>
    </row>
    <row r="10" spans="1:5" x14ac:dyDescent="0.4">
      <c r="B10" s="14" t="s">
        <v>820</v>
      </c>
      <c r="C10" s="10" t="s">
        <v>821</v>
      </c>
      <c r="D10" s="14" t="s">
        <v>33</v>
      </c>
      <c r="E10" s="10" t="s">
        <v>2826</v>
      </c>
    </row>
    <row r="11" spans="1:5" ht="37.299999999999997" x14ac:dyDescent="0.4">
      <c r="B11" s="5" t="s">
        <v>822</v>
      </c>
      <c r="C11" s="6" t="s">
        <v>823</v>
      </c>
      <c r="D11" s="5" t="s">
        <v>27</v>
      </c>
      <c r="E11" s="6" t="s">
        <v>2827</v>
      </c>
    </row>
    <row r="12" spans="1:5" x14ac:dyDescent="0.4">
      <c r="B12" s="14" t="s">
        <v>822</v>
      </c>
      <c r="C12" s="10" t="s">
        <v>823</v>
      </c>
      <c r="D12" s="14" t="s">
        <v>29</v>
      </c>
      <c r="E12" s="10" t="s">
        <v>2828</v>
      </c>
    </row>
    <row r="13" spans="1:5" x14ac:dyDescent="0.4">
      <c r="B13" s="5" t="s">
        <v>822</v>
      </c>
      <c r="C13" s="6" t="s">
        <v>823</v>
      </c>
      <c r="D13" s="5" t="s">
        <v>33</v>
      </c>
      <c r="E13" s="6" t="s">
        <v>2829</v>
      </c>
    </row>
    <row r="14" spans="1:5" ht="37.299999999999997" x14ac:dyDescent="0.4">
      <c r="B14" s="14" t="s">
        <v>824</v>
      </c>
      <c r="C14" s="10" t="s">
        <v>825</v>
      </c>
      <c r="D14" s="14" t="s">
        <v>33</v>
      </c>
      <c r="E14" s="10" t="s">
        <v>2830</v>
      </c>
    </row>
    <row r="15" spans="1:5" x14ac:dyDescent="0.4">
      <c r="B15" s="5" t="s">
        <v>826</v>
      </c>
      <c r="C15" s="6" t="s">
        <v>827</v>
      </c>
      <c r="D15" s="5" t="s">
        <v>33</v>
      </c>
      <c r="E15" s="6" t="s">
        <v>2831</v>
      </c>
    </row>
  </sheetData>
  <pageMargins left="0.7" right="0.7" top="0.75" bottom="0.75" header="0.3" footer="0.3"/>
  <pageSetup paperSize="9" orientation="portrait" horizontalDpi="300" verticalDpi="30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baseColWidth="10" defaultRowHeight="14.6" x14ac:dyDescent="0.4"/>
  <cols>
    <col min="2" max="2" width="9.69140625" customWidth="1"/>
    <col min="3" max="3" width="44.460937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CHE'!A1", "Zurück")</f>
        <v>Zurück</v>
      </c>
    </row>
    <row r="3" spans="1:7" x14ac:dyDescent="0.4">
      <c r="B3" s="7" t="s">
        <v>1587</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41</v>
      </c>
      <c r="C6" s="21"/>
      <c r="D6" s="29"/>
      <c r="E6" s="29"/>
      <c r="F6" s="29"/>
      <c r="G6" s="29"/>
    </row>
    <row r="7" spans="1:7" ht="24.9" x14ac:dyDescent="0.4">
      <c r="B7" s="6" t="s">
        <v>42</v>
      </c>
      <c r="C7" s="6" t="s">
        <v>43</v>
      </c>
      <c r="D7" s="9" t="s">
        <v>1584</v>
      </c>
      <c r="E7" s="9" t="s">
        <v>898</v>
      </c>
      <c r="F7" s="9" t="s">
        <v>45</v>
      </c>
      <c r="G7" s="9" t="s">
        <v>45</v>
      </c>
    </row>
    <row r="8" spans="1:7" ht="24.9" x14ac:dyDescent="0.4">
      <c r="B8" s="6" t="s">
        <v>46</v>
      </c>
      <c r="C8" s="6" t="s">
        <v>47</v>
      </c>
      <c r="D8" s="9" t="s">
        <v>1585</v>
      </c>
      <c r="E8" s="9" t="s">
        <v>906</v>
      </c>
      <c r="F8" s="9" t="s">
        <v>1008</v>
      </c>
      <c r="G8" s="9" t="s">
        <v>49</v>
      </c>
    </row>
    <row r="9" spans="1:7" ht="24.9" x14ac:dyDescent="0.4">
      <c r="B9" s="6" t="s">
        <v>50</v>
      </c>
      <c r="C9" s="6" t="s">
        <v>51</v>
      </c>
      <c r="D9" s="9" t="s">
        <v>1586</v>
      </c>
      <c r="E9" s="9" t="s">
        <v>52</v>
      </c>
      <c r="F9" s="9" t="s">
        <v>52</v>
      </c>
      <c r="G9" s="9" t="s">
        <v>52</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10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baseColWidth="10" defaultRowHeight="14.6" x14ac:dyDescent="0.4"/>
  <cols>
    <col min="2" max="2" width="9.69140625" customWidth="1"/>
    <col min="3" max="3" width="74.460937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PM-NEO'!A1", "Zurück")</f>
        <v>Zurück</v>
      </c>
    </row>
    <row r="3" spans="1:5" x14ac:dyDescent="0.4">
      <c r="B3" s="7" t="s">
        <v>2884</v>
      </c>
    </row>
    <row r="4" spans="1:5" x14ac:dyDescent="0.4">
      <c r="B4" s="25" t="s">
        <v>36</v>
      </c>
      <c r="C4" s="25" t="s">
        <v>37</v>
      </c>
      <c r="D4" s="26" t="s">
        <v>1580</v>
      </c>
      <c r="E4" s="12" t="s">
        <v>1581</v>
      </c>
    </row>
    <row r="5" spans="1:5" x14ac:dyDescent="0.4">
      <c r="B5" s="24"/>
      <c r="C5" s="24"/>
      <c r="D5" s="27"/>
      <c r="E5" s="8" t="s">
        <v>2851</v>
      </c>
    </row>
    <row r="6" spans="1:5" x14ac:dyDescent="0.4">
      <c r="B6" s="21" t="s">
        <v>61</v>
      </c>
      <c r="C6" s="21"/>
      <c r="D6" s="29"/>
      <c r="E6" s="29"/>
    </row>
    <row r="7" spans="1:5" ht="24.9" x14ac:dyDescent="0.4">
      <c r="B7" s="6" t="s">
        <v>315</v>
      </c>
      <c r="C7" s="6" t="s">
        <v>316</v>
      </c>
      <c r="D7" s="9" t="s">
        <v>1665</v>
      </c>
      <c r="E7" s="9" t="s">
        <v>992</v>
      </c>
    </row>
    <row r="8" spans="1:5" ht="24.9" x14ac:dyDescent="0.4">
      <c r="B8" s="6" t="s">
        <v>317</v>
      </c>
      <c r="C8" s="6" t="s">
        <v>318</v>
      </c>
      <c r="D8" s="9" t="s">
        <v>1599</v>
      </c>
      <c r="E8" s="9" t="s">
        <v>89</v>
      </c>
    </row>
    <row r="9" spans="1:5" ht="24.9" x14ac:dyDescent="0.4">
      <c r="B9" s="6" t="s">
        <v>319</v>
      </c>
      <c r="C9" s="6" t="s">
        <v>320</v>
      </c>
      <c r="D9" s="9" t="s">
        <v>1710</v>
      </c>
      <c r="E9" s="9" t="s">
        <v>262</v>
      </c>
    </row>
    <row r="10" spans="1:5" ht="24.9" x14ac:dyDescent="0.4">
      <c r="B10" s="6" t="s">
        <v>321</v>
      </c>
      <c r="C10" s="6" t="s">
        <v>322</v>
      </c>
      <c r="D10" s="9" t="s">
        <v>1739</v>
      </c>
      <c r="E10" s="9" t="s">
        <v>324</v>
      </c>
    </row>
    <row r="11" spans="1:5" ht="24.9" x14ac:dyDescent="0.4">
      <c r="B11" s="6" t="s">
        <v>325</v>
      </c>
      <c r="C11" s="6" t="s">
        <v>326</v>
      </c>
      <c r="D11" s="9" t="s">
        <v>1682</v>
      </c>
      <c r="E11" s="9" t="s">
        <v>206</v>
      </c>
    </row>
    <row r="12" spans="1:5" x14ac:dyDescent="0.4">
      <c r="B12" s="21" t="s">
        <v>41</v>
      </c>
      <c r="C12" s="21"/>
      <c r="D12" s="29"/>
      <c r="E12" s="29"/>
    </row>
    <row r="13" spans="1:5" ht="24.9" x14ac:dyDescent="0.4">
      <c r="B13" s="6" t="s">
        <v>329</v>
      </c>
      <c r="C13" s="6" t="s">
        <v>43</v>
      </c>
      <c r="D13" s="9" t="s">
        <v>1670</v>
      </c>
      <c r="E13" s="9" t="s">
        <v>176</v>
      </c>
    </row>
    <row r="14" spans="1:5" ht="24.9" x14ac:dyDescent="0.4">
      <c r="B14" s="6" t="s">
        <v>330</v>
      </c>
      <c r="C14" s="6" t="s">
        <v>47</v>
      </c>
      <c r="D14" s="9" t="s">
        <v>1585</v>
      </c>
      <c r="E14" s="9" t="s">
        <v>49</v>
      </c>
    </row>
    <row r="15" spans="1:5" ht="24.9" x14ac:dyDescent="0.4">
      <c r="B15" s="6" t="s">
        <v>331</v>
      </c>
      <c r="C15" s="6" t="s">
        <v>51</v>
      </c>
      <c r="D15" s="9" t="s">
        <v>1594</v>
      </c>
      <c r="E15" s="9" t="s">
        <v>77</v>
      </c>
    </row>
  </sheetData>
  <mergeCells count="5">
    <mergeCell ref="B4:B5"/>
    <mergeCell ref="C4:C5"/>
    <mergeCell ref="D4:D5"/>
    <mergeCell ref="B6:E6"/>
    <mergeCell ref="B12:E12"/>
  </mergeCells>
  <pageMargins left="0.7" right="0.7" top="0.75" bottom="0.75" header="0.3" footer="0.3"/>
  <pageSetup paperSize="9" orientation="portrait" horizontalDpi="300" verticalDpi="300"/>
</worksheet>
</file>

<file path=xl/worksheets/sheet10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29.84375" customWidth="1"/>
    <col min="4" max="4" width="9.69140625" customWidth="1"/>
    <col min="5" max="5" width="95.921875" customWidth="1"/>
  </cols>
  <sheetData>
    <row r="1" spans="1:5" x14ac:dyDescent="0.4">
      <c r="A1" s="2" t="str">
        <f>HYPERLINK("#'Auswahl Auswertungsmodul'!A1", "Zurück zum Start")</f>
        <v>Zurück zum Start</v>
      </c>
    </row>
    <row r="2" spans="1:5" x14ac:dyDescent="0.4">
      <c r="A2" s="2" t="str">
        <f>HYPERLINK("#'Auswahl PM-NEO'!A1", "Zurück")</f>
        <v>Zurück</v>
      </c>
    </row>
    <row r="3" spans="1:5" x14ac:dyDescent="0.4">
      <c r="B3" s="7" t="s">
        <v>2930</v>
      </c>
    </row>
    <row r="4" spans="1:5" x14ac:dyDescent="0.4">
      <c r="B4" s="3" t="s">
        <v>36</v>
      </c>
      <c r="C4" s="4" t="s">
        <v>37</v>
      </c>
      <c r="D4" s="3" t="s">
        <v>1747</v>
      </c>
      <c r="E4" s="4" t="s">
        <v>1028</v>
      </c>
    </row>
    <row r="5" spans="1:5" x14ac:dyDescent="0.4">
      <c r="B5" s="21" t="s">
        <v>61</v>
      </c>
      <c r="C5" s="21"/>
      <c r="D5" s="30"/>
      <c r="E5" s="21"/>
    </row>
    <row r="6" spans="1:5" x14ac:dyDescent="0.4">
      <c r="B6" s="5" t="s">
        <v>315</v>
      </c>
      <c r="C6" s="6" t="s">
        <v>316</v>
      </c>
      <c r="D6" s="5" t="s">
        <v>23</v>
      </c>
      <c r="E6" s="6" t="s">
        <v>2929</v>
      </c>
    </row>
  </sheetData>
  <mergeCells count="1">
    <mergeCell ref="B5:E5"/>
  </mergeCells>
  <pageMargins left="0.7" right="0.7" top="0.75" bottom="0.75" header="0.3" footer="0.3"/>
  <pageSetup paperSize="9" orientation="portrait" horizontalDpi="300" verticalDpi="300"/>
</worksheet>
</file>

<file path=xl/worksheets/sheet10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heetViews>
  <sheetFormatPr baseColWidth="10" defaultRowHeight="14.6" x14ac:dyDescent="0.4"/>
  <cols>
    <col min="2" max="2" width="9.69140625" customWidth="1"/>
    <col min="3" max="3" width="60.69140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PM-NEO'!A1", "Zurück")</f>
        <v>Zurück</v>
      </c>
    </row>
    <row r="3" spans="1:8" x14ac:dyDescent="0.4">
      <c r="B3" s="7" t="s">
        <v>3027</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810</v>
      </c>
      <c r="C6" s="6" t="s">
        <v>811</v>
      </c>
      <c r="D6" s="9" t="s">
        <v>2056</v>
      </c>
      <c r="E6" s="9" t="s">
        <v>2058</v>
      </c>
      <c r="F6" s="9" t="s">
        <v>813</v>
      </c>
      <c r="G6" s="9" t="s">
        <v>813</v>
      </c>
      <c r="H6" s="9" t="s">
        <v>3026</v>
      </c>
    </row>
    <row r="7" spans="1:8" ht="24.9" x14ac:dyDescent="0.4">
      <c r="B7" s="10" t="s">
        <v>814</v>
      </c>
      <c r="C7" s="10" t="s">
        <v>815</v>
      </c>
      <c r="D7" s="11" t="s">
        <v>1656</v>
      </c>
      <c r="E7" s="11" t="s">
        <v>137</v>
      </c>
      <c r="F7" s="11" t="s">
        <v>137</v>
      </c>
      <c r="G7" s="11" t="s">
        <v>137</v>
      </c>
      <c r="H7" s="11" t="s">
        <v>137</v>
      </c>
    </row>
    <row r="8" spans="1:8" ht="24.9" x14ac:dyDescent="0.4">
      <c r="B8" s="6" t="s">
        <v>816</v>
      </c>
      <c r="C8" s="6" t="s">
        <v>817</v>
      </c>
      <c r="D8" s="9" t="s">
        <v>1665</v>
      </c>
      <c r="E8" s="9" t="s">
        <v>162</v>
      </c>
      <c r="F8" s="9" t="s">
        <v>162</v>
      </c>
      <c r="G8" s="9" t="s">
        <v>162</v>
      </c>
      <c r="H8" s="9" t="s">
        <v>162</v>
      </c>
    </row>
    <row r="9" spans="1:8" ht="24.9" x14ac:dyDescent="0.4">
      <c r="B9" s="10" t="s">
        <v>818</v>
      </c>
      <c r="C9" s="10" t="s">
        <v>819</v>
      </c>
      <c r="D9" s="11" t="s">
        <v>1851</v>
      </c>
      <c r="E9" s="11" t="s">
        <v>600</v>
      </c>
      <c r="F9" s="11" t="s">
        <v>600</v>
      </c>
      <c r="G9" s="11" t="s">
        <v>600</v>
      </c>
      <c r="H9" s="11" t="s">
        <v>600</v>
      </c>
    </row>
    <row r="10" spans="1:8" ht="24.9" x14ac:dyDescent="0.4">
      <c r="B10" s="6" t="s">
        <v>820</v>
      </c>
      <c r="C10" s="6" t="s">
        <v>821</v>
      </c>
      <c r="D10" s="9" t="s">
        <v>1723</v>
      </c>
      <c r="E10" s="9" t="s">
        <v>286</v>
      </c>
      <c r="F10" s="9" t="s">
        <v>286</v>
      </c>
      <c r="G10" s="9" t="s">
        <v>286</v>
      </c>
      <c r="H10" s="9" t="s">
        <v>286</v>
      </c>
    </row>
    <row r="11" spans="1:8" ht="24.9" x14ac:dyDescent="0.4">
      <c r="B11" s="10" t="s">
        <v>822</v>
      </c>
      <c r="C11" s="10" t="s">
        <v>823</v>
      </c>
      <c r="D11" s="11" t="s">
        <v>1695</v>
      </c>
      <c r="E11" s="11" t="s">
        <v>2531</v>
      </c>
      <c r="F11" s="11" t="s">
        <v>234</v>
      </c>
      <c r="G11" s="11" t="s">
        <v>234</v>
      </c>
      <c r="H11" s="11" t="s">
        <v>234</v>
      </c>
    </row>
    <row r="12" spans="1:8" ht="24.9" x14ac:dyDescent="0.4">
      <c r="B12" s="6" t="s">
        <v>824</v>
      </c>
      <c r="C12" s="6" t="s">
        <v>825</v>
      </c>
      <c r="D12" s="9" t="s">
        <v>1695</v>
      </c>
      <c r="E12" s="9" t="s">
        <v>234</v>
      </c>
      <c r="F12" s="9" t="s">
        <v>234</v>
      </c>
      <c r="G12" s="9" t="s">
        <v>234</v>
      </c>
      <c r="H12" s="9" t="s">
        <v>1271</v>
      </c>
    </row>
    <row r="13" spans="1:8" ht="24.9" x14ac:dyDescent="0.4">
      <c r="B13" s="10" t="s">
        <v>826</v>
      </c>
      <c r="C13" s="10" t="s">
        <v>827</v>
      </c>
      <c r="D13" s="11" t="s">
        <v>1736</v>
      </c>
      <c r="E13" s="11" t="s">
        <v>311</v>
      </c>
      <c r="F13" s="11" t="s">
        <v>311</v>
      </c>
      <c r="G13" s="11" t="s">
        <v>311</v>
      </c>
      <c r="H13" s="11" t="s">
        <v>311</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0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65.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PM-NEO'!A1", "Zurück")</f>
        <v>Zurück</v>
      </c>
    </row>
    <row r="3" spans="1:5" x14ac:dyDescent="0.4">
      <c r="B3" s="7" t="s">
        <v>3159</v>
      </c>
    </row>
    <row r="4" spans="1:5" x14ac:dyDescent="0.4">
      <c r="B4" s="3" t="s">
        <v>36</v>
      </c>
      <c r="C4" s="4" t="s">
        <v>2081</v>
      </c>
      <c r="D4" s="3" t="s">
        <v>1747</v>
      </c>
      <c r="E4" s="4" t="s">
        <v>1028</v>
      </c>
    </row>
    <row r="5" spans="1:5" x14ac:dyDescent="0.4">
      <c r="B5" s="5" t="s">
        <v>810</v>
      </c>
      <c r="C5" s="6" t="s">
        <v>811</v>
      </c>
      <c r="D5" s="5" t="s">
        <v>15</v>
      </c>
      <c r="E5" s="6" t="s">
        <v>3156</v>
      </c>
    </row>
    <row r="6" spans="1:5" ht="62.15" x14ac:dyDescent="0.4">
      <c r="B6" s="14" t="s">
        <v>810</v>
      </c>
      <c r="C6" s="10" t="s">
        <v>811</v>
      </c>
      <c r="D6" s="14" t="s">
        <v>23</v>
      </c>
      <c r="E6" s="10" t="s">
        <v>3157</v>
      </c>
    </row>
    <row r="7" spans="1:5" x14ac:dyDescent="0.4">
      <c r="B7" s="5" t="s">
        <v>822</v>
      </c>
      <c r="C7" s="6" t="s">
        <v>823</v>
      </c>
      <c r="D7" s="5" t="s">
        <v>15</v>
      </c>
      <c r="E7" s="6" t="s">
        <v>3156</v>
      </c>
    </row>
    <row r="8" spans="1:5" x14ac:dyDescent="0.4">
      <c r="B8" s="14" t="s">
        <v>824</v>
      </c>
      <c r="C8" s="10" t="s">
        <v>825</v>
      </c>
      <c r="D8" s="14" t="s">
        <v>23</v>
      </c>
      <c r="E8" s="10" t="s">
        <v>3158</v>
      </c>
    </row>
  </sheetData>
  <pageMargins left="0.7" right="0.7" top="0.75" bottom="0.75" header="0.3" footer="0.3"/>
  <pageSetup paperSize="9" orientation="portrait" horizontalDpi="300" verticalDpi="300"/>
</worksheet>
</file>

<file path=xl/worksheets/sheet10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baseColWidth="10" defaultRowHeight="14.6" x14ac:dyDescent="0.4"/>
  <cols>
    <col min="2" max="2" width="9.69140625" customWidth="1"/>
    <col min="3" max="3" width="60.69140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PM-NEO'!A1", "Zurück")</f>
        <v>Zurück</v>
      </c>
    </row>
    <row r="3" spans="1:6" x14ac:dyDescent="0.4">
      <c r="B3" s="7" t="s">
        <v>3303</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810</v>
      </c>
      <c r="C6" s="6" t="s">
        <v>811</v>
      </c>
      <c r="D6" s="9" t="s">
        <v>926</v>
      </c>
      <c r="E6" s="9" t="s">
        <v>3302</v>
      </c>
      <c r="F6" s="9" t="s">
        <v>927</v>
      </c>
    </row>
    <row r="7" spans="1:6" ht="24.9" x14ac:dyDescent="0.4">
      <c r="B7" s="10" t="s">
        <v>814</v>
      </c>
      <c r="C7" s="10" t="s">
        <v>815</v>
      </c>
      <c r="D7" s="11" t="s">
        <v>935</v>
      </c>
      <c r="E7" s="11" t="s">
        <v>93</v>
      </c>
      <c r="F7" s="11" t="s">
        <v>936</v>
      </c>
    </row>
    <row r="8" spans="1:6" ht="24.9" x14ac:dyDescent="0.4">
      <c r="B8" s="6" t="s">
        <v>816</v>
      </c>
      <c r="C8" s="6" t="s">
        <v>817</v>
      </c>
      <c r="D8" s="9" t="s">
        <v>59</v>
      </c>
      <c r="E8" s="9" t="s">
        <v>286</v>
      </c>
      <c r="F8" s="9" t="s">
        <v>58</v>
      </c>
    </row>
    <row r="9" spans="1:6" ht="24.9" x14ac:dyDescent="0.4">
      <c r="B9" s="10" t="s">
        <v>818</v>
      </c>
      <c r="C9" s="10" t="s">
        <v>819</v>
      </c>
      <c r="D9" s="11" t="s">
        <v>1139</v>
      </c>
      <c r="E9" s="11" t="s">
        <v>266</v>
      </c>
      <c r="F9" s="11" t="s">
        <v>1139</v>
      </c>
    </row>
    <row r="10" spans="1:6" ht="24.9" x14ac:dyDescent="0.4">
      <c r="B10" s="6" t="s">
        <v>820</v>
      </c>
      <c r="C10" s="6" t="s">
        <v>821</v>
      </c>
      <c r="D10" s="9" t="s">
        <v>81</v>
      </c>
      <c r="E10" s="9" t="s">
        <v>49</v>
      </c>
      <c r="F10" s="9" t="s">
        <v>80</v>
      </c>
    </row>
    <row r="11" spans="1:6" ht="24.9" x14ac:dyDescent="0.4">
      <c r="B11" s="10" t="s">
        <v>822</v>
      </c>
      <c r="C11" s="10" t="s">
        <v>823</v>
      </c>
      <c r="D11" s="11" t="s">
        <v>143</v>
      </c>
      <c r="E11" s="11" t="s">
        <v>266</v>
      </c>
      <c r="F11" s="11" t="s">
        <v>142</v>
      </c>
    </row>
    <row r="12" spans="1:6" ht="24.9" x14ac:dyDescent="0.4">
      <c r="B12" s="6" t="s">
        <v>824</v>
      </c>
      <c r="C12" s="6" t="s">
        <v>825</v>
      </c>
      <c r="D12" s="9" t="s">
        <v>899</v>
      </c>
      <c r="E12" s="9" t="s">
        <v>266</v>
      </c>
      <c r="F12" s="9" t="s">
        <v>898</v>
      </c>
    </row>
    <row r="13" spans="1:6" ht="24.9" x14ac:dyDescent="0.4">
      <c r="B13" s="10" t="s">
        <v>826</v>
      </c>
      <c r="C13" s="10" t="s">
        <v>827</v>
      </c>
      <c r="D13" s="11" t="s">
        <v>857</v>
      </c>
      <c r="E13" s="11" t="s">
        <v>168</v>
      </c>
      <c r="F13" s="11" t="s">
        <v>856</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10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heetViews>
  <sheetFormatPr baseColWidth="10" defaultRowHeight="14.6" x14ac:dyDescent="0.4"/>
  <cols>
    <col min="2" max="2" width="9.69140625" customWidth="1"/>
    <col min="3" max="3" width="74.460937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PM-NEO'!A1", "Zurück")</f>
        <v>Zurück</v>
      </c>
    </row>
    <row r="3" spans="1:6" x14ac:dyDescent="0.4">
      <c r="B3" s="7" t="s">
        <v>3221</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61</v>
      </c>
      <c r="C6" s="21"/>
      <c r="D6" s="29"/>
      <c r="E6" s="29"/>
      <c r="F6" s="29"/>
    </row>
    <row r="7" spans="1:6" ht="24.9" x14ac:dyDescent="0.4">
      <c r="B7" s="6" t="s">
        <v>315</v>
      </c>
      <c r="C7" s="6" t="s">
        <v>316</v>
      </c>
      <c r="D7" s="9" t="s">
        <v>916</v>
      </c>
      <c r="E7" s="9" t="s">
        <v>149</v>
      </c>
      <c r="F7" s="9" t="s">
        <v>917</v>
      </c>
    </row>
    <row r="8" spans="1:6" ht="24.9" x14ac:dyDescent="0.4">
      <c r="B8" s="6" t="s">
        <v>317</v>
      </c>
      <c r="C8" s="6" t="s">
        <v>318</v>
      </c>
      <c r="D8" s="9" t="s">
        <v>143</v>
      </c>
      <c r="E8" s="9" t="s">
        <v>149</v>
      </c>
      <c r="F8" s="9" t="s">
        <v>142</v>
      </c>
    </row>
    <row r="9" spans="1:6" ht="24.9" x14ac:dyDescent="0.4">
      <c r="B9" s="6" t="s">
        <v>319</v>
      </c>
      <c r="C9" s="6" t="s">
        <v>320</v>
      </c>
      <c r="D9" s="9" t="s">
        <v>624</v>
      </c>
      <c r="E9" s="9" t="s">
        <v>137</v>
      </c>
      <c r="F9" s="9" t="s">
        <v>623</v>
      </c>
    </row>
    <row r="10" spans="1:6" ht="24.9" x14ac:dyDescent="0.4">
      <c r="B10" s="6" t="s">
        <v>321</v>
      </c>
      <c r="C10" s="6" t="s">
        <v>322</v>
      </c>
      <c r="D10" s="9" t="s">
        <v>45</v>
      </c>
      <c r="E10" s="9" t="s">
        <v>286</v>
      </c>
      <c r="F10" s="9" t="s">
        <v>44</v>
      </c>
    </row>
    <row r="11" spans="1:6" ht="24.9" x14ac:dyDescent="0.4">
      <c r="B11" s="6" t="s">
        <v>325</v>
      </c>
      <c r="C11" s="6" t="s">
        <v>326</v>
      </c>
      <c r="D11" s="9" t="s">
        <v>1703</v>
      </c>
      <c r="E11" s="9" t="s">
        <v>311</v>
      </c>
      <c r="F11" s="9" t="s">
        <v>3220</v>
      </c>
    </row>
    <row r="12" spans="1:6" x14ac:dyDescent="0.4">
      <c r="B12" s="21" t="s">
        <v>41</v>
      </c>
      <c r="C12" s="21"/>
      <c r="D12" s="29"/>
      <c r="E12" s="29"/>
      <c r="F12" s="29"/>
    </row>
    <row r="13" spans="1:6" ht="24.9" x14ac:dyDescent="0.4">
      <c r="B13" s="6" t="s">
        <v>329</v>
      </c>
      <c r="C13" s="6" t="s">
        <v>43</v>
      </c>
      <c r="D13" s="9" t="s">
        <v>85</v>
      </c>
      <c r="E13" s="9" t="s">
        <v>45</v>
      </c>
      <c r="F13" s="9" t="s">
        <v>84</v>
      </c>
    </row>
    <row r="14" spans="1:6" ht="24.9" x14ac:dyDescent="0.4">
      <c r="B14" s="6" t="s">
        <v>330</v>
      </c>
      <c r="C14" s="6" t="s">
        <v>47</v>
      </c>
      <c r="D14" s="9" t="s">
        <v>81</v>
      </c>
      <c r="E14" s="9" t="s">
        <v>52</v>
      </c>
      <c r="F14" s="9" t="s">
        <v>80</v>
      </c>
    </row>
    <row r="15" spans="1:6" ht="24.9" x14ac:dyDescent="0.4">
      <c r="B15" s="6" t="s">
        <v>331</v>
      </c>
      <c r="C15" s="6" t="s">
        <v>51</v>
      </c>
      <c r="D15" s="9" t="s">
        <v>45</v>
      </c>
      <c r="E15" s="9" t="s">
        <v>149</v>
      </c>
      <c r="F15" s="9" t="s">
        <v>44</v>
      </c>
    </row>
  </sheetData>
  <mergeCells count="6">
    <mergeCell ref="B12:F12"/>
    <mergeCell ref="B4:B5"/>
    <mergeCell ref="C4:C5"/>
    <mergeCell ref="D4:E4"/>
    <mergeCell ref="F4:F5"/>
    <mergeCell ref="B6:F6"/>
  </mergeCells>
  <pageMargins left="0.7" right="0.7" top="0.75" bottom="0.75" header="0.3" footer="0.3"/>
  <pageSetup paperSize="9" orientation="portrait" horizontalDpi="300" verticalDpi="300"/>
</worksheet>
</file>

<file path=xl/worksheets/sheet10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3.843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PM-NEO'!A1", "Zurück")</f>
        <v>Zurück</v>
      </c>
    </row>
    <row r="3" spans="1:8" x14ac:dyDescent="0.4">
      <c r="B3" s="7" t="s">
        <v>4297</v>
      </c>
    </row>
    <row r="4" spans="1:8" x14ac:dyDescent="0.4">
      <c r="B4" s="4" t="s">
        <v>3315</v>
      </c>
      <c r="C4" s="15" t="s">
        <v>3316</v>
      </c>
      <c r="D4" s="15" t="s">
        <v>3750</v>
      </c>
      <c r="E4" s="15" t="s">
        <v>3318</v>
      </c>
      <c r="F4" s="15" t="s">
        <v>3319</v>
      </c>
      <c r="G4" s="15" t="s">
        <v>3320</v>
      </c>
      <c r="H4" s="15" t="s">
        <v>3321</v>
      </c>
    </row>
    <row r="5" spans="1:8" ht="24.9" x14ac:dyDescent="0.4">
      <c r="B5" s="6" t="s">
        <v>3322</v>
      </c>
      <c r="C5" s="9" t="s">
        <v>1728</v>
      </c>
      <c r="D5" s="9" t="s">
        <v>4275</v>
      </c>
      <c r="E5" s="9" t="s">
        <v>1586</v>
      </c>
      <c r="F5" s="9" t="s">
        <v>209</v>
      </c>
      <c r="G5" s="9" t="s">
        <v>4276</v>
      </c>
      <c r="H5" s="9" t="s">
        <v>4276</v>
      </c>
    </row>
    <row r="6" spans="1:8" ht="24.9" x14ac:dyDescent="0.4">
      <c r="B6" s="10" t="s">
        <v>3325</v>
      </c>
      <c r="C6" s="11" t="s">
        <v>3337</v>
      </c>
      <c r="D6" s="11" t="s">
        <v>4277</v>
      </c>
      <c r="E6" s="11" t="s">
        <v>1586</v>
      </c>
      <c r="F6" s="11" t="s">
        <v>76</v>
      </c>
      <c r="G6" s="11" t="s">
        <v>1703</v>
      </c>
      <c r="H6" s="11" t="s">
        <v>1703</v>
      </c>
    </row>
    <row r="7" spans="1:8" ht="24.9" x14ac:dyDescent="0.4">
      <c r="B7" s="6" t="s">
        <v>3328</v>
      </c>
      <c r="C7" s="9" t="s">
        <v>1713</v>
      </c>
      <c r="D7" s="9" t="s">
        <v>4278</v>
      </c>
      <c r="E7" s="9" t="s">
        <v>1586</v>
      </c>
      <c r="F7" s="9" t="s">
        <v>934</v>
      </c>
      <c r="G7" s="9" t="s">
        <v>168</v>
      </c>
      <c r="H7" s="9" t="s">
        <v>187</v>
      </c>
    </row>
    <row r="8" spans="1:8" ht="24.9" x14ac:dyDescent="0.4">
      <c r="B8" s="10" t="s">
        <v>3330</v>
      </c>
      <c r="C8" s="11" t="s">
        <v>1858</v>
      </c>
      <c r="D8" s="11" t="s">
        <v>4279</v>
      </c>
      <c r="E8" s="11" t="s">
        <v>1586</v>
      </c>
      <c r="F8" s="11" t="s">
        <v>599</v>
      </c>
      <c r="G8" s="11" t="s">
        <v>4280</v>
      </c>
      <c r="H8" s="11" t="s">
        <v>4280</v>
      </c>
    </row>
    <row r="9" spans="1:8" ht="24.9" x14ac:dyDescent="0.4">
      <c r="B9" s="6" t="s">
        <v>3333</v>
      </c>
      <c r="C9" s="9" t="s">
        <v>1661</v>
      </c>
      <c r="D9" s="9" t="s">
        <v>1956</v>
      </c>
      <c r="E9" s="9" t="s">
        <v>1586</v>
      </c>
      <c r="F9" s="9" t="s">
        <v>84</v>
      </c>
      <c r="G9" s="9" t="s">
        <v>884</v>
      </c>
      <c r="H9" s="9" t="s">
        <v>884</v>
      </c>
    </row>
    <row r="10" spans="1:8" ht="24.9" x14ac:dyDescent="0.4">
      <c r="B10" s="10" t="s">
        <v>3334</v>
      </c>
      <c r="C10" s="11" t="s">
        <v>1953</v>
      </c>
      <c r="D10" s="11" t="s">
        <v>4281</v>
      </c>
      <c r="E10" s="11" t="s">
        <v>1586</v>
      </c>
      <c r="F10" s="11" t="s">
        <v>265</v>
      </c>
      <c r="G10" s="11" t="s">
        <v>2885</v>
      </c>
      <c r="H10" s="11" t="s">
        <v>2885</v>
      </c>
    </row>
    <row r="11" spans="1:8" ht="24.9" x14ac:dyDescent="0.4">
      <c r="B11" s="6" t="s">
        <v>3336</v>
      </c>
      <c r="C11" s="9" t="s">
        <v>1601</v>
      </c>
      <c r="D11" s="9" t="s">
        <v>4282</v>
      </c>
      <c r="E11" s="9" t="s">
        <v>1586</v>
      </c>
      <c r="F11" s="9" t="s">
        <v>167</v>
      </c>
      <c r="G11" s="9" t="s">
        <v>168</v>
      </c>
      <c r="H11" s="9" t="s">
        <v>168</v>
      </c>
    </row>
    <row r="12" spans="1:8" ht="24.9" x14ac:dyDescent="0.4">
      <c r="B12" s="10" t="s">
        <v>3338</v>
      </c>
      <c r="C12" s="11" t="s">
        <v>1599</v>
      </c>
      <c r="D12" s="11" t="s">
        <v>4283</v>
      </c>
      <c r="E12" s="11" t="s">
        <v>1586</v>
      </c>
      <c r="F12" s="11" t="s">
        <v>175</v>
      </c>
      <c r="G12" s="11" t="s">
        <v>996</v>
      </c>
      <c r="H12" s="11" t="s">
        <v>996</v>
      </c>
    </row>
    <row r="13" spans="1:8" ht="24.9" x14ac:dyDescent="0.4">
      <c r="B13" s="6" t="s">
        <v>3340</v>
      </c>
      <c r="C13" s="9" t="s">
        <v>3389</v>
      </c>
      <c r="D13" s="9" t="s">
        <v>4284</v>
      </c>
      <c r="E13" s="9" t="s">
        <v>1586</v>
      </c>
      <c r="F13" s="9" t="s">
        <v>623</v>
      </c>
      <c r="G13" s="9" t="s">
        <v>3738</v>
      </c>
      <c r="H13" s="9" t="s">
        <v>3738</v>
      </c>
    </row>
    <row r="14" spans="1:8" ht="24.9" x14ac:dyDescent="0.4">
      <c r="B14" s="10" t="s">
        <v>3342</v>
      </c>
      <c r="C14" s="11" t="s">
        <v>1639</v>
      </c>
      <c r="D14" s="11" t="s">
        <v>4285</v>
      </c>
      <c r="E14" s="11" t="s">
        <v>1586</v>
      </c>
      <c r="F14" s="11" t="s">
        <v>4286</v>
      </c>
      <c r="G14" s="11" t="s">
        <v>2029</v>
      </c>
      <c r="H14" s="11" t="s">
        <v>2994</v>
      </c>
    </row>
    <row r="15" spans="1:8" ht="24.9" x14ac:dyDescent="0.4">
      <c r="B15" s="6" t="s">
        <v>3345</v>
      </c>
      <c r="C15" s="9" t="s">
        <v>1851</v>
      </c>
      <c r="D15" s="9" t="s">
        <v>4287</v>
      </c>
      <c r="E15" s="9" t="s">
        <v>1586</v>
      </c>
      <c r="F15" s="9" t="s">
        <v>175</v>
      </c>
      <c r="G15" s="9" t="s">
        <v>996</v>
      </c>
      <c r="H15" s="9" t="s">
        <v>996</v>
      </c>
    </row>
    <row r="16" spans="1:8" ht="24.9" x14ac:dyDescent="0.4">
      <c r="B16" s="10" t="s">
        <v>3347</v>
      </c>
      <c r="C16" s="11" t="s">
        <v>1723</v>
      </c>
      <c r="D16" s="11" t="s">
        <v>4288</v>
      </c>
      <c r="E16" s="11" t="s">
        <v>1586</v>
      </c>
      <c r="F16" s="11" t="s">
        <v>3183</v>
      </c>
      <c r="G16" s="11" t="s">
        <v>3210</v>
      </c>
      <c r="H16" s="11" t="s">
        <v>3210</v>
      </c>
    </row>
    <row r="17" spans="2:8" ht="24.9" x14ac:dyDescent="0.4">
      <c r="B17" s="6" t="s">
        <v>3349</v>
      </c>
      <c r="C17" s="9" t="s">
        <v>1663</v>
      </c>
      <c r="D17" s="9" t="s">
        <v>1183</v>
      </c>
      <c r="E17" s="9" t="s">
        <v>1586</v>
      </c>
      <c r="F17" s="9" t="s">
        <v>44</v>
      </c>
      <c r="G17" s="9" t="s">
        <v>45</v>
      </c>
      <c r="H17" s="9" t="s">
        <v>45</v>
      </c>
    </row>
    <row r="18" spans="2:8" ht="24.9" x14ac:dyDescent="0.4">
      <c r="B18" s="10" t="s">
        <v>3350</v>
      </c>
      <c r="C18" s="11" t="s">
        <v>1957</v>
      </c>
      <c r="D18" s="11" t="s">
        <v>4289</v>
      </c>
      <c r="E18" s="11" t="s">
        <v>1586</v>
      </c>
      <c r="F18" s="11" t="s">
        <v>92</v>
      </c>
      <c r="G18" s="11" t="s">
        <v>1979</v>
      </c>
      <c r="H18" s="11" t="s">
        <v>1979</v>
      </c>
    </row>
    <row r="19" spans="2:8" ht="24.9" x14ac:dyDescent="0.4">
      <c r="B19" s="6" t="s">
        <v>3352</v>
      </c>
      <c r="C19" s="9" t="s">
        <v>1665</v>
      </c>
      <c r="D19" s="9" t="s">
        <v>4290</v>
      </c>
      <c r="E19" s="9" t="s">
        <v>1586</v>
      </c>
      <c r="F19" s="9" t="s">
        <v>157</v>
      </c>
      <c r="G19" s="9" t="s">
        <v>158</v>
      </c>
      <c r="H19" s="9" t="s">
        <v>158</v>
      </c>
    </row>
    <row r="20" spans="2:8" ht="24.9" x14ac:dyDescent="0.4">
      <c r="B20" s="10" t="s">
        <v>3354</v>
      </c>
      <c r="C20" s="11" t="s">
        <v>1723</v>
      </c>
      <c r="D20" s="11" t="s">
        <v>4291</v>
      </c>
      <c r="E20" s="11" t="s">
        <v>1586</v>
      </c>
      <c r="F20" s="11" t="s">
        <v>167</v>
      </c>
      <c r="G20" s="11" t="s">
        <v>947</v>
      </c>
      <c r="H20" s="11" t="s">
        <v>947</v>
      </c>
    </row>
    <row r="21" spans="2:8" ht="24.9" x14ac:dyDescent="0.4">
      <c r="B21" s="16" t="s">
        <v>3356</v>
      </c>
      <c r="C21" s="17" t="s">
        <v>4292</v>
      </c>
      <c r="D21" s="17" t="s">
        <v>4293</v>
      </c>
      <c r="E21" s="17" t="s">
        <v>1586</v>
      </c>
      <c r="F21" s="17" t="s">
        <v>4294</v>
      </c>
      <c r="G21" s="17" t="s">
        <v>4295</v>
      </c>
      <c r="H21" s="17" t="s">
        <v>4296</v>
      </c>
    </row>
  </sheetData>
  <pageMargins left="0.7" right="0.7" top="0.75" bottom="0.75" header="0.3" footer="0.3"/>
  <pageSetup paperSize="9" orientation="portrait" horizontalDpi="300" verticalDpi="300"/>
</worksheet>
</file>

<file path=xl/worksheets/sheet10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6.46093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PM-NEO'!A1", "Zurück")</f>
        <v>Zurück</v>
      </c>
    </row>
    <row r="3" spans="1:8" x14ac:dyDescent="0.4">
      <c r="B3" s="7" t="s">
        <v>3724</v>
      </c>
    </row>
    <row r="4" spans="1:8" x14ac:dyDescent="0.4">
      <c r="B4" s="4" t="s">
        <v>3315</v>
      </c>
      <c r="C4" s="15" t="s">
        <v>3316</v>
      </c>
      <c r="D4" s="15" t="s">
        <v>3317</v>
      </c>
      <c r="E4" s="15" t="s">
        <v>3318</v>
      </c>
      <c r="F4" s="15" t="s">
        <v>3319</v>
      </c>
      <c r="G4" s="15" t="s">
        <v>3320</v>
      </c>
      <c r="H4" s="15" t="s">
        <v>3321</v>
      </c>
    </row>
    <row r="5" spans="1:8" ht="24.9" x14ac:dyDescent="0.4">
      <c r="B5" s="6" t="s">
        <v>3322</v>
      </c>
      <c r="C5" s="9" t="s">
        <v>1997</v>
      </c>
      <c r="D5" s="9" t="s">
        <v>3705</v>
      </c>
      <c r="E5" s="9" t="s">
        <v>1586</v>
      </c>
      <c r="F5" s="9" t="s">
        <v>182</v>
      </c>
      <c r="G5" s="9" t="s">
        <v>1638</v>
      </c>
      <c r="H5" s="9" t="s">
        <v>1638</v>
      </c>
    </row>
    <row r="6" spans="1:8" ht="24.9" x14ac:dyDescent="0.4">
      <c r="B6" s="10" t="s">
        <v>3325</v>
      </c>
      <c r="C6" s="11" t="s">
        <v>1953</v>
      </c>
      <c r="D6" s="11" t="s">
        <v>3706</v>
      </c>
      <c r="E6" s="11" t="s">
        <v>1586</v>
      </c>
      <c r="F6" s="11" t="s">
        <v>3200</v>
      </c>
      <c r="G6" s="11" t="s">
        <v>926</v>
      </c>
      <c r="H6" s="11" t="s">
        <v>1716</v>
      </c>
    </row>
    <row r="7" spans="1:8" ht="24.9" x14ac:dyDescent="0.4">
      <c r="B7" s="6" t="s">
        <v>3328</v>
      </c>
      <c r="C7" s="9" t="s">
        <v>1713</v>
      </c>
      <c r="D7" s="9" t="s">
        <v>3707</v>
      </c>
      <c r="E7" s="9" t="s">
        <v>1588</v>
      </c>
      <c r="F7" s="9" t="s">
        <v>919</v>
      </c>
      <c r="G7" s="9" t="s">
        <v>918</v>
      </c>
      <c r="H7" s="9" t="s">
        <v>1673</v>
      </c>
    </row>
    <row r="8" spans="1:8" ht="24.9" x14ac:dyDescent="0.4">
      <c r="B8" s="10" t="s">
        <v>3330</v>
      </c>
      <c r="C8" s="11" t="s">
        <v>1966</v>
      </c>
      <c r="D8" s="11" t="s">
        <v>3708</v>
      </c>
      <c r="E8" s="11" t="s">
        <v>1586</v>
      </c>
      <c r="F8" s="11" t="s">
        <v>930</v>
      </c>
      <c r="G8" s="11" t="s">
        <v>1677</v>
      </c>
      <c r="H8" s="11" t="s">
        <v>3709</v>
      </c>
    </row>
    <row r="9" spans="1:8" ht="24.9" x14ac:dyDescent="0.4">
      <c r="B9" s="6" t="s">
        <v>3333</v>
      </c>
      <c r="C9" s="9" t="s">
        <v>1661</v>
      </c>
      <c r="D9" s="9" t="s">
        <v>2307</v>
      </c>
      <c r="E9" s="9" t="s">
        <v>1586</v>
      </c>
      <c r="F9" s="9" t="s">
        <v>80</v>
      </c>
      <c r="G9" s="9" t="s">
        <v>1139</v>
      </c>
      <c r="H9" s="9" t="s">
        <v>1139</v>
      </c>
    </row>
    <row r="10" spans="1:8" ht="24.9" x14ac:dyDescent="0.4">
      <c r="B10" s="10" t="s">
        <v>3334</v>
      </c>
      <c r="C10" s="11" t="s">
        <v>1689</v>
      </c>
      <c r="D10" s="11" t="s">
        <v>3710</v>
      </c>
      <c r="E10" s="11" t="s">
        <v>1586</v>
      </c>
      <c r="F10" s="11" t="s">
        <v>175</v>
      </c>
      <c r="G10" s="11" t="s">
        <v>936</v>
      </c>
      <c r="H10" s="11" t="s">
        <v>936</v>
      </c>
    </row>
    <row r="11" spans="1:8" ht="24.9" x14ac:dyDescent="0.4">
      <c r="B11" s="6" t="s">
        <v>3336</v>
      </c>
      <c r="C11" s="9" t="s">
        <v>1601</v>
      </c>
      <c r="D11" s="9" t="s">
        <v>3711</v>
      </c>
      <c r="E11" s="9" t="s">
        <v>1586</v>
      </c>
      <c r="F11" s="9" t="s">
        <v>92</v>
      </c>
      <c r="G11" s="9" t="s">
        <v>93</v>
      </c>
      <c r="H11" s="9" t="s">
        <v>93</v>
      </c>
    </row>
    <row r="12" spans="1:8" ht="24.9" x14ac:dyDescent="0.4">
      <c r="B12" s="10" t="s">
        <v>3338</v>
      </c>
      <c r="C12" s="11" t="s">
        <v>1599</v>
      </c>
      <c r="D12" s="11" t="s">
        <v>1934</v>
      </c>
      <c r="E12" s="11" t="s">
        <v>1586</v>
      </c>
      <c r="F12" s="11" t="s">
        <v>44</v>
      </c>
      <c r="G12" s="11" t="s">
        <v>898</v>
      </c>
      <c r="H12" s="11" t="s">
        <v>898</v>
      </c>
    </row>
    <row r="13" spans="1:8" ht="24.9" x14ac:dyDescent="0.4">
      <c r="B13" s="6" t="s">
        <v>3340</v>
      </c>
      <c r="C13" s="9" t="s">
        <v>1848</v>
      </c>
      <c r="D13" s="9" t="s">
        <v>3712</v>
      </c>
      <c r="E13" s="9" t="s">
        <v>1586</v>
      </c>
      <c r="F13" s="9" t="s">
        <v>88</v>
      </c>
      <c r="G13" s="9" t="s">
        <v>3713</v>
      </c>
      <c r="H13" s="9" t="s">
        <v>3713</v>
      </c>
    </row>
    <row r="14" spans="1:8" ht="24.9" x14ac:dyDescent="0.4">
      <c r="B14" s="10" t="s">
        <v>3342</v>
      </c>
      <c r="C14" s="11" t="s">
        <v>3577</v>
      </c>
      <c r="D14" s="11" t="s">
        <v>3714</v>
      </c>
      <c r="E14" s="11" t="s">
        <v>1586</v>
      </c>
      <c r="F14" s="11" t="s">
        <v>2024</v>
      </c>
      <c r="G14" s="11" t="s">
        <v>2024</v>
      </c>
      <c r="H14" s="11" t="s">
        <v>84</v>
      </c>
    </row>
    <row r="15" spans="1:8" ht="24.9" x14ac:dyDescent="0.4">
      <c r="B15" s="6" t="s">
        <v>3345</v>
      </c>
      <c r="C15" s="9" t="s">
        <v>1695</v>
      </c>
      <c r="D15" s="9" t="s">
        <v>3715</v>
      </c>
      <c r="E15" s="9" t="s">
        <v>1586</v>
      </c>
      <c r="F15" s="9" t="s">
        <v>148</v>
      </c>
      <c r="G15" s="9" t="s">
        <v>902</v>
      </c>
      <c r="H15" s="9" t="s">
        <v>902</v>
      </c>
    </row>
    <row r="16" spans="1:8" ht="24.9" x14ac:dyDescent="0.4">
      <c r="B16" s="10" t="s">
        <v>3347</v>
      </c>
      <c r="C16" s="11" t="s">
        <v>1851</v>
      </c>
      <c r="D16" s="11" t="s">
        <v>3716</v>
      </c>
      <c r="E16" s="11" t="s">
        <v>1586</v>
      </c>
      <c r="F16" s="11" t="s">
        <v>84</v>
      </c>
      <c r="G16" s="11" t="s">
        <v>885</v>
      </c>
      <c r="H16" s="11" t="s">
        <v>885</v>
      </c>
    </row>
    <row r="17" spans="2:8" ht="24.9" x14ac:dyDescent="0.4">
      <c r="B17" s="6" t="s">
        <v>3349</v>
      </c>
      <c r="C17" s="9" t="s">
        <v>1661</v>
      </c>
      <c r="D17" s="9" t="s">
        <v>1958</v>
      </c>
      <c r="E17" s="9" t="s">
        <v>1586</v>
      </c>
      <c r="F17" s="9" t="s">
        <v>148</v>
      </c>
      <c r="G17" s="9" t="s">
        <v>940</v>
      </c>
      <c r="H17" s="9" t="s">
        <v>940</v>
      </c>
    </row>
    <row r="18" spans="2:8" ht="24.9" x14ac:dyDescent="0.4">
      <c r="B18" s="10" t="s">
        <v>3350</v>
      </c>
      <c r="C18" s="11" t="s">
        <v>1957</v>
      </c>
      <c r="D18" s="11" t="s">
        <v>3717</v>
      </c>
      <c r="E18" s="11" t="s">
        <v>1586</v>
      </c>
      <c r="F18" s="11" t="s">
        <v>157</v>
      </c>
      <c r="G18" s="11" t="s">
        <v>3615</v>
      </c>
      <c r="H18" s="11" t="s">
        <v>3615</v>
      </c>
    </row>
    <row r="19" spans="2:8" ht="24.9" x14ac:dyDescent="0.4">
      <c r="B19" s="6" t="s">
        <v>3352</v>
      </c>
      <c r="C19" s="9" t="s">
        <v>1665</v>
      </c>
      <c r="D19" s="9" t="s">
        <v>3716</v>
      </c>
      <c r="E19" s="9" t="s">
        <v>1586</v>
      </c>
      <c r="F19" s="9" t="s">
        <v>84</v>
      </c>
      <c r="G19" s="9" t="s">
        <v>85</v>
      </c>
      <c r="H19" s="9" t="s">
        <v>85</v>
      </c>
    </row>
    <row r="20" spans="2:8" ht="24.9" x14ac:dyDescent="0.4">
      <c r="B20" s="10" t="s">
        <v>3354</v>
      </c>
      <c r="C20" s="11" t="s">
        <v>1723</v>
      </c>
      <c r="D20" s="11" t="s">
        <v>3718</v>
      </c>
      <c r="E20" s="11" t="s">
        <v>1586</v>
      </c>
      <c r="F20" s="11" t="s">
        <v>142</v>
      </c>
      <c r="G20" s="11" t="s">
        <v>143</v>
      </c>
      <c r="H20" s="11" t="s">
        <v>143</v>
      </c>
    </row>
    <row r="21" spans="2:8" ht="24.9" x14ac:dyDescent="0.4">
      <c r="B21" s="16" t="s">
        <v>3356</v>
      </c>
      <c r="C21" s="17" t="s">
        <v>3719</v>
      </c>
      <c r="D21" s="17" t="s">
        <v>3720</v>
      </c>
      <c r="E21" s="17" t="s">
        <v>1588</v>
      </c>
      <c r="F21" s="17" t="s">
        <v>3721</v>
      </c>
      <c r="G21" s="17" t="s">
        <v>3722</v>
      </c>
      <c r="H21" s="17" t="s">
        <v>3723</v>
      </c>
    </row>
  </sheetData>
  <pageMargins left="0.7" right="0.7" top="0.75" bottom="0.75" header="0.3" footer="0.3"/>
  <pageSetup paperSize="9" orientation="portrait" horizontalDpi="300" verticalDpi="300"/>
</worksheet>
</file>

<file path=xl/worksheets/sheet10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PM-NEO'!A1", "Zurück")</f>
        <v>Zurück</v>
      </c>
    </row>
  </sheetData>
  <pageMargins left="0.7" right="0.7" top="0.75" bottom="0.75" header="0.3" footer="0.3"/>
  <pageSetup paperSize="9" orientation="portrait" horizontalDpi="300" verticalDpi="300"/>
</worksheet>
</file>

<file path=xl/worksheets/sheet10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PM-NEO'!A1", "Zurück")</f>
        <v>Zurück</v>
      </c>
    </row>
  </sheetData>
  <pageMargins left="0.7" right="0.7" top="0.75" bottom="0.75" header="0.3" footer="0.3"/>
  <pageSetup paperSize="9" orientation="portrait" horizontalDpi="300" verticalDpi="30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41" customWidth="1"/>
    <col min="4" max="4" width="9.69140625" customWidth="1"/>
    <col min="5" max="5" width="59.84375" customWidth="1"/>
  </cols>
  <sheetData>
    <row r="1" spans="1:5" x14ac:dyDescent="0.4">
      <c r="A1" s="2" t="str">
        <f>HYPERLINK("#'Auswahl Auswertungsmodul'!A1", "Zurück zum Start")</f>
        <v>Zurück zum Start</v>
      </c>
    </row>
    <row r="2" spans="1:5" x14ac:dyDescent="0.4">
      <c r="A2" s="2" t="str">
        <f>HYPERLINK("#'Auswahl CHE'!A1", "Zurück")</f>
        <v>Zurück</v>
      </c>
    </row>
    <row r="3" spans="1:5" x14ac:dyDescent="0.4">
      <c r="B3" s="7" t="s">
        <v>1749</v>
      </c>
    </row>
    <row r="4" spans="1:5" x14ac:dyDescent="0.4">
      <c r="B4" s="3" t="s">
        <v>36</v>
      </c>
      <c r="C4" s="4" t="s">
        <v>37</v>
      </c>
      <c r="D4" s="3" t="s">
        <v>1747</v>
      </c>
      <c r="E4" s="4" t="s">
        <v>1028</v>
      </c>
    </row>
    <row r="5" spans="1:5" x14ac:dyDescent="0.4">
      <c r="B5" s="21" t="s">
        <v>41</v>
      </c>
      <c r="C5" s="21"/>
      <c r="D5" s="30"/>
      <c r="E5" s="21"/>
    </row>
    <row r="6" spans="1:5" x14ac:dyDescent="0.4">
      <c r="B6" s="5" t="s">
        <v>46</v>
      </c>
      <c r="C6" s="6" t="s">
        <v>47</v>
      </c>
      <c r="D6" s="5" t="s">
        <v>10</v>
      </c>
      <c r="E6" s="6" t="s">
        <v>1748</v>
      </c>
    </row>
  </sheetData>
  <mergeCells count="1">
    <mergeCell ref="B5:E5"/>
  </mergeCells>
  <pageMargins left="0.7" right="0.7" top="0.75" bottom="0.75" header="0.3" footer="0.3"/>
  <pageSetup paperSize="9" orientation="portrait" horizontalDpi="300" verticalDpi="300"/>
</worksheet>
</file>

<file path=xl/worksheets/sheet10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heetViews>
  <sheetFormatPr baseColWidth="10" defaultRowHeight="14.6" x14ac:dyDescent="0.4"/>
  <cols>
    <col min="2" max="2" width="9.69140625" customWidth="1"/>
    <col min="3" max="3" width="56.460937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PM-NEO'!A1", "Zurück")</f>
        <v>Zurück</v>
      </c>
    </row>
    <row r="3" spans="1:11" x14ac:dyDescent="0.4">
      <c r="B3" s="7" t="s">
        <v>4435</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810</v>
      </c>
      <c r="C6" s="6" t="s">
        <v>811</v>
      </c>
      <c r="D6" s="6" t="s">
        <v>1610</v>
      </c>
      <c r="E6" s="9" t="s">
        <v>1588</v>
      </c>
      <c r="F6" s="9" t="s">
        <v>1586</v>
      </c>
      <c r="G6" s="9" t="s">
        <v>1586</v>
      </c>
      <c r="H6" s="9" t="s">
        <v>1586</v>
      </c>
      <c r="I6" s="9" t="s">
        <v>1586</v>
      </c>
      <c r="J6" s="9" t="s">
        <v>1588</v>
      </c>
      <c r="K6" s="9" t="s">
        <v>1586</v>
      </c>
    </row>
    <row r="7" spans="1:11" x14ac:dyDescent="0.4">
      <c r="B7" s="6" t="s">
        <v>810</v>
      </c>
      <c r="C7" s="6" t="s">
        <v>811</v>
      </c>
      <c r="D7" s="6" t="s">
        <v>4373</v>
      </c>
      <c r="E7" s="9" t="s">
        <v>1586</v>
      </c>
      <c r="F7" s="9" t="s">
        <v>1586</v>
      </c>
      <c r="G7" s="9" t="s">
        <v>1586</v>
      </c>
      <c r="H7" s="9" t="s">
        <v>1586</v>
      </c>
      <c r="I7" s="9" t="s">
        <v>1586</v>
      </c>
      <c r="J7" s="9" t="s">
        <v>1586</v>
      </c>
      <c r="K7" s="9" t="s">
        <v>1586</v>
      </c>
    </row>
    <row r="8" spans="1:11" x14ac:dyDescent="0.4">
      <c r="B8" s="6" t="s">
        <v>814</v>
      </c>
      <c r="C8" s="6" t="s">
        <v>815</v>
      </c>
      <c r="D8" s="6" t="s">
        <v>1610</v>
      </c>
      <c r="E8" s="9" t="s">
        <v>1588</v>
      </c>
      <c r="F8" s="9" t="s">
        <v>1586</v>
      </c>
      <c r="G8" s="9" t="s">
        <v>1588</v>
      </c>
      <c r="H8" s="9" t="s">
        <v>1586</v>
      </c>
      <c r="I8" s="9" t="s">
        <v>1586</v>
      </c>
      <c r="J8" s="9" t="s">
        <v>1586</v>
      </c>
      <c r="K8" s="9" t="s">
        <v>1586</v>
      </c>
    </row>
    <row r="9" spans="1:11" x14ac:dyDescent="0.4">
      <c r="B9" s="6" t="s">
        <v>814</v>
      </c>
      <c r="C9" s="6" t="s">
        <v>815</v>
      </c>
      <c r="D9" s="6" t="s">
        <v>4373</v>
      </c>
      <c r="E9" s="9" t="s">
        <v>1586</v>
      </c>
      <c r="F9" s="9" t="s">
        <v>1586</v>
      </c>
      <c r="G9" s="9" t="s">
        <v>1586</v>
      </c>
      <c r="H9" s="9" t="s">
        <v>1586</v>
      </c>
      <c r="I9" s="9" t="s">
        <v>1586</v>
      </c>
      <c r="J9" s="9" t="s">
        <v>1586</v>
      </c>
      <c r="K9" s="9" t="s">
        <v>1586</v>
      </c>
    </row>
    <row r="10" spans="1:11" x14ac:dyDescent="0.4">
      <c r="B10" s="6" t="s">
        <v>816</v>
      </c>
      <c r="C10" s="6" t="s">
        <v>817</v>
      </c>
      <c r="D10" s="6" t="s">
        <v>1610</v>
      </c>
      <c r="E10" s="9" t="s">
        <v>1586</v>
      </c>
      <c r="F10" s="9" t="s">
        <v>1586</v>
      </c>
      <c r="G10" s="9" t="s">
        <v>1586</v>
      </c>
      <c r="H10" s="9" t="s">
        <v>1586</v>
      </c>
      <c r="I10" s="9" t="s">
        <v>1586</v>
      </c>
      <c r="J10" s="9" t="s">
        <v>1586</v>
      </c>
      <c r="K10" s="9" t="s">
        <v>1586</v>
      </c>
    </row>
    <row r="11" spans="1:11" x14ac:dyDescent="0.4">
      <c r="B11" s="6" t="s">
        <v>816</v>
      </c>
      <c r="C11" s="6" t="s">
        <v>817</v>
      </c>
      <c r="D11" s="6" t="s">
        <v>4373</v>
      </c>
      <c r="E11" s="9" t="s">
        <v>1586</v>
      </c>
      <c r="F11" s="9" t="s">
        <v>1586</v>
      </c>
      <c r="G11" s="9" t="s">
        <v>1586</v>
      </c>
      <c r="H11" s="9" t="s">
        <v>1586</v>
      </c>
      <c r="I11" s="9" t="s">
        <v>1586</v>
      </c>
      <c r="J11" s="9" t="s">
        <v>1586</v>
      </c>
      <c r="K11" s="9" t="s">
        <v>1586</v>
      </c>
    </row>
    <row r="12" spans="1:11" x14ac:dyDescent="0.4">
      <c r="B12" s="6" t="s">
        <v>818</v>
      </c>
      <c r="C12" s="6" t="s">
        <v>819</v>
      </c>
      <c r="D12" s="6" t="s">
        <v>1610</v>
      </c>
      <c r="E12" s="9" t="s">
        <v>1588</v>
      </c>
      <c r="F12" s="9" t="s">
        <v>1586</v>
      </c>
      <c r="G12" s="9" t="s">
        <v>1586</v>
      </c>
      <c r="H12" s="9" t="s">
        <v>1586</v>
      </c>
      <c r="I12" s="9" t="s">
        <v>1586</v>
      </c>
      <c r="J12" s="9" t="s">
        <v>1586</v>
      </c>
      <c r="K12" s="9" t="s">
        <v>1586</v>
      </c>
    </row>
    <row r="13" spans="1:11" x14ac:dyDescent="0.4">
      <c r="B13" s="6" t="s">
        <v>818</v>
      </c>
      <c r="C13" s="6" t="s">
        <v>819</v>
      </c>
      <c r="D13" s="6" t="s">
        <v>4373</v>
      </c>
      <c r="E13" s="9" t="s">
        <v>1586</v>
      </c>
      <c r="F13" s="9" t="s">
        <v>1586</v>
      </c>
      <c r="G13" s="9" t="s">
        <v>1586</v>
      </c>
      <c r="H13" s="9" t="s">
        <v>1586</v>
      </c>
      <c r="I13" s="9" t="s">
        <v>1586</v>
      </c>
      <c r="J13" s="9" t="s">
        <v>1586</v>
      </c>
      <c r="K13" s="9" t="s">
        <v>1586</v>
      </c>
    </row>
    <row r="14" spans="1:11" x14ac:dyDescent="0.4">
      <c r="B14" s="6" t="s">
        <v>820</v>
      </c>
      <c r="C14" s="6" t="s">
        <v>821</v>
      </c>
      <c r="D14" s="6" t="s">
        <v>1610</v>
      </c>
      <c r="E14" s="9" t="s">
        <v>1586</v>
      </c>
      <c r="F14" s="9" t="s">
        <v>1586</v>
      </c>
      <c r="G14" s="9" t="s">
        <v>1586</v>
      </c>
      <c r="H14" s="9" t="s">
        <v>1586</v>
      </c>
      <c r="I14" s="9" t="s">
        <v>1586</v>
      </c>
      <c r="J14" s="9" t="s">
        <v>1586</v>
      </c>
      <c r="K14" s="9" t="s">
        <v>1586</v>
      </c>
    </row>
    <row r="15" spans="1:11" x14ac:dyDescent="0.4">
      <c r="B15" s="6" t="s">
        <v>820</v>
      </c>
      <c r="C15" s="6" t="s">
        <v>821</v>
      </c>
      <c r="D15" s="6" t="s">
        <v>4373</v>
      </c>
      <c r="E15" s="9" t="s">
        <v>1586</v>
      </c>
      <c r="F15" s="9" t="s">
        <v>1586</v>
      </c>
      <c r="G15" s="9" t="s">
        <v>1586</v>
      </c>
      <c r="H15" s="9" t="s">
        <v>1586</v>
      </c>
      <c r="I15" s="9" t="s">
        <v>1586</v>
      </c>
      <c r="J15" s="9" t="s">
        <v>1586</v>
      </c>
      <c r="K15" s="9" t="s">
        <v>1586</v>
      </c>
    </row>
    <row r="16" spans="1:11" x14ac:dyDescent="0.4">
      <c r="B16" s="6" t="s">
        <v>822</v>
      </c>
      <c r="C16" s="6" t="s">
        <v>823</v>
      </c>
      <c r="D16" s="6" t="s">
        <v>1610</v>
      </c>
      <c r="E16" s="9" t="s">
        <v>1586</v>
      </c>
      <c r="F16" s="9" t="s">
        <v>1586</v>
      </c>
      <c r="G16" s="9" t="s">
        <v>1586</v>
      </c>
      <c r="H16" s="9" t="s">
        <v>1586</v>
      </c>
      <c r="I16" s="9" t="s">
        <v>1586</v>
      </c>
      <c r="J16" s="9" t="s">
        <v>1586</v>
      </c>
      <c r="K16" s="9" t="s">
        <v>1586</v>
      </c>
    </row>
    <row r="17" spans="2:11" x14ac:dyDescent="0.4">
      <c r="B17" s="6" t="s">
        <v>822</v>
      </c>
      <c r="C17" s="6" t="s">
        <v>823</v>
      </c>
      <c r="D17" s="6" t="s">
        <v>4373</v>
      </c>
      <c r="E17" s="9" t="s">
        <v>1586</v>
      </c>
      <c r="F17" s="9" t="s">
        <v>1586</v>
      </c>
      <c r="G17" s="9" t="s">
        <v>1586</v>
      </c>
      <c r="H17" s="9" t="s">
        <v>1586</v>
      </c>
      <c r="I17" s="9" t="s">
        <v>1586</v>
      </c>
      <c r="J17" s="9" t="s">
        <v>1586</v>
      </c>
      <c r="K17" s="9" t="s">
        <v>1586</v>
      </c>
    </row>
    <row r="18" spans="2:11" x14ac:dyDescent="0.4">
      <c r="B18" s="6" t="s">
        <v>824</v>
      </c>
      <c r="C18" s="6" t="s">
        <v>825</v>
      </c>
      <c r="D18" s="6" t="s">
        <v>1610</v>
      </c>
      <c r="E18" s="9" t="s">
        <v>1586</v>
      </c>
      <c r="F18" s="9" t="s">
        <v>1586</v>
      </c>
      <c r="G18" s="9" t="s">
        <v>1586</v>
      </c>
      <c r="H18" s="9" t="s">
        <v>1586</v>
      </c>
      <c r="I18" s="9" t="s">
        <v>1586</v>
      </c>
      <c r="J18" s="9" t="s">
        <v>1586</v>
      </c>
      <c r="K18" s="9" t="s">
        <v>1588</v>
      </c>
    </row>
    <row r="19" spans="2:11" x14ac:dyDescent="0.4">
      <c r="B19" s="6" t="s">
        <v>824</v>
      </c>
      <c r="C19" s="6" t="s">
        <v>825</v>
      </c>
      <c r="D19" s="6" t="s">
        <v>4373</v>
      </c>
      <c r="E19" s="9" t="s">
        <v>1586</v>
      </c>
      <c r="F19" s="9" t="s">
        <v>1586</v>
      </c>
      <c r="G19" s="9" t="s">
        <v>1586</v>
      </c>
      <c r="H19" s="9" t="s">
        <v>1586</v>
      </c>
      <c r="I19" s="9" t="s">
        <v>1586</v>
      </c>
      <c r="J19" s="9" t="s">
        <v>1586</v>
      </c>
      <c r="K19" s="9" t="s">
        <v>1586</v>
      </c>
    </row>
    <row r="20" spans="2:11" x14ac:dyDescent="0.4">
      <c r="B20" s="6" t="s">
        <v>826</v>
      </c>
      <c r="C20" s="6" t="s">
        <v>827</v>
      </c>
      <c r="D20" s="6" t="s">
        <v>1610</v>
      </c>
      <c r="E20" s="9" t="s">
        <v>1588</v>
      </c>
      <c r="F20" s="9" t="s">
        <v>1586</v>
      </c>
      <c r="G20" s="9" t="s">
        <v>1586</v>
      </c>
      <c r="H20" s="9" t="s">
        <v>1586</v>
      </c>
      <c r="I20" s="9" t="s">
        <v>1586</v>
      </c>
      <c r="J20" s="9" t="s">
        <v>1588</v>
      </c>
      <c r="K20" s="9" t="s">
        <v>1595</v>
      </c>
    </row>
    <row r="21" spans="2:11" x14ac:dyDescent="0.4">
      <c r="B21" s="6" t="s">
        <v>826</v>
      </c>
      <c r="C21" s="6" t="s">
        <v>827</v>
      </c>
      <c r="D21" s="6" t="s">
        <v>4373</v>
      </c>
      <c r="E21" s="9" t="s">
        <v>1586</v>
      </c>
      <c r="F21" s="9" t="s">
        <v>1586</v>
      </c>
      <c r="G21" s="9" t="s">
        <v>1586</v>
      </c>
      <c r="H21" s="9" t="s">
        <v>1586</v>
      </c>
      <c r="I21" s="9" t="s">
        <v>1586</v>
      </c>
      <c r="J21" s="9" t="s">
        <v>1586</v>
      </c>
      <c r="K21" s="9" t="s">
        <v>1586</v>
      </c>
    </row>
    <row r="22" spans="2:11" x14ac:dyDescent="0.4">
      <c r="B22"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10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heetViews>
  <sheetFormatPr baseColWidth="10" defaultRowHeight="14.6" x14ac:dyDescent="0.4"/>
  <cols>
    <col min="2" max="2" width="9.69140625" customWidth="1"/>
    <col min="3" max="3" width="74.460937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PM-NEO'!A1", "Zurück")</f>
        <v>Zurück</v>
      </c>
    </row>
    <row r="3" spans="1:11" x14ac:dyDescent="0.4">
      <c r="B3" s="7" t="s">
        <v>4402</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61</v>
      </c>
      <c r="C6" s="21"/>
      <c r="D6" s="21"/>
      <c r="E6" s="29"/>
      <c r="F6" s="29"/>
      <c r="G6" s="29"/>
      <c r="H6" s="29"/>
      <c r="I6" s="29"/>
      <c r="J6" s="29"/>
      <c r="K6" s="29"/>
    </row>
    <row r="7" spans="1:11" x14ac:dyDescent="0.4">
      <c r="B7" s="6" t="s">
        <v>315</v>
      </c>
      <c r="C7" s="6" t="s">
        <v>316</v>
      </c>
      <c r="D7" s="6" t="s">
        <v>1610</v>
      </c>
      <c r="E7" s="9" t="s">
        <v>1586</v>
      </c>
      <c r="F7" s="9" t="s">
        <v>1586</v>
      </c>
      <c r="G7" s="9" t="s">
        <v>1586</v>
      </c>
      <c r="H7" s="9" t="s">
        <v>1586</v>
      </c>
      <c r="I7" s="9" t="s">
        <v>1586</v>
      </c>
      <c r="J7" s="9" t="s">
        <v>1588</v>
      </c>
      <c r="K7" s="9" t="s">
        <v>1586</v>
      </c>
    </row>
    <row r="8" spans="1:11" x14ac:dyDescent="0.4">
      <c r="B8" s="6" t="s">
        <v>315</v>
      </c>
      <c r="C8" s="6" t="s">
        <v>316</v>
      </c>
      <c r="D8" s="6" t="s">
        <v>4373</v>
      </c>
      <c r="E8" s="9" t="s">
        <v>1586</v>
      </c>
      <c r="F8" s="9" t="s">
        <v>1586</v>
      </c>
      <c r="G8" s="9" t="s">
        <v>1586</v>
      </c>
      <c r="H8" s="9" t="s">
        <v>1586</v>
      </c>
      <c r="I8" s="9" t="s">
        <v>1586</v>
      </c>
      <c r="J8" s="9" t="s">
        <v>1586</v>
      </c>
      <c r="K8" s="9" t="s">
        <v>1586</v>
      </c>
    </row>
    <row r="9" spans="1:11" x14ac:dyDescent="0.4">
      <c r="B9" s="6" t="s">
        <v>317</v>
      </c>
      <c r="C9" s="6" t="s">
        <v>318</v>
      </c>
      <c r="D9" s="6" t="s">
        <v>1610</v>
      </c>
      <c r="E9" s="9" t="s">
        <v>1586</v>
      </c>
      <c r="F9" s="9" t="s">
        <v>1586</v>
      </c>
      <c r="G9" s="9" t="s">
        <v>1586</v>
      </c>
      <c r="H9" s="9" t="s">
        <v>1586</v>
      </c>
      <c r="I9" s="9" t="s">
        <v>1586</v>
      </c>
      <c r="J9" s="9" t="s">
        <v>1586</v>
      </c>
      <c r="K9" s="9" t="s">
        <v>1586</v>
      </c>
    </row>
    <row r="10" spans="1:11" x14ac:dyDescent="0.4">
      <c r="B10" s="6" t="s">
        <v>317</v>
      </c>
      <c r="C10" s="6" t="s">
        <v>318</v>
      </c>
      <c r="D10" s="6" t="s">
        <v>4373</v>
      </c>
      <c r="E10" s="9" t="s">
        <v>1586</v>
      </c>
      <c r="F10" s="9" t="s">
        <v>1586</v>
      </c>
      <c r="G10" s="9" t="s">
        <v>1586</v>
      </c>
      <c r="H10" s="9" t="s">
        <v>1586</v>
      </c>
      <c r="I10" s="9" t="s">
        <v>1586</v>
      </c>
      <c r="J10" s="9" t="s">
        <v>1586</v>
      </c>
      <c r="K10" s="9" t="s">
        <v>1586</v>
      </c>
    </row>
    <row r="11" spans="1:11" x14ac:dyDescent="0.4">
      <c r="B11" s="6" t="s">
        <v>319</v>
      </c>
      <c r="C11" s="6" t="s">
        <v>320</v>
      </c>
      <c r="D11" s="6" t="s">
        <v>1610</v>
      </c>
      <c r="E11" s="9" t="s">
        <v>1586</v>
      </c>
      <c r="F11" s="9" t="s">
        <v>1586</v>
      </c>
      <c r="G11" s="9" t="s">
        <v>1586</v>
      </c>
      <c r="H11" s="9" t="s">
        <v>1586</v>
      </c>
      <c r="I11" s="9" t="s">
        <v>1586</v>
      </c>
      <c r="J11" s="9" t="s">
        <v>1586</v>
      </c>
      <c r="K11" s="9" t="s">
        <v>1586</v>
      </c>
    </row>
    <row r="12" spans="1:11" x14ac:dyDescent="0.4">
      <c r="B12" s="6" t="s">
        <v>319</v>
      </c>
      <c r="C12" s="6" t="s">
        <v>320</v>
      </c>
      <c r="D12" s="6" t="s">
        <v>4373</v>
      </c>
      <c r="E12" s="9" t="s">
        <v>1586</v>
      </c>
      <c r="F12" s="9" t="s">
        <v>1586</v>
      </c>
      <c r="G12" s="9" t="s">
        <v>1586</v>
      </c>
      <c r="H12" s="9" t="s">
        <v>1586</v>
      </c>
      <c r="I12" s="9" t="s">
        <v>1586</v>
      </c>
      <c r="J12" s="9" t="s">
        <v>1586</v>
      </c>
      <c r="K12" s="9" t="s">
        <v>1586</v>
      </c>
    </row>
    <row r="13" spans="1:11" x14ac:dyDescent="0.4">
      <c r="B13" s="6" t="s">
        <v>321</v>
      </c>
      <c r="C13" s="6" t="s">
        <v>322</v>
      </c>
      <c r="D13" s="6" t="s">
        <v>1610</v>
      </c>
      <c r="E13" s="9" t="s">
        <v>1586</v>
      </c>
      <c r="F13" s="9" t="s">
        <v>1586</v>
      </c>
      <c r="G13" s="9" t="s">
        <v>1586</v>
      </c>
      <c r="H13" s="9" t="s">
        <v>1586</v>
      </c>
      <c r="I13" s="9" t="s">
        <v>1586</v>
      </c>
      <c r="J13" s="9" t="s">
        <v>1586</v>
      </c>
      <c r="K13" s="9" t="s">
        <v>1586</v>
      </c>
    </row>
    <row r="14" spans="1:11" x14ac:dyDescent="0.4">
      <c r="B14" s="6" t="s">
        <v>321</v>
      </c>
      <c r="C14" s="6" t="s">
        <v>322</v>
      </c>
      <c r="D14" s="6" t="s">
        <v>4373</v>
      </c>
      <c r="E14" s="9" t="s">
        <v>1586</v>
      </c>
      <c r="F14" s="9" t="s">
        <v>1586</v>
      </c>
      <c r="G14" s="9" t="s">
        <v>1586</v>
      </c>
      <c r="H14" s="9" t="s">
        <v>1586</v>
      </c>
      <c r="I14" s="9" t="s">
        <v>1586</v>
      </c>
      <c r="J14" s="9" t="s">
        <v>1586</v>
      </c>
      <c r="K14" s="9" t="s">
        <v>1586</v>
      </c>
    </row>
    <row r="15" spans="1:11" x14ac:dyDescent="0.4">
      <c r="B15" s="6" t="s">
        <v>325</v>
      </c>
      <c r="C15" s="6" t="s">
        <v>326</v>
      </c>
      <c r="D15" s="6" t="s">
        <v>1610</v>
      </c>
      <c r="E15" s="9" t="s">
        <v>1586</v>
      </c>
      <c r="F15" s="9" t="s">
        <v>1586</v>
      </c>
      <c r="G15" s="9" t="s">
        <v>1588</v>
      </c>
      <c r="H15" s="9" t="s">
        <v>1586</v>
      </c>
      <c r="I15" s="9" t="s">
        <v>1586</v>
      </c>
      <c r="J15" s="9" t="s">
        <v>1586</v>
      </c>
      <c r="K15" s="9" t="s">
        <v>1588</v>
      </c>
    </row>
    <row r="16" spans="1:11" x14ac:dyDescent="0.4">
      <c r="B16" s="6" t="s">
        <v>325</v>
      </c>
      <c r="C16" s="6" t="s">
        <v>326</v>
      </c>
      <c r="D16" s="6" t="s">
        <v>4373</v>
      </c>
      <c r="E16" s="9" t="s">
        <v>1586</v>
      </c>
      <c r="F16" s="9" t="s">
        <v>1586</v>
      </c>
      <c r="G16" s="9" t="s">
        <v>1586</v>
      </c>
      <c r="H16" s="9" t="s">
        <v>1586</v>
      </c>
      <c r="I16" s="9" t="s">
        <v>1586</v>
      </c>
      <c r="J16" s="9" t="s">
        <v>1586</v>
      </c>
      <c r="K16" s="9" t="s">
        <v>1586</v>
      </c>
    </row>
    <row r="17" spans="2:11" x14ac:dyDescent="0.4">
      <c r="B17" s="21" t="s">
        <v>41</v>
      </c>
      <c r="C17" s="21"/>
      <c r="D17" s="21"/>
      <c r="E17" s="29"/>
      <c r="F17" s="29"/>
      <c r="G17" s="29"/>
      <c r="H17" s="29"/>
      <c r="I17" s="29"/>
      <c r="J17" s="29"/>
      <c r="K17" s="29"/>
    </row>
    <row r="18" spans="2:11" x14ac:dyDescent="0.4">
      <c r="B18" s="6" t="s">
        <v>329</v>
      </c>
      <c r="C18" s="6" t="s">
        <v>43</v>
      </c>
      <c r="D18" s="6" t="s">
        <v>1610</v>
      </c>
      <c r="E18" s="9" t="s">
        <v>1586</v>
      </c>
      <c r="F18" s="9" t="s">
        <v>1586</v>
      </c>
      <c r="G18" s="9" t="s">
        <v>1586</v>
      </c>
      <c r="H18" s="9" t="s">
        <v>1586</v>
      </c>
      <c r="I18" s="9" t="s">
        <v>1586</v>
      </c>
      <c r="J18" s="9" t="s">
        <v>1586</v>
      </c>
      <c r="K18" s="9" t="s">
        <v>1586</v>
      </c>
    </row>
    <row r="19" spans="2:11" x14ac:dyDescent="0.4">
      <c r="B19" s="6" t="s">
        <v>329</v>
      </c>
      <c r="C19" s="6" t="s">
        <v>43</v>
      </c>
      <c r="D19" s="6" t="s">
        <v>4373</v>
      </c>
      <c r="E19" s="9" t="s">
        <v>1586</v>
      </c>
      <c r="F19" s="9" t="s">
        <v>1586</v>
      </c>
      <c r="G19" s="9" t="s">
        <v>1586</v>
      </c>
      <c r="H19" s="9" t="s">
        <v>1586</v>
      </c>
      <c r="I19" s="9" t="s">
        <v>1586</v>
      </c>
      <c r="J19" s="9" t="s">
        <v>1586</v>
      </c>
      <c r="K19" s="9" t="s">
        <v>1586</v>
      </c>
    </row>
    <row r="20" spans="2:11" x14ac:dyDescent="0.4">
      <c r="B20" s="6" t="s">
        <v>330</v>
      </c>
      <c r="C20" s="6" t="s">
        <v>47</v>
      </c>
      <c r="D20" s="6" t="s">
        <v>1610</v>
      </c>
      <c r="E20" s="9" t="s">
        <v>1586</v>
      </c>
      <c r="F20" s="9" t="s">
        <v>1586</v>
      </c>
      <c r="G20" s="9" t="s">
        <v>1586</v>
      </c>
      <c r="H20" s="9" t="s">
        <v>1586</v>
      </c>
      <c r="I20" s="9" t="s">
        <v>1586</v>
      </c>
      <c r="J20" s="9" t="s">
        <v>1586</v>
      </c>
      <c r="K20" s="9" t="s">
        <v>1586</v>
      </c>
    </row>
    <row r="21" spans="2:11" x14ac:dyDescent="0.4">
      <c r="B21" s="6" t="s">
        <v>330</v>
      </c>
      <c r="C21" s="6" t="s">
        <v>47</v>
      </c>
      <c r="D21" s="6" t="s">
        <v>4373</v>
      </c>
      <c r="E21" s="9" t="s">
        <v>1586</v>
      </c>
      <c r="F21" s="9" t="s">
        <v>1586</v>
      </c>
      <c r="G21" s="9" t="s">
        <v>1586</v>
      </c>
      <c r="H21" s="9" t="s">
        <v>1586</v>
      </c>
      <c r="I21" s="9" t="s">
        <v>1586</v>
      </c>
      <c r="J21" s="9" t="s">
        <v>1586</v>
      </c>
      <c r="K21" s="9" t="s">
        <v>1586</v>
      </c>
    </row>
    <row r="22" spans="2:11" x14ac:dyDescent="0.4">
      <c r="B22" s="6" t="s">
        <v>331</v>
      </c>
      <c r="C22" s="6" t="s">
        <v>51</v>
      </c>
      <c r="D22" s="6" t="s">
        <v>1610</v>
      </c>
      <c r="E22" s="9" t="s">
        <v>1586</v>
      </c>
      <c r="F22" s="9" t="s">
        <v>1586</v>
      </c>
      <c r="G22" s="9" t="s">
        <v>1586</v>
      </c>
      <c r="H22" s="9" t="s">
        <v>1586</v>
      </c>
      <c r="I22" s="9" t="s">
        <v>1586</v>
      </c>
      <c r="J22" s="9" t="s">
        <v>1586</v>
      </c>
      <c r="K22" s="9" t="s">
        <v>1586</v>
      </c>
    </row>
    <row r="23" spans="2:11" x14ac:dyDescent="0.4">
      <c r="B23" s="6" t="s">
        <v>331</v>
      </c>
      <c r="C23" s="6" t="s">
        <v>51</v>
      </c>
      <c r="D23" s="6" t="s">
        <v>4373</v>
      </c>
      <c r="E23" s="9" t="s">
        <v>1586</v>
      </c>
      <c r="F23" s="9" t="s">
        <v>1586</v>
      </c>
      <c r="G23" s="9" t="s">
        <v>1586</v>
      </c>
      <c r="H23" s="9" t="s">
        <v>1586</v>
      </c>
      <c r="I23" s="9" t="s">
        <v>1586</v>
      </c>
      <c r="J23" s="9" t="s">
        <v>1586</v>
      </c>
      <c r="K23" s="9" t="s">
        <v>1586</v>
      </c>
    </row>
    <row r="24" spans="2:11" x14ac:dyDescent="0.4">
      <c r="B24" s="13" t="s">
        <v>859</v>
      </c>
    </row>
  </sheetData>
  <mergeCells count="6">
    <mergeCell ref="B17:K17"/>
    <mergeCell ref="B4:B5"/>
    <mergeCell ref="C4:C5"/>
    <mergeCell ref="D4:D5"/>
    <mergeCell ref="E4:K4"/>
    <mergeCell ref="B6:K6"/>
  </mergeCells>
  <pageMargins left="0.7" right="0.7" top="0.75" bottom="0.75" header="0.3" footer="0.3"/>
  <pageSetup paperSize="9" orientation="portrait" horizontalDpi="300" verticalDpi="300"/>
</worksheet>
</file>

<file path=xl/worksheets/sheet10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HYPERLINK("#'HGV-HEP - K3_1_QI'!A1", "Qualitätsindikatoren: Übersicht über Auffälligkeiten und Qualitätssicherungsmaßnahmen gem. § 17 DeQS-RL")</f>
        <v>Qualitätsindikatoren: Übersicht über Auffälligkeiten und Qualitätssicherungsmaßnahmen gem. § 17 DeQS-RL</v>
      </c>
      <c r="C6" s="2" t="str">
        <f>HYPERLINK("#'HGV-HEP - K3_1_QI'!A1", "K3_1_QI")</f>
        <v>K3_1_QI</v>
      </c>
    </row>
    <row r="7" spans="1:3" x14ac:dyDescent="0.4">
      <c r="B7" s="2" t="str">
        <f>HYPERLINK("#'HGV-HEP - K3_1_AK'!A1", "Auffälligkeitskriterien: Übersicht über Auffälligkeiten und Qualitätssicherungsmaßnahmen gem. § 17 DeQS-RL")</f>
        <v>Auffälligkeitskriterien: Übersicht über Auffälligkeiten und Qualitätssicherungsmaßnahmen gem. § 17 DeQS-RL</v>
      </c>
      <c r="C7" s="2" t="str">
        <f>HYPERLINK("#'HGV-HEP - K3_1_AK'!A1", "K3_1_AK")</f>
        <v>K3_1_AK</v>
      </c>
    </row>
    <row r="8" spans="1:3" x14ac:dyDescent="0.4">
      <c r="B8" s="2" t="str">
        <f>HYPERLINK("#'HGV-HEP - K3_2_QI'!A1", "Qualitätsindikatoren: Auffälligkeiten und Bewertungen nach Abschluss des Stellungnahmeverfahrens (AJ 2023)")</f>
        <v>Qualitätsindikatoren: Auffälligkeiten und Bewertungen nach Abschluss des Stellungnahmeverfahrens (AJ 2023)</v>
      </c>
      <c r="C8" s="2" t="str">
        <f>HYPERLINK("#'HGV-HEP - K3_2_QI'!A1", "K3_2_QI")</f>
        <v>K3_2_QI</v>
      </c>
    </row>
    <row r="9" spans="1:3" x14ac:dyDescent="0.4">
      <c r="B9" s="2" t="str">
        <f>HYPERLINK("#'HGV-HEP - K3_2_AK'!A1", "Auffälligkeitskriterien: Auffälligkeiten und Bewertungen nach Abschluss des Stellungnahmeverfahrens (AJ 2023)")</f>
        <v>Auffälligkeitskriterien: Auffälligkeiten und Bewertungen nach Abschluss des Stellungnahmeverfahrens (AJ 2023)</v>
      </c>
      <c r="C9" s="2" t="str">
        <f>HYPERLINK("#'HGV-HEP - K3_2_AK'!A1", "K3_2_AK")</f>
        <v>K3_2_AK</v>
      </c>
    </row>
    <row r="10" spans="1:3" x14ac:dyDescent="0.4">
      <c r="B10" s="2" t="str">
        <f>HYPERLINK("#'HGV-HEP - K3_3_QI'!A1", "Qualitätsindikatoren: Wiederholte Auffälligkeiten (AJ 2023 und Vorjahre)")</f>
        <v>Qualitätsindikatoren: Wiederholte Auffälligkeiten (AJ 2023 und Vorjahre)</v>
      </c>
      <c r="C10" s="2" t="str">
        <f>HYPERLINK("#'HGV-HEP - K3_3_QI'!A1", "K3_3_QI")</f>
        <v>K3_3_QI</v>
      </c>
    </row>
    <row r="11" spans="1:3" x14ac:dyDescent="0.4">
      <c r="B11" s="2" t="str">
        <f>HYPERLINK("#'HGV-HEP - K3_3_AK'!A1", "Auffälligkeitskriterien: Wiederholte Auffälligkeiten (AJ 2023 und Vorjahre)")</f>
        <v>Auffälligkeitskriterien: Wiederholte Auffälligkeiten (AJ 2023 und Vorjahre)</v>
      </c>
      <c r="C11" s="2" t="str">
        <f>HYPERLINK("#'HGV-HEP - K3_3_AK'!A1", "K3_3_AK")</f>
        <v>K3_3_AK</v>
      </c>
    </row>
    <row r="12" spans="1:3" x14ac:dyDescent="0.4">
      <c r="B12" s="2" t="str">
        <f>HYPERLINK("#'HGV-HEP - K3_4_QI'!A1", "Qualitätsindikatoren: Mehrfache Auffälligkeiten bei Leistungserbringern (AJ 2023)")</f>
        <v>Qualitätsindikatoren: Mehrfache Auffälligkeiten bei Leistungserbringern (AJ 2023)</v>
      </c>
      <c r="C12" s="2" t="str">
        <f>HYPERLINK("#'HGV-HEP - K3_4_QI'!A1", "K3_4_QI")</f>
        <v>K3_4_QI</v>
      </c>
    </row>
    <row r="13" spans="1:3" x14ac:dyDescent="0.4">
      <c r="B13" s="2" t="str">
        <f>HYPERLINK("#'HGV-HEP - K3_4_AK'!A1", "Auffälligkeitskriterien: Mehrfache Auffälligkeiten bei Leistungserbringern (AJ 2023)")</f>
        <v>Auffälligkeitskriterien: Mehrfache Auffälligkeiten bei Leistungserbringern (AJ 2023)</v>
      </c>
      <c r="C13" s="2" t="str">
        <f>HYPERLINK("#'HGV-HEP - K3_4_AK'!A1", "K3_4_AK")</f>
        <v>K3_4_AK</v>
      </c>
    </row>
    <row r="14" spans="1:3" x14ac:dyDescent="0.4">
      <c r="B14" s="2" t="str">
        <f>HYPERLINK("#'HGV-HEP - K3_5_QI'!A1", "Auffälligkeiten und Stellungnahmeverfahren nach Fallzahl pro Qualitätsindikator (AJ 2023)")</f>
        <v>Auffälligkeiten und Stellungnahmeverfahren nach Fallzahl pro Qualitätsindikator (AJ 2023)</v>
      </c>
      <c r="C14" s="2" t="str">
        <f>HYPERLINK("#'HGV-HEP - K3_5_QI'!A1", "K3_5_QI")</f>
        <v>K3_5_QI</v>
      </c>
    </row>
    <row r="15" spans="1:3" x14ac:dyDescent="0.4">
      <c r="B15" s="2" t="str">
        <f>HYPERLINK("#'HGV-HEP - A_1_QI'!A1", "Qualitätsindikatoren: Art der Auffälligkeit (AJ 2023)")</f>
        <v>Qualitätsindikatoren: Art der Auffälligkeit (AJ 2023)</v>
      </c>
      <c r="C15" s="2" t="str">
        <f>HYPERLINK("#'HGV-HEP - A_1_QI'!A1", "A_1_QI")</f>
        <v>A_1_QI</v>
      </c>
    </row>
    <row r="16" spans="1:3" x14ac:dyDescent="0.4">
      <c r="B16" s="2" t="str">
        <f>HYPERLINK("#'HGV-HEP - A_1_AK'!A1", "Auffälligkeitskriterien: Art der Auffälligkeit (AJ 2023)")</f>
        <v>Auffälligkeitskriterien: Art der Auffälligkeit (AJ 2023)</v>
      </c>
      <c r="C16" s="2" t="str">
        <f>HYPERLINK("#'HGV-HEP - A_1_AK'!A1", "A_1_AK")</f>
        <v>A_1_AK</v>
      </c>
    </row>
    <row r="17" spans="2:3" x14ac:dyDescent="0.4">
      <c r="B17" s="2" t="str">
        <f>HYPERLINK("#'HGV-HEP - A_2_QI_a'!A1", "Qualitätsindikatoren: Stellungnahmeverfahren (AJ 2023)")</f>
        <v>Qualitätsindikatoren: Stellungnahmeverfahren (AJ 2023)</v>
      </c>
      <c r="C17" s="2" t="str">
        <f>HYPERLINK("#'HGV-HEP - A_2_QI_a'!A1", "A_2_QI_a")</f>
        <v>A_2_QI_a</v>
      </c>
    </row>
    <row r="18" spans="2:3" x14ac:dyDescent="0.4">
      <c r="B18" s="2" t="str">
        <f>HYPERLINK("#'HGV-HEP - A_2_AK_a'!A1", "Auffälligkeitskriterien: Stellungnahmeverfahren (AJ 2023)")</f>
        <v>Auffälligkeitskriterien: Stellungnahmeverfahren (AJ 2023)</v>
      </c>
      <c r="C18" s="2" t="str">
        <f>HYPERLINK("#'HGV-HEP - A_2_AK_a'!A1", "A_2_AK_a")</f>
        <v>A_2_AK_a</v>
      </c>
    </row>
    <row r="19" spans="2:3" x14ac:dyDescent="0.4">
      <c r="B19" s="2" t="str">
        <f>HYPERLINK("#'HGV-HEP - A_2_QI_b'!A1", "Qualitätsindikatoren: Freitextkommentare zur Nicht-Einleitung von Stellungnahmeverfahren (AJ 2023)")</f>
        <v>Qualitätsindikatoren: Freitextkommentare zur Nicht-Einleitung von Stellungnahmeverfahren (AJ 2023)</v>
      </c>
      <c r="C19" s="2" t="str">
        <f>HYPERLINK("#'HGV-HEP - A_2_QI_b'!A1", "A_2_QI_b")</f>
        <v>A_2_QI_b</v>
      </c>
    </row>
    <row r="20" spans="2:3" x14ac:dyDescent="0.4">
      <c r="B20" s="2" t="str">
        <f>HYPERLINK("#'HGV-HEP - A_2_AK_b'!A1", "Auffälligkeitskriterien: Freitextkommentare zur Nicht-Einleitung von Stellungnahmeverfahren (AJ 2023)")</f>
        <v>Auffälligkeitskriterien: Freitextkommentare zur Nicht-Einleitung von Stellungnahmeverfahren (AJ 2023)</v>
      </c>
      <c r="C20" s="2" t="str">
        <f>HYPERLINK("#'HGV-HEP - A_2_AK_b'!A1", "A_2_AK_b")</f>
        <v>A_2_AK_b</v>
      </c>
    </row>
    <row r="21" spans="2:3" x14ac:dyDescent="0.4">
      <c r="B21" s="2" t="str">
        <f>HYPERLINK("#'HGV-HEP - A_3_AK_a'!A1", "Auffälligkeitskriterien: Bewertung der qualitativ auffälligen Ergebnisse (AJ 2023)")</f>
        <v>Auffälligkeitskriterien: Bewertung der qualitativ auffälligen Ergebnisse (AJ 2023)</v>
      </c>
      <c r="C21" s="2" t="str">
        <f>HYPERLINK("#'HGV-HEP - A_3_AK_a'!A1", "A_3_AK_a")</f>
        <v>A_3_AK_a</v>
      </c>
    </row>
    <row r="22" spans="2:3" x14ac:dyDescent="0.4">
      <c r="B22" s="2" t="str">
        <f>HYPERLINK("#'HGV-HEP - A_3_AK_b'!A1", "Auffälligkeitskriterien: Freitextkommentare zur Bewertung der qualitativ auffälligen Ergebnisse (AJ 2023)")</f>
        <v>Auffälligkeitskriterien: Freitextkommentare zur Bewertung der qualitativ auffälligen Ergebnisse (AJ 2023)</v>
      </c>
      <c r="C22" s="2" t="str">
        <f>HYPERLINK("#'HGV-HEP - A_3_AK_b'!A1", "A_3_AK_b")</f>
        <v>A_3_AK_b</v>
      </c>
    </row>
    <row r="23" spans="2:3" x14ac:dyDescent="0.4">
      <c r="B23" s="2" t="str">
        <f>HYPERLINK("#'HGV-HEP - A_4_QI_a'!A1", "Qualitätsindikatoren: Bewertung der qualitativ auffälligen Ergebnisse (AJ 2023)")</f>
        <v>Qualitätsindikatoren: Bewertung der qualitativ auffälligen Ergebnisse (AJ 2023)</v>
      </c>
      <c r="C23" s="2" t="str">
        <f>HYPERLINK("#'HGV-HEP - A_4_QI_a'!A1", "A_4_QI_a")</f>
        <v>A_4_QI_a</v>
      </c>
    </row>
    <row r="24" spans="2:3" x14ac:dyDescent="0.4">
      <c r="B24" s="2" t="str">
        <f>HYPERLINK("#'HGV-HEP - A_4_QI_b'!A1", "Qualitätsindikatoren: Freitextkommentare zur Bewertung der qualitativ auffälligen Ergebnisse (AJ 2023)")</f>
        <v>Qualitätsindikatoren: Freitextkommentare zur Bewertung der qualitativ auffälligen Ergebnisse (AJ 2023)</v>
      </c>
      <c r="C24" s="2" t="str">
        <f>HYPERLINK("#'HGV-HEP - A_4_QI_b'!A1", "A_4_QI_b")</f>
        <v>A_4_QI_b</v>
      </c>
    </row>
    <row r="25" spans="2:3" x14ac:dyDescent="0.4">
      <c r="B25" s="2" t="str">
        <f>HYPERLINK("#'HGV-HEP - A_5_AK_a'!A1", "Auffälligkeitskriterien: Bewertung der qualitativ unauffälligen Ergebnisse (AJ 2023)")</f>
        <v>Auffälligkeitskriterien: Bewertung der qualitativ unauffälligen Ergebnisse (AJ 2023)</v>
      </c>
      <c r="C25" s="2" t="str">
        <f>HYPERLINK("#'HGV-HEP - A_5_AK_a'!A1", "A_5_AK_a")</f>
        <v>A_5_AK_a</v>
      </c>
    </row>
    <row r="26" spans="2:3" x14ac:dyDescent="0.4">
      <c r="B26" s="2" t="str">
        <f>HYPERLINK("#'HGV-HEP - A_5_AK_b'!A1", "Auffälligkeitskriterien: Freitextkommentare zur Bewertung der qualitativ unauffälligen Ergebnisse (AJ 2023)")</f>
        <v>Auffälligkeitskriterien: Freitextkommentare zur Bewertung der qualitativ unauffälligen Ergebnisse (AJ 2023)</v>
      </c>
      <c r="C26" s="2" t="str">
        <f>HYPERLINK("#'HGV-HEP - A_5_AK_b'!A1", "A_5_AK_b")</f>
        <v>A_5_AK_b</v>
      </c>
    </row>
    <row r="27" spans="2:3" x14ac:dyDescent="0.4">
      <c r="B27" s="2" t="str">
        <f>HYPERLINK("#'HGV-HEP - A_6_QI_a'!A1", "Qualitätsindikatoren: Bewertung der qualitativ unauffälligen Ergebnisse (AJ 2023)")</f>
        <v>Qualitätsindikatoren: Bewertung der qualitativ unauffälligen Ergebnisse (AJ 2023)</v>
      </c>
      <c r="C27" s="2" t="str">
        <f>HYPERLINK("#'HGV-HEP - A_6_QI_a'!A1", "A_6_QI_a")</f>
        <v>A_6_QI_a</v>
      </c>
    </row>
    <row r="28" spans="2:3" x14ac:dyDescent="0.4">
      <c r="B28" s="2" t="str">
        <f>HYPERLINK("#'HGV-HEP - A_6_QI_b'!A1", "Qualitätsindikatoren: Freitextkommentare zur Bewertung der qualitativ unauffälligen Ergebnisse (AJ 2023)")</f>
        <v>Qualitätsindikatoren: Freitextkommentare zur Bewertung der qualitativ unauffälligen Ergebnisse (AJ 2023)</v>
      </c>
      <c r="C28" s="2" t="str">
        <f>HYPERLINK("#'HGV-HEP - A_6_QI_b'!A1", "A_6_QI_b")</f>
        <v>A_6_QI_b</v>
      </c>
    </row>
    <row r="29" spans="2:3" x14ac:dyDescent="0.4">
      <c r="B29" s="2" t="str">
        <f>HYPERLINK("#'HGV-HEP - A_7_AK_a'!A1", "Auffälligkeitskriterien: Bewertung der  Ergebnisse als Sonstiges (AJ 2023)")</f>
        <v>Auffälligkeitskriterien: Bewertung der  Ergebnisse als Sonstiges (AJ 2023)</v>
      </c>
      <c r="C29" s="2" t="str">
        <f>HYPERLINK("#'HGV-HEP - A_7_AK_a'!A1", "A_7_AK_a")</f>
        <v>A_7_AK_a</v>
      </c>
    </row>
    <row r="30" spans="2:3" x14ac:dyDescent="0.4">
      <c r="B30" s="2" t="str">
        <f>HYPERLINK("#'HGV-HEP - A_7_AK_b'!A1", "Auffälligkeitskriterien: Freitextkommentare zur Bewertung der Ergebnisse als Sonstiges (AJ 2023)")</f>
        <v>Auffälligkeitskriterien: Freitextkommentare zur Bewertung der Ergebnisse als Sonstiges (AJ 2023)</v>
      </c>
      <c r="C30" s="2" t="str">
        <f>HYPERLINK("#'HGV-HEP - A_7_AK_b'!A1", "A_7_AK_b")</f>
        <v>A_7_AK_b</v>
      </c>
    </row>
    <row r="31" spans="2:3" x14ac:dyDescent="0.4">
      <c r="B31" s="2" t="str">
        <f>HYPERLINK("#'HGV-HEP - A_8_QI_a'!A1", "Qualitätsindikatoren: Bewertung der Ergebnisse als Dokumentationsfehler oder Sonstiges (AJ 2023)")</f>
        <v>Qualitätsindikatoren: Bewertung der Ergebnisse als Dokumentationsfehler oder Sonstiges (AJ 2023)</v>
      </c>
      <c r="C31" s="2" t="str">
        <f>HYPERLINK("#'HGV-HEP - A_8_QI_a'!A1", "A_8_QI_a")</f>
        <v>A_8_QI_a</v>
      </c>
    </row>
    <row r="32" spans="2:3" x14ac:dyDescent="0.4">
      <c r="B32" s="2" t="str">
        <f>HYPERLINK("#'HGV-HEP - A_8_QI_b'!A1", "Qualitätsindikatoren: Freitextkommentare zur Bewertung der Ergebnisse als Dokumentationsfehler oder Sonstiges (AJ 2023)")</f>
        <v>Qualitätsindikatoren: Freitextkommentare zur Bewertung der Ergebnisse als Dokumentationsfehler oder Sonstiges (AJ 2023)</v>
      </c>
      <c r="C32" s="2" t="str">
        <f>HYPERLINK("#'HGV-HEP - A_8_QI_b'!A1", "A_8_QI_b")</f>
        <v>A_8_QI_b</v>
      </c>
    </row>
    <row r="33" spans="2:3" x14ac:dyDescent="0.4">
      <c r="B33" s="2" t="str">
        <f>HYPERLINK("#'HGV-HEP - A_9_QI'!A1", "Qualitätsindikatoren: Initiierung Maßnahmenstufe 1 und 2 (AJ 2023)")</f>
        <v>Qualitätsindikatoren: Initiierung Maßnahmenstufe 1 und 2 (AJ 2023)</v>
      </c>
      <c r="C33" s="2" t="str">
        <f>HYPERLINK("#'HGV-HEP - A_9_QI'!A1", "A_9_QI")</f>
        <v>A_9_QI</v>
      </c>
    </row>
    <row r="34" spans="2:3" x14ac:dyDescent="0.4">
      <c r="B34" s="2" t="str">
        <f>HYPERLINK("#'HGV-HEP - A_9_AK'!A1", "Auffälligkeitskriterien: Initiierung Maßnahmenstufe 1 und 2 (AJ 2023)")</f>
        <v>Auffälligkeitskriterien: Initiierung Maßnahmenstufe 1 und 2 (AJ 2023)</v>
      </c>
      <c r="C34" s="2" t="str">
        <f>HYPERLINK("#'HGV-HEP - A_9_AK'!A1", "A_9_AK")</f>
        <v>A_9_AK</v>
      </c>
    </row>
    <row r="35" spans="2:3" x14ac:dyDescent="0.4">
      <c r="B35" s="2" t="str">
        <f>HYPERLINK("#'HGV-HEP - A_10_QI'!A1", "Qualitätsindikatoren: Ergebnisse nach Stellungnahmeverfahren pro Bundesland (AJ 2023)")</f>
        <v>Qualitätsindikatoren: Ergebnisse nach Stellungnahmeverfahren pro Bundesland (AJ 2023)</v>
      </c>
      <c r="C35" s="2" t="str">
        <f>HYPERLINK("#'HGV-HEP - A_10_QI'!A1", "A_10_QI")</f>
        <v>A_10_QI</v>
      </c>
    </row>
    <row r="36" spans="2:3" x14ac:dyDescent="0.4">
      <c r="B36" s="2" t="str">
        <f>HYPERLINK("#'HGV-HEP - A_10_AK'!A1", "Auffälligkeitskriterien: Ergebnisse nach Stellungnahmeverfahren pro Bundesland (AJ 2023)")</f>
        <v>Auffälligkeitskriterien: Ergebnisse nach Stellungnahmeverfahren pro Bundesland (AJ 2023)</v>
      </c>
      <c r="C36" s="2" t="str">
        <f>HYPERLINK("#'HGV-HEP - A_10_AK'!A1", "A_10_AK")</f>
        <v>A_10_AK</v>
      </c>
    </row>
    <row r="37" spans="2:3" x14ac:dyDescent="0.4">
      <c r="B37" s="2" t="str">
        <f>HYPERLINK("#'HGV-HEP - A_11_AK_QI'!A1", "Qualitätsindikatoren und Auffälligkeitskriterien: Best practice (AJ 2023)")</f>
        <v>Qualitätsindikatoren und Auffälligkeitskriterien: Best practice (AJ 2023)</v>
      </c>
      <c r="C37" s="2" t="str">
        <f>HYPERLINK("#'HGV-HEP - A_11_AK_QI'!A1", "A_11_AK_QI")</f>
        <v>A_11_AK_QI</v>
      </c>
    </row>
    <row r="38" spans="2:3" x14ac:dyDescent="0.4">
      <c r="B38" s="2" t="str">
        <f>HYPERLINK("#'HGV-HEP - A_12_QI'!A1", "Darstellung des Verlaufs der Bewertung (AJ 2023)")</f>
        <v>Darstellung des Verlaufs der Bewertung (AJ 2023)</v>
      </c>
      <c r="C38" s="2" t="str">
        <f>HYPERLINK("#'HGV-HEP - A_12_QI'!A1", "A_12_QI")</f>
        <v>A_12_QI</v>
      </c>
    </row>
    <row r="39" spans="2:3" x14ac:dyDescent="0.4">
      <c r="B39" s="2" t="str">
        <f>HYPERLINK("#'HGV-HEP - A_13_QI'!A1", "Qualitätsindikatoren: Art der Maßnahme in Maßnahmenstufe 1 (AJ 2022 und 2023)")</f>
        <v>Qualitätsindikatoren: Art der Maßnahme in Maßnahmenstufe 1 (AJ 2022 und 2023)</v>
      </c>
      <c r="C39" s="2" t="str">
        <f>HYPERLINK("#'HGV-HEP - A_13_QI'!A1", "A_13_QI")</f>
        <v>A_13_QI</v>
      </c>
    </row>
    <row r="40" spans="2:3" x14ac:dyDescent="0.4">
      <c r="B40" s="2" t="str">
        <f>HYPERLINK("#'HGV-HEP - A_13_AK'!A1", "Auffälligkeitskriterien: Art der Maßnahme in Maßnahmenstufe 1 (AJ 2022 und 2023)")</f>
        <v>Auffälligkeitskriterien: Art der Maßnahme in Maßnahmenstufe 1 (AJ 2022 und 2023)</v>
      </c>
      <c r="C40" s="2" t="str">
        <f>HYPERLINK("#'HGV-HEP - A_13_AK'!A1", "A_13_AK")</f>
        <v>A_13_AK</v>
      </c>
    </row>
  </sheetData>
  <pageMargins left="0.7" right="0.7" top="0.75" bottom="0.75" header="0.3" footer="0.3"/>
  <pageSetup paperSize="9" orientation="portrait" horizontalDpi="300" verticalDpi="300"/>
</worksheet>
</file>

<file path=xl/worksheets/sheet10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HGV-HEP'!A1", "Zurück")</f>
        <v>Zurück</v>
      </c>
    </row>
    <row r="3" spans="1:6" x14ac:dyDescent="0.4">
      <c r="B3" s="7" t="s">
        <v>5121</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5093</v>
      </c>
      <c r="D6" s="9" t="s">
        <v>3326</v>
      </c>
      <c r="E6" s="9" t="s">
        <v>5094</v>
      </c>
      <c r="F6" s="9" t="s">
        <v>3326</v>
      </c>
    </row>
    <row r="7" spans="1:6" x14ac:dyDescent="0.4">
      <c r="B7" s="16" t="s">
        <v>4655</v>
      </c>
      <c r="C7" s="9" t="s">
        <v>5093</v>
      </c>
      <c r="D7" s="9" t="s">
        <v>4443</v>
      </c>
      <c r="E7" s="9" t="s">
        <v>5094</v>
      </c>
      <c r="F7" s="9" t="s">
        <v>4443</v>
      </c>
    </row>
    <row r="8" spans="1:6" x14ac:dyDescent="0.4">
      <c r="B8" s="16" t="s">
        <v>4444</v>
      </c>
      <c r="C8" s="9" t="s">
        <v>5095</v>
      </c>
      <c r="D8" s="9" t="s">
        <v>5096</v>
      </c>
      <c r="E8" s="9" t="s">
        <v>5097</v>
      </c>
      <c r="F8" s="9" t="s">
        <v>5098</v>
      </c>
    </row>
    <row r="9" spans="1:6" x14ac:dyDescent="0.4">
      <c r="B9" s="9" t="s">
        <v>4446</v>
      </c>
      <c r="C9" s="9" t="s">
        <v>1586</v>
      </c>
      <c r="D9" s="9" t="s">
        <v>4447</v>
      </c>
      <c r="E9" s="9" t="s">
        <v>1586</v>
      </c>
      <c r="F9" s="9" t="s">
        <v>4447</v>
      </c>
    </row>
    <row r="10" spans="1:6" x14ac:dyDescent="0.4">
      <c r="B10" s="16" t="s">
        <v>4448</v>
      </c>
      <c r="C10" s="9" t="s">
        <v>5095</v>
      </c>
      <c r="D10" s="9" t="s">
        <v>4443</v>
      </c>
      <c r="E10" s="9" t="s">
        <v>5097</v>
      </c>
      <c r="F10" s="9" t="s">
        <v>4443</v>
      </c>
    </row>
    <row r="11" spans="1:6" x14ac:dyDescent="0.4">
      <c r="B11" s="9" t="s">
        <v>4664</v>
      </c>
      <c r="C11" s="9" t="s">
        <v>5095</v>
      </c>
      <c r="D11" s="9" t="s">
        <v>4443</v>
      </c>
      <c r="E11" s="9" t="s">
        <v>5097</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5099</v>
      </c>
      <c r="D15" s="9" t="s">
        <v>5100</v>
      </c>
      <c r="E15" s="9" t="s">
        <v>5101</v>
      </c>
      <c r="F15" s="9" t="s">
        <v>5102</v>
      </c>
    </row>
    <row r="16" spans="1:6" x14ac:dyDescent="0.4">
      <c r="B16" s="6" t="s">
        <v>4453</v>
      </c>
      <c r="C16" s="9" t="s">
        <v>5103</v>
      </c>
      <c r="D16" s="9" t="s">
        <v>5104</v>
      </c>
      <c r="E16" s="9" t="s">
        <v>5105</v>
      </c>
      <c r="F16" s="9" t="s">
        <v>5106</v>
      </c>
    </row>
    <row r="17" spans="2:6" x14ac:dyDescent="0.4">
      <c r="B17" s="9" t="s">
        <v>4455</v>
      </c>
      <c r="C17" s="9" t="s">
        <v>5107</v>
      </c>
      <c r="D17" s="9" t="s">
        <v>5108</v>
      </c>
      <c r="E17" s="9" t="s">
        <v>5105</v>
      </c>
      <c r="F17" s="9" t="s">
        <v>4443</v>
      </c>
    </row>
    <row r="18" spans="2:6" x14ac:dyDescent="0.4">
      <c r="B18" s="9" t="s">
        <v>4456</v>
      </c>
      <c r="C18" s="9" t="s">
        <v>1601</v>
      </c>
      <c r="D18" s="9" t="s">
        <v>5109</v>
      </c>
      <c r="E18" s="9" t="s">
        <v>1851</v>
      </c>
      <c r="F18" s="9" t="s">
        <v>4502</v>
      </c>
    </row>
    <row r="19" spans="2:6" x14ac:dyDescent="0.4">
      <c r="B19" s="9" t="s">
        <v>4457</v>
      </c>
      <c r="C19" s="9" t="s">
        <v>1586</v>
      </c>
      <c r="D19" s="9" t="s">
        <v>4447</v>
      </c>
      <c r="E19" s="9" t="s">
        <v>1584</v>
      </c>
      <c r="F19" s="9" t="s">
        <v>5082</v>
      </c>
    </row>
    <row r="20" spans="2:6" x14ac:dyDescent="0.4">
      <c r="B20" s="6" t="s">
        <v>4458</v>
      </c>
      <c r="C20" s="9" t="s">
        <v>1595</v>
      </c>
      <c r="D20" s="9" t="s">
        <v>5110</v>
      </c>
      <c r="E20" s="9" t="s">
        <v>1595</v>
      </c>
      <c r="F20" s="9" t="s">
        <v>4661</v>
      </c>
    </row>
    <row r="21" spans="2:6" x14ac:dyDescent="0.4">
      <c r="B21" s="21" t="s">
        <v>4459</v>
      </c>
      <c r="C21" s="22" t="s">
        <v>4437</v>
      </c>
      <c r="D21" s="22" t="s">
        <v>4437</v>
      </c>
      <c r="E21" s="22" t="s">
        <v>4437</v>
      </c>
      <c r="F21" s="22" t="s">
        <v>4437</v>
      </c>
    </row>
    <row r="22" spans="2:6" x14ac:dyDescent="0.4">
      <c r="B22" s="6" t="s">
        <v>4460</v>
      </c>
      <c r="C22" s="9" t="s">
        <v>5111</v>
      </c>
      <c r="D22" s="9" t="s">
        <v>5112</v>
      </c>
      <c r="E22" s="9" t="s">
        <v>5021</v>
      </c>
      <c r="F22" s="9" t="s">
        <v>5113</v>
      </c>
    </row>
    <row r="23" spans="2:6" x14ac:dyDescent="0.4">
      <c r="B23" s="6" t="s">
        <v>4462</v>
      </c>
      <c r="C23" s="9" t="s">
        <v>1869</v>
      </c>
      <c r="D23" s="9" t="s">
        <v>5114</v>
      </c>
      <c r="E23" s="9" t="s">
        <v>5115</v>
      </c>
      <c r="F23" s="9" t="s">
        <v>5116</v>
      </c>
    </row>
    <row r="24" spans="2:6" x14ac:dyDescent="0.4">
      <c r="B24" s="6" t="s">
        <v>4682</v>
      </c>
      <c r="C24" s="9" t="s">
        <v>2039</v>
      </c>
      <c r="D24" s="9" t="s">
        <v>5117</v>
      </c>
      <c r="E24" s="9" t="s">
        <v>5118</v>
      </c>
      <c r="F24" s="9" t="s">
        <v>5119</v>
      </c>
    </row>
    <row r="25" spans="2:6" x14ac:dyDescent="0.4">
      <c r="B25" s="6" t="s">
        <v>4464</v>
      </c>
      <c r="C25" s="9" t="s">
        <v>1625</v>
      </c>
      <c r="D25" s="9" t="s">
        <v>4516</v>
      </c>
      <c r="E25" s="9" t="s">
        <v>1665</v>
      </c>
      <c r="F25" s="9" t="s">
        <v>5120</v>
      </c>
    </row>
    <row r="26" spans="2:6" x14ac:dyDescent="0.4">
      <c r="B26" s="21" t="s">
        <v>4465</v>
      </c>
      <c r="C26" s="22" t="s">
        <v>4437</v>
      </c>
      <c r="D26" s="22" t="s">
        <v>4437</v>
      </c>
      <c r="E26" s="22" t="s">
        <v>4437</v>
      </c>
      <c r="F26" s="22" t="s">
        <v>4437</v>
      </c>
    </row>
    <row r="27" spans="2:6" x14ac:dyDescent="0.4">
      <c r="B27" s="6" t="s">
        <v>4466</v>
      </c>
      <c r="C27" s="9" t="s">
        <v>1689</v>
      </c>
      <c r="D27" s="9" t="s">
        <v>4467</v>
      </c>
      <c r="E27" s="9" t="s">
        <v>1966</v>
      </c>
      <c r="F27" s="9" t="s">
        <v>4467</v>
      </c>
    </row>
    <row r="28" spans="2:6" x14ac:dyDescent="0.4">
      <c r="B28" s="6" t="s">
        <v>4468</v>
      </c>
      <c r="C28" s="9" t="s">
        <v>1586</v>
      </c>
      <c r="D28" s="9" t="s">
        <v>4467</v>
      </c>
      <c r="E28" s="9" t="s">
        <v>1595</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10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2.15234375" customWidth="1"/>
    <col min="3" max="4" width="17.84375" customWidth="1"/>
  </cols>
  <sheetData>
    <row r="1" spans="1:4" x14ac:dyDescent="0.4">
      <c r="A1" s="2" t="str">
        <f>HYPERLINK("#'Auswahl Auswertungsmodul'!A1", "Zurück zum Start")</f>
        <v>Zurück zum Start</v>
      </c>
    </row>
    <row r="2" spans="1:4" x14ac:dyDescent="0.4">
      <c r="A2" s="2" t="str">
        <f>HYPERLINK("#'Auswahl HGV-HEP'!A1", "Zurück")</f>
        <v>Zurück</v>
      </c>
    </row>
    <row r="3" spans="1:4" x14ac:dyDescent="0.4">
      <c r="B3" s="7" t="s">
        <v>4609</v>
      </c>
    </row>
    <row r="4" spans="1:4" x14ac:dyDescent="0.4">
      <c r="B4" s="25" t="s">
        <v>4437</v>
      </c>
      <c r="C4" s="23" t="s">
        <v>4438</v>
      </c>
      <c r="D4" s="25" t="s">
        <v>4438</v>
      </c>
    </row>
    <row r="5" spans="1:4" x14ac:dyDescent="0.4">
      <c r="B5" s="24"/>
      <c r="C5" s="8" t="s">
        <v>4439</v>
      </c>
      <c r="D5" s="8" t="s">
        <v>4440</v>
      </c>
    </row>
    <row r="6" spans="1:4" x14ac:dyDescent="0.4">
      <c r="B6" s="16" t="s">
        <v>4441</v>
      </c>
      <c r="C6" s="9" t="s">
        <v>4601</v>
      </c>
      <c r="D6" s="9" t="s">
        <v>4443</v>
      </c>
    </row>
    <row r="7" spans="1:4" x14ac:dyDescent="0.4">
      <c r="B7" s="16" t="s">
        <v>4444</v>
      </c>
      <c r="C7" s="9" t="s">
        <v>2076</v>
      </c>
      <c r="D7" s="9" t="s">
        <v>4602</v>
      </c>
    </row>
    <row r="8" spans="1:4" x14ac:dyDescent="0.4">
      <c r="B8" s="9" t="s">
        <v>4446</v>
      </c>
      <c r="C8" s="9" t="s">
        <v>1586</v>
      </c>
      <c r="D8" s="9" t="s">
        <v>4447</v>
      </c>
    </row>
    <row r="9" spans="1:4" x14ac:dyDescent="0.4">
      <c r="B9" s="16" t="s">
        <v>4448</v>
      </c>
      <c r="C9" s="9" t="s">
        <v>2076</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1932</v>
      </c>
      <c r="D12" s="9" t="s">
        <v>4603</v>
      </c>
    </row>
    <row r="13" spans="1:4" x14ac:dyDescent="0.4">
      <c r="B13" s="6" t="s">
        <v>4453</v>
      </c>
      <c r="C13" s="9" t="s">
        <v>4604</v>
      </c>
      <c r="D13" s="9" t="s">
        <v>4605</v>
      </c>
    </row>
    <row r="14" spans="1:4" x14ac:dyDescent="0.4">
      <c r="B14" s="9" t="s">
        <v>4455</v>
      </c>
      <c r="C14" s="9" t="s">
        <v>4604</v>
      </c>
      <c r="D14" s="9" t="s">
        <v>4443</v>
      </c>
    </row>
    <row r="15" spans="1:4" x14ac:dyDescent="0.4">
      <c r="B15" s="9" t="s">
        <v>4456</v>
      </c>
      <c r="C15" s="9" t="s">
        <v>1588</v>
      </c>
      <c r="D15" s="9" t="s">
        <v>4516</v>
      </c>
    </row>
    <row r="16" spans="1:4" x14ac:dyDescent="0.4">
      <c r="B16" s="9" t="s">
        <v>4457</v>
      </c>
      <c r="C16" s="9" t="s">
        <v>1588</v>
      </c>
      <c r="D16" s="9" t="s">
        <v>4516</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1949</v>
      </c>
      <c r="D19" s="9" t="s">
        <v>4606</v>
      </c>
    </row>
    <row r="20" spans="2:4" x14ac:dyDescent="0.4">
      <c r="B20" s="6" t="s">
        <v>4462</v>
      </c>
      <c r="C20" s="9" t="s">
        <v>1634</v>
      </c>
      <c r="D20" s="9" t="s">
        <v>4607</v>
      </c>
    </row>
    <row r="21" spans="2:4" x14ac:dyDescent="0.4">
      <c r="B21" s="6" t="s">
        <v>4464</v>
      </c>
      <c r="C21" s="9" t="s">
        <v>3869</v>
      </c>
      <c r="D21" s="9" t="s">
        <v>4608</v>
      </c>
    </row>
    <row r="22" spans="2:4" x14ac:dyDescent="0.4">
      <c r="B22" s="21" t="s">
        <v>4465</v>
      </c>
      <c r="C22" s="22" t="s">
        <v>4437</v>
      </c>
      <c r="D22" s="22" t="s">
        <v>4437</v>
      </c>
    </row>
    <row r="23" spans="2:4" x14ac:dyDescent="0.4">
      <c r="B23" s="6" t="s">
        <v>4466</v>
      </c>
      <c r="C23" s="9" t="s">
        <v>1668</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10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heetViews>
  <sheetFormatPr baseColWidth="10" defaultRowHeight="14.6" x14ac:dyDescent="0.4"/>
  <cols>
    <col min="2" max="2" width="9.69140625" customWidth="1"/>
    <col min="3" max="3" width="119.691406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HGV-HEP'!A1", "Zurück")</f>
        <v>Zurück</v>
      </c>
    </row>
    <row r="3" spans="1:15" x14ac:dyDescent="0.4">
      <c r="B3" s="7" t="s">
        <v>6511</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698</v>
      </c>
      <c r="C7" s="6" t="s">
        <v>699</v>
      </c>
      <c r="D7" s="9" t="s">
        <v>6434</v>
      </c>
      <c r="E7" s="9" t="s">
        <v>1723</v>
      </c>
      <c r="F7" s="9" t="s">
        <v>523</v>
      </c>
      <c r="G7" s="9" t="s">
        <v>6435</v>
      </c>
      <c r="H7" s="9" t="s">
        <v>6436</v>
      </c>
      <c r="I7" s="9" t="s">
        <v>6437</v>
      </c>
      <c r="J7" s="9" t="s">
        <v>6438</v>
      </c>
      <c r="K7" s="9" t="s">
        <v>6439</v>
      </c>
      <c r="L7" s="9" t="s">
        <v>3003</v>
      </c>
      <c r="M7" s="9" t="s">
        <v>6440</v>
      </c>
      <c r="N7" s="9" t="s">
        <v>1323</v>
      </c>
      <c r="O7" s="9" t="s">
        <v>6441</v>
      </c>
    </row>
    <row r="8" spans="1:15" ht="24.9" x14ac:dyDescent="0.4">
      <c r="B8" s="10" t="s">
        <v>700</v>
      </c>
      <c r="C8" s="10" t="s">
        <v>701</v>
      </c>
      <c r="D8" s="11" t="s">
        <v>6442</v>
      </c>
      <c r="E8" s="11" t="s">
        <v>1940</v>
      </c>
      <c r="F8" s="11" t="s">
        <v>703</v>
      </c>
      <c r="G8" s="11" t="s">
        <v>6443</v>
      </c>
      <c r="H8" s="11" t="s">
        <v>6444</v>
      </c>
      <c r="I8" s="11" t="s">
        <v>6445</v>
      </c>
      <c r="J8" s="11" t="s">
        <v>6446</v>
      </c>
      <c r="K8" s="11" t="s">
        <v>6447</v>
      </c>
      <c r="L8" s="11" t="s">
        <v>3004</v>
      </c>
      <c r="M8" s="11" t="s">
        <v>6448</v>
      </c>
      <c r="N8" s="11" t="s">
        <v>3005</v>
      </c>
      <c r="O8" s="11" t="s">
        <v>6449</v>
      </c>
    </row>
    <row r="9" spans="1:15" ht="24.9" x14ac:dyDescent="0.4">
      <c r="B9" s="6" t="s">
        <v>704</v>
      </c>
      <c r="C9" s="6" t="s">
        <v>686</v>
      </c>
      <c r="D9" s="9" t="s">
        <v>6450</v>
      </c>
      <c r="E9" s="9" t="s">
        <v>1705</v>
      </c>
      <c r="F9" s="9" t="s">
        <v>2567</v>
      </c>
      <c r="G9" s="9" t="s">
        <v>6451</v>
      </c>
      <c r="H9" s="9" t="s">
        <v>6452</v>
      </c>
      <c r="I9" s="9" t="s">
        <v>6453</v>
      </c>
      <c r="J9" s="9" t="s">
        <v>6454</v>
      </c>
      <c r="K9" s="9" t="s">
        <v>6455</v>
      </c>
      <c r="L9" s="9" t="s">
        <v>3006</v>
      </c>
      <c r="M9" s="9" t="s">
        <v>6456</v>
      </c>
      <c r="N9" s="9" t="s">
        <v>2567</v>
      </c>
      <c r="O9" s="9" t="s">
        <v>6451</v>
      </c>
    </row>
    <row r="10" spans="1:15" ht="24.9" x14ac:dyDescent="0.4">
      <c r="B10" s="10" t="s">
        <v>707</v>
      </c>
      <c r="C10" s="10" t="s">
        <v>690</v>
      </c>
      <c r="D10" s="11" t="s">
        <v>6457</v>
      </c>
      <c r="E10" s="11" t="s">
        <v>1835</v>
      </c>
      <c r="F10" s="11" t="s">
        <v>1333</v>
      </c>
      <c r="G10" s="11" t="s">
        <v>6458</v>
      </c>
      <c r="H10" s="11" t="s">
        <v>4154</v>
      </c>
      <c r="I10" s="11" t="s">
        <v>6459</v>
      </c>
      <c r="J10" s="11" t="s">
        <v>6460</v>
      </c>
      <c r="K10" s="11" t="s">
        <v>6461</v>
      </c>
      <c r="L10" s="11" t="s">
        <v>1331</v>
      </c>
      <c r="M10" s="11" t="s">
        <v>6462</v>
      </c>
      <c r="N10" s="11" t="s">
        <v>1333</v>
      </c>
      <c r="O10" s="11" t="s">
        <v>6458</v>
      </c>
    </row>
    <row r="11" spans="1:15" ht="24.9" x14ac:dyDescent="0.4">
      <c r="B11" s="6" t="s">
        <v>708</v>
      </c>
      <c r="C11" s="6" t="s">
        <v>709</v>
      </c>
      <c r="D11" s="9" t="s">
        <v>6463</v>
      </c>
      <c r="E11" s="9" t="s">
        <v>1676</v>
      </c>
      <c r="F11" s="9" t="s">
        <v>515</v>
      </c>
      <c r="G11" s="9" t="s">
        <v>6464</v>
      </c>
      <c r="H11" s="9" t="s">
        <v>6465</v>
      </c>
      <c r="I11" s="9" t="s">
        <v>6466</v>
      </c>
      <c r="J11" s="9" t="s">
        <v>1996</v>
      </c>
      <c r="K11" s="9" t="s">
        <v>6467</v>
      </c>
      <c r="L11" s="9" t="s">
        <v>1343</v>
      </c>
      <c r="M11" s="9" t="s">
        <v>6456</v>
      </c>
      <c r="N11" s="9" t="s">
        <v>1343</v>
      </c>
      <c r="O11" s="9" t="s">
        <v>6456</v>
      </c>
    </row>
    <row r="12" spans="1:15" ht="24.9" x14ac:dyDescent="0.4">
      <c r="B12" s="10" t="s">
        <v>710</v>
      </c>
      <c r="C12" s="10" t="s">
        <v>711</v>
      </c>
      <c r="D12" s="11" t="s">
        <v>6468</v>
      </c>
      <c r="E12" s="11" t="s">
        <v>1629</v>
      </c>
      <c r="F12" s="11" t="s">
        <v>713</v>
      </c>
      <c r="G12" s="11" t="s">
        <v>6435</v>
      </c>
      <c r="H12" s="11" t="s">
        <v>6469</v>
      </c>
      <c r="I12" s="11" t="s">
        <v>6470</v>
      </c>
      <c r="J12" s="11" t="s">
        <v>3017</v>
      </c>
      <c r="K12" s="11" t="s">
        <v>6471</v>
      </c>
      <c r="L12" s="11" t="s">
        <v>713</v>
      </c>
      <c r="M12" s="11" t="s">
        <v>6435</v>
      </c>
      <c r="N12" s="11" t="s">
        <v>3007</v>
      </c>
      <c r="O12" s="11" t="s">
        <v>6472</v>
      </c>
    </row>
    <row r="13" spans="1:15" ht="24.9" x14ac:dyDescent="0.4">
      <c r="B13" s="6" t="s">
        <v>714</v>
      </c>
      <c r="C13" s="6" t="s">
        <v>715</v>
      </c>
      <c r="D13" s="9" t="s">
        <v>6473</v>
      </c>
      <c r="E13" s="9" t="s">
        <v>1882</v>
      </c>
      <c r="F13" s="9" t="s">
        <v>717</v>
      </c>
      <c r="G13" s="9" t="s">
        <v>6474</v>
      </c>
      <c r="H13" s="9" t="s">
        <v>6475</v>
      </c>
      <c r="I13" s="9" t="s">
        <v>6476</v>
      </c>
      <c r="J13" s="9" t="s">
        <v>6477</v>
      </c>
      <c r="K13" s="9" t="s">
        <v>6478</v>
      </c>
      <c r="L13" s="9" t="s">
        <v>717</v>
      </c>
      <c r="M13" s="9" t="s">
        <v>6474</v>
      </c>
      <c r="N13" s="9" t="s">
        <v>717</v>
      </c>
      <c r="O13" s="9" t="s">
        <v>6474</v>
      </c>
    </row>
    <row r="14" spans="1:15" ht="24.9" x14ac:dyDescent="0.4">
      <c r="B14" s="10" t="s">
        <v>718</v>
      </c>
      <c r="C14" s="10" t="s">
        <v>719</v>
      </c>
      <c r="D14" s="11" t="s">
        <v>6463</v>
      </c>
      <c r="E14" s="11" t="s">
        <v>1665</v>
      </c>
      <c r="F14" s="11" t="s">
        <v>515</v>
      </c>
      <c r="G14" s="11" t="s">
        <v>6464</v>
      </c>
      <c r="H14" s="11" t="s">
        <v>6465</v>
      </c>
      <c r="I14" s="11" t="s">
        <v>6466</v>
      </c>
      <c r="J14" s="11" t="s">
        <v>1874</v>
      </c>
      <c r="K14" s="11" t="s">
        <v>6479</v>
      </c>
      <c r="L14" s="11" t="s">
        <v>1174</v>
      </c>
      <c r="M14" s="11" t="s">
        <v>6451</v>
      </c>
      <c r="N14" s="11" t="s">
        <v>2460</v>
      </c>
      <c r="O14" s="11" t="s">
        <v>6480</v>
      </c>
    </row>
    <row r="15" spans="1:15" ht="24.9" x14ac:dyDescent="0.4">
      <c r="B15" s="6" t="s">
        <v>720</v>
      </c>
      <c r="C15" s="6" t="s">
        <v>721</v>
      </c>
      <c r="D15" s="9" t="s">
        <v>6481</v>
      </c>
      <c r="E15" s="9" t="s">
        <v>1723</v>
      </c>
      <c r="F15" s="9" t="s">
        <v>723</v>
      </c>
      <c r="G15" s="9" t="s">
        <v>6435</v>
      </c>
      <c r="H15" s="9" t="s">
        <v>6482</v>
      </c>
      <c r="I15" s="9" t="s">
        <v>6483</v>
      </c>
      <c r="J15" s="9" t="s">
        <v>6484</v>
      </c>
      <c r="K15" s="9" t="s">
        <v>6440</v>
      </c>
      <c r="L15" s="9" t="s">
        <v>1346</v>
      </c>
      <c r="M15" s="9" t="s">
        <v>6472</v>
      </c>
      <c r="N15" s="9" t="s">
        <v>1346</v>
      </c>
      <c r="O15" s="9" t="s">
        <v>6472</v>
      </c>
    </row>
    <row r="16" spans="1:15" ht="24.9" x14ac:dyDescent="0.4">
      <c r="B16" s="10" t="s">
        <v>724</v>
      </c>
      <c r="C16" s="10" t="s">
        <v>725</v>
      </c>
      <c r="D16" s="11" t="s">
        <v>6485</v>
      </c>
      <c r="E16" s="11" t="s">
        <v>1627</v>
      </c>
      <c r="F16" s="11" t="s">
        <v>727</v>
      </c>
      <c r="G16" s="11" t="s">
        <v>6443</v>
      </c>
      <c r="H16" s="11" t="s">
        <v>6486</v>
      </c>
      <c r="I16" s="11" t="s">
        <v>6487</v>
      </c>
      <c r="J16" s="11" t="s">
        <v>6488</v>
      </c>
      <c r="K16" s="11" t="s">
        <v>6489</v>
      </c>
      <c r="L16" s="11" t="s">
        <v>3008</v>
      </c>
      <c r="M16" s="11" t="s">
        <v>6490</v>
      </c>
      <c r="N16" s="11" t="s">
        <v>727</v>
      </c>
      <c r="O16" s="11" t="s">
        <v>6443</v>
      </c>
    </row>
    <row r="17" spans="2:15" ht="24.9" x14ac:dyDescent="0.4">
      <c r="B17" s="6" t="s">
        <v>728</v>
      </c>
      <c r="C17" s="6" t="s">
        <v>692</v>
      </c>
      <c r="D17" s="9" t="s">
        <v>6491</v>
      </c>
      <c r="E17" s="9" t="s">
        <v>1676</v>
      </c>
      <c r="F17" s="9" t="s">
        <v>353</v>
      </c>
      <c r="G17" s="9" t="s">
        <v>6492</v>
      </c>
      <c r="H17" s="9" t="s">
        <v>6493</v>
      </c>
      <c r="I17" s="9" t="s">
        <v>6494</v>
      </c>
      <c r="J17" s="9" t="s">
        <v>6495</v>
      </c>
      <c r="K17" s="9" t="s">
        <v>6496</v>
      </c>
      <c r="L17" s="9" t="s">
        <v>6495</v>
      </c>
      <c r="M17" s="9" t="s">
        <v>6496</v>
      </c>
      <c r="N17" s="9" t="s">
        <v>1315</v>
      </c>
      <c r="O17" s="9" t="s">
        <v>6497</v>
      </c>
    </row>
    <row r="18" spans="2:15" ht="24.9" x14ac:dyDescent="0.4">
      <c r="B18" s="10" t="s">
        <v>729</v>
      </c>
      <c r="C18" s="10" t="s">
        <v>730</v>
      </c>
      <c r="D18" s="11" t="s">
        <v>6498</v>
      </c>
      <c r="E18" s="11" t="s">
        <v>1588</v>
      </c>
      <c r="F18" s="11" t="s">
        <v>127</v>
      </c>
      <c r="G18" s="11" t="s">
        <v>6499</v>
      </c>
      <c r="H18" s="11" t="s">
        <v>6500</v>
      </c>
      <c r="I18" s="11" t="s">
        <v>6501</v>
      </c>
      <c r="J18" s="11" t="s">
        <v>1645</v>
      </c>
      <c r="K18" s="11" t="s">
        <v>6502</v>
      </c>
      <c r="L18" s="11" t="s">
        <v>883</v>
      </c>
      <c r="M18" s="11" t="s">
        <v>6503</v>
      </c>
      <c r="N18" s="11" t="s">
        <v>1645</v>
      </c>
      <c r="O18" s="11" t="s">
        <v>6502</v>
      </c>
    </row>
    <row r="19" spans="2:15" ht="24.9" x14ac:dyDescent="0.4">
      <c r="B19" s="6" t="s">
        <v>731</v>
      </c>
      <c r="C19" s="6" t="s">
        <v>732</v>
      </c>
      <c r="D19" s="9" t="s">
        <v>6504</v>
      </c>
      <c r="E19" s="9" t="s">
        <v>1676</v>
      </c>
      <c r="F19" s="9" t="s">
        <v>734</v>
      </c>
      <c r="G19" s="9" t="s">
        <v>6505</v>
      </c>
      <c r="H19" s="9" t="s">
        <v>6506</v>
      </c>
      <c r="I19" s="9" t="s">
        <v>6507</v>
      </c>
      <c r="J19" s="9" t="s">
        <v>6508</v>
      </c>
      <c r="K19" s="9" t="s">
        <v>6509</v>
      </c>
      <c r="L19" s="9" t="s">
        <v>1355</v>
      </c>
      <c r="M19" s="9" t="s">
        <v>6510</v>
      </c>
      <c r="N19" s="9" t="s">
        <v>734</v>
      </c>
      <c r="O19" s="9" t="s">
        <v>6505</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10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heetViews>
  <sheetFormatPr baseColWidth="10" defaultRowHeight="14.6" x14ac:dyDescent="0.4"/>
  <cols>
    <col min="2" max="2" width="9.69140625" customWidth="1"/>
    <col min="3" max="3" width="110.460937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HGV-HEP'!A1", "Zurück")</f>
        <v>Zurück</v>
      </c>
    </row>
    <row r="3" spans="1:13" x14ac:dyDescent="0.4">
      <c r="B3" s="7" t="s">
        <v>5588</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61</v>
      </c>
      <c r="C7" s="21"/>
      <c r="D7" s="29"/>
      <c r="E7" s="29"/>
      <c r="F7" s="29"/>
      <c r="G7" s="29"/>
      <c r="H7" s="29"/>
      <c r="I7" s="29"/>
      <c r="J7" s="29"/>
      <c r="K7" s="29"/>
      <c r="L7" s="29"/>
      <c r="M7" s="29"/>
    </row>
    <row r="8" spans="1:13" ht="24.9" x14ac:dyDescent="0.4">
      <c r="B8" s="6" t="s">
        <v>243</v>
      </c>
      <c r="C8" s="6" t="s">
        <v>236</v>
      </c>
      <c r="D8" s="9" t="s">
        <v>5542</v>
      </c>
      <c r="E8" s="9" t="s">
        <v>1668</v>
      </c>
      <c r="F8" s="9" t="s">
        <v>198</v>
      </c>
      <c r="G8" s="9" t="s">
        <v>5543</v>
      </c>
      <c r="H8" s="9" t="s">
        <v>5544</v>
      </c>
      <c r="I8" s="9" t="s">
        <v>5545</v>
      </c>
      <c r="J8" s="9" t="s">
        <v>4072</v>
      </c>
      <c r="K8" s="9" t="s">
        <v>5546</v>
      </c>
      <c r="L8" s="9" t="s">
        <v>1680</v>
      </c>
      <c r="M8" s="9" t="s">
        <v>5547</v>
      </c>
    </row>
    <row r="9" spans="1:13" ht="24.9" x14ac:dyDescent="0.4">
      <c r="B9" s="6" t="s">
        <v>244</v>
      </c>
      <c r="C9" s="6" t="s">
        <v>232</v>
      </c>
      <c r="D9" s="9" t="s">
        <v>5548</v>
      </c>
      <c r="E9" s="9" t="s">
        <v>1661</v>
      </c>
      <c r="F9" s="9" t="s">
        <v>133</v>
      </c>
      <c r="G9" s="9" t="s">
        <v>5549</v>
      </c>
      <c r="H9" s="9" t="s">
        <v>5550</v>
      </c>
      <c r="I9" s="9" t="s">
        <v>5551</v>
      </c>
      <c r="J9" s="9" t="s">
        <v>1702</v>
      </c>
      <c r="K9" s="9" t="s">
        <v>5552</v>
      </c>
      <c r="L9" s="9" t="s">
        <v>133</v>
      </c>
      <c r="M9" s="9" t="s">
        <v>5549</v>
      </c>
    </row>
    <row r="10" spans="1:13" ht="24.9" x14ac:dyDescent="0.4">
      <c r="B10" s="6" t="s">
        <v>245</v>
      </c>
      <c r="C10" s="6" t="s">
        <v>246</v>
      </c>
      <c r="D10" s="9" t="s">
        <v>5553</v>
      </c>
      <c r="E10" s="9" t="s">
        <v>1663</v>
      </c>
      <c r="F10" s="9" t="s">
        <v>77</v>
      </c>
      <c r="G10" s="9" t="s">
        <v>5554</v>
      </c>
      <c r="H10" s="9" t="s">
        <v>77</v>
      </c>
      <c r="I10" s="9" t="s">
        <v>5554</v>
      </c>
      <c r="J10" s="9" t="s">
        <v>904</v>
      </c>
      <c r="K10" s="9" t="s">
        <v>5555</v>
      </c>
      <c r="L10" s="9" t="s">
        <v>77</v>
      </c>
      <c r="M10" s="9" t="s">
        <v>5554</v>
      </c>
    </row>
    <row r="11" spans="1:13" ht="24.9" x14ac:dyDescent="0.4">
      <c r="B11" s="6" t="s">
        <v>247</v>
      </c>
      <c r="C11" s="6" t="s">
        <v>248</v>
      </c>
      <c r="D11" s="9" t="s">
        <v>5556</v>
      </c>
      <c r="E11" s="9" t="s">
        <v>1668</v>
      </c>
      <c r="F11" s="9" t="s">
        <v>218</v>
      </c>
      <c r="G11" s="9" t="s">
        <v>5389</v>
      </c>
      <c r="H11" s="9" t="s">
        <v>1704</v>
      </c>
      <c r="I11" s="9" t="s">
        <v>5557</v>
      </c>
      <c r="J11" s="9" t="s">
        <v>1704</v>
      </c>
      <c r="K11" s="9" t="s">
        <v>5557</v>
      </c>
      <c r="L11" s="9" t="s">
        <v>218</v>
      </c>
      <c r="M11" s="9" t="s">
        <v>5389</v>
      </c>
    </row>
    <row r="12" spans="1:13" ht="24.9" x14ac:dyDescent="0.4">
      <c r="B12" s="6" t="s">
        <v>249</v>
      </c>
      <c r="C12" s="6" t="s">
        <v>250</v>
      </c>
      <c r="D12" s="9" t="s">
        <v>5558</v>
      </c>
      <c r="E12" s="9" t="s">
        <v>1601</v>
      </c>
      <c r="F12" s="9" t="s">
        <v>252</v>
      </c>
      <c r="G12" s="9" t="s">
        <v>5559</v>
      </c>
      <c r="H12" s="9" t="s">
        <v>1021</v>
      </c>
      <c r="I12" s="9" t="s">
        <v>5560</v>
      </c>
      <c r="J12" s="9" t="s">
        <v>5561</v>
      </c>
      <c r="K12" s="9" t="s">
        <v>5562</v>
      </c>
      <c r="L12" s="9" t="s">
        <v>252</v>
      </c>
      <c r="M12" s="9" t="s">
        <v>5559</v>
      </c>
    </row>
    <row r="13" spans="1:13" ht="24.9" x14ac:dyDescent="0.4">
      <c r="B13" s="6" t="s">
        <v>253</v>
      </c>
      <c r="C13" s="6" t="s">
        <v>228</v>
      </c>
      <c r="D13" s="9" t="s">
        <v>5563</v>
      </c>
      <c r="E13" s="9" t="s">
        <v>1586</v>
      </c>
      <c r="F13" s="9" t="s">
        <v>85</v>
      </c>
      <c r="G13" s="9" t="s">
        <v>5263</v>
      </c>
      <c r="H13" s="9" t="s">
        <v>884</v>
      </c>
      <c r="I13" s="9" t="s">
        <v>5564</v>
      </c>
      <c r="J13" s="9" t="s">
        <v>959</v>
      </c>
      <c r="K13" s="9" t="s">
        <v>5565</v>
      </c>
      <c r="L13" s="9" t="s">
        <v>884</v>
      </c>
      <c r="M13" s="9" t="s">
        <v>5564</v>
      </c>
    </row>
    <row r="14" spans="1:13" x14ac:dyDescent="0.4">
      <c r="B14" s="21" t="s">
        <v>41</v>
      </c>
      <c r="C14" s="21"/>
      <c r="D14" s="29"/>
      <c r="E14" s="29"/>
      <c r="F14" s="29"/>
      <c r="G14" s="29"/>
      <c r="H14" s="29"/>
      <c r="I14" s="29"/>
      <c r="J14" s="29"/>
      <c r="K14" s="29"/>
      <c r="L14" s="29"/>
      <c r="M14" s="29"/>
    </row>
    <row r="15" spans="1:13" ht="24.9" x14ac:dyDescent="0.4">
      <c r="B15" s="6" t="s">
        <v>254</v>
      </c>
      <c r="C15" s="6" t="s">
        <v>139</v>
      </c>
      <c r="D15" s="9" t="s">
        <v>5566</v>
      </c>
      <c r="E15" s="9" t="s">
        <v>1595</v>
      </c>
      <c r="F15" s="9" t="s">
        <v>158</v>
      </c>
      <c r="G15" s="9" t="s">
        <v>5567</v>
      </c>
      <c r="H15" s="9" t="s">
        <v>969</v>
      </c>
      <c r="I15" s="9" t="s">
        <v>5568</v>
      </c>
      <c r="J15" s="9" t="s">
        <v>1717</v>
      </c>
      <c r="K15" s="9" t="s">
        <v>5569</v>
      </c>
      <c r="L15" s="9" t="s">
        <v>969</v>
      </c>
      <c r="M15" s="9" t="s">
        <v>5568</v>
      </c>
    </row>
    <row r="16" spans="1:13" ht="24.9" x14ac:dyDescent="0.4">
      <c r="B16" s="6" t="s">
        <v>255</v>
      </c>
      <c r="C16" s="6" t="s">
        <v>256</v>
      </c>
      <c r="D16" s="9" t="s">
        <v>5570</v>
      </c>
      <c r="E16" s="9" t="s">
        <v>1597</v>
      </c>
      <c r="F16" s="9" t="s">
        <v>168</v>
      </c>
      <c r="G16" s="9" t="s">
        <v>5571</v>
      </c>
      <c r="H16" s="9" t="s">
        <v>168</v>
      </c>
      <c r="I16" s="9" t="s">
        <v>5571</v>
      </c>
      <c r="J16" s="9" t="s">
        <v>947</v>
      </c>
      <c r="K16" s="9" t="s">
        <v>5572</v>
      </c>
      <c r="L16" s="9" t="s">
        <v>933</v>
      </c>
      <c r="M16" s="9" t="s">
        <v>5573</v>
      </c>
    </row>
    <row r="17" spans="2:13" ht="24.9" x14ac:dyDescent="0.4">
      <c r="B17" s="6" t="s">
        <v>257</v>
      </c>
      <c r="C17" s="6" t="s">
        <v>258</v>
      </c>
      <c r="D17" s="9" t="s">
        <v>5574</v>
      </c>
      <c r="E17" s="9" t="s">
        <v>1625</v>
      </c>
      <c r="F17" s="9" t="s">
        <v>77</v>
      </c>
      <c r="G17" s="9" t="s">
        <v>5571</v>
      </c>
      <c r="H17" s="9" t="s">
        <v>77</v>
      </c>
      <c r="I17" s="9" t="s">
        <v>5571</v>
      </c>
      <c r="J17" s="9" t="s">
        <v>974</v>
      </c>
      <c r="K17" s="9" t="s">
        <v>5575</v>
      </c>
      <c r="L17" s="9" t="s">
        <v>77</v>
      </c>
      <c r="M17" s="9" t="s">
        <v>5571</v>
      </c>
    </row>
    <row r="18" spans="2:13" ht="24.9" x14ac:dyDescent="0.4">
      <c r="B18" s="6" t="s">
        <v>259</v>
      </c>
      <c r="C18" s="6" t="s">
        <v>260</v>
      </c>
      <c r="D18" s="9" t="s">
        <v>5576</v>
      </c>
      <c r="E18" s="9" t="s">
        <v>1695</v>
      </c>
      <c r="F18" s="9" t="s">
        <v>262</v>
      </c>
      <c r="G18" s="9" t="s">
        <v>5577</v>
      </c>
      <c r="H18" s="9" t="s">
        <v>5578</v>
      </c>
      <c r="I18" s="9" t="s">
        <v>5579</v>
      </c>
      <c r="J18" s="9" t="s">
        <v>5580</v>
      </c>
      <c r="K18" s="9" t="s">
        <v>5581</v>
      </c>
      <c r="L18" s="9" t="s">
        <v>2337</v>
      </c>
      <c r="M18" s="9" t="s">
        <v>5582</v>
      </c>
    </row>
    <row r="19" spans="2:13" ht="24.9" x14ac:dyDescent="0.4">
      <c r="B19" s="6" t="s">
        <v>263</v>
      </c>
      <c r="C19" s="6" t="s">
        <v>264</v>
      </c>
      <c r="D19" s="9" t="s">
        <v>5583</v>
      </c>
      <c r="E19" s="9" t="s">
        <v>1597</v>
      </c>
      <c r="F19" s="9" t="s">
        <v>266</v>
      </c>
      <c r="G19" s="9" t="s">
        <v>5577</v>
      </c>
      <c r="H19" s="9" t="s">
        <v>266</v>
      </c>
      <c r="I19" s="9" t="s">
        <v>5577</v>
      </c>
      <c r="J19" s="9" t="s">
        <v>1714</v>
      </c>
      <c r="K19" s="9" t="s">
        <v>5584</v>
      </c>
      <c r="L19" s="9" t="s">
        <v>1721</v>
      </c>
      <c r="M19" s="9" t="s">
        <v>5585</v>
      </c>
    </row>
    <row r="20" spans="2:13" ht="24.9" x14ac:dyDescent="0.4">
      <c r="B20" s="6" t="s">
        <v>267</v>
      </c>
      <c r="C20" s="6" t="s">
        <v>51</v>
      </c>
      <c r="D20" s="9" t="s">
        <v>5586</v>
      </c>
      <c r="E20" s="9" t="s">
        <v>1588</v>
      </c>
      <c r="F20" s="9" t="s">
        <v>59</v>
      </c>
      <c r="G20" s="9" t="s">
        <v>5587</v>
      </c>
      <c r="H20" s="9" t="s">
        <v>59</v>
      </c>
      <c r="I20" s="9" t="s">
        <v>5587</v>
      </c>
      <c r="J20" s="9" t="s">
        <v>59</v>
      </c>
      <c r="K20" s="9" t="s">
        <v>5587</v>
      </c>
      <c r="L20" s="9" t="s">
        <v>59</v>
      </c>
      <c r="M20" s="9" t="s">
        <v>5587</v>
      </c>
    </row>
  </sheetData>
  <mergeCells count="11">
    <mergeCell ref="B7:M7"/>
    <mergeCell ref="B14:M14"/>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10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heetViews>
  <sheetFormatPr baseColWidth="10" defaultRowHeight="14.6" x14ac:dyDescent="0.4"/>
  <cols>
    <col min="2" max="2" width="9.69140625" customWidth="1"/>
    <col min="3" max="3" width="119.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HGV-HEP'!A1", "Zurück")</f>
        <v>Zurück</v>
      </c>
    </row>
    <row r="3" spans="1:9" x14ac:dyDescent="0.4">
      <c r="B3" s="7" t="s">
        <v>6827</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698</v>
      </c>
      <c r="C6" s="6" t="s">
        <v>699</v>
      </c>
      <c r="D6" s="9" t="s">
        <v>1886</v>
      </c>
      <c r="E6" s="9" t="s">
        <v>1736</v>
      </c>
      <c r="F6" s="9" t="s">
        <v>3326</v>
      </c>
      <c r="G6" s="9" t="s">
        <v>1625</v>
      </c>
      <c r="H6" s="9" t="s">
        <v>1595</v>
      </c>
      <c r="I6" s="9" t="s">
        <v>3326</v>
      </c>
    </row>
    <row r="7" spans="1:9" x14ac:dyDescent="0.4">
      <c r="B7" s="10" t="s">
        <v>700</v>
      </c>
      <c r="C7" s="10" t="s">
        <v>701</v>
      </c>
      <c r="D7" s="11" t="s">
        <v>1989</v>
      </c>
      <c r="E7" s="11" t="s">
        <v>6826</v>
      </c>
      <c r="F7" s="11" t="s">
        <v>3326</v>
      </c>
      <c r="G7" s="11" t="s">
        <v>1585</v>
      </c>
      <c r="H7" s="11" t="s">
        <v>1586</v>
      </c>
      <c r="I7" s="11" t="s">
        <v>3326</v>
      </c>
    </row>
    <row r="8" spans="1:9" x14ac:dyDescent="0.4">
      <c r="B8" s="6" t="s">
        <v>704</v>
      </c>
      <c r="C8" s="6" t="s">
        <v>686</v>
      </c>
      <c r="D8" s="9" t="s">
        <v>1991</v>
      </c>
      <c r="E8" s="9" t="s">
        <v>1947</v>
      </c>
      <c r="F8" s="9" t="s">
        <v>3326</v>
      </c>
      <c r="G8" s="9" t="s">
        <v>1647</v>
      </c>
      <c r="H8" s="9" t="s">
        <v>3869</v>
      </c>
      <c r="I8" s="9" t="s">
        <v>3326</v>
      </c>
    </row>
    <row r="9" spans="1:9" x14ac:dyDescent="0.4">
      <c r="B9" s="10" t="s">
        <v>707</v>
      </c>
      <c r="C9" s="10" t="s">
        <v>690</v>
      </c>
      <c r="D9" s="11" t="s">
        <v>1592</v>
      </c>
      <c r="E9" s="11" t="s">
        <v>1953</v>
      </c>
      <c r="F9" s="11" t="s">
        <v>3326</v>
      </c>
      <c r="G9" s="11" t="s">
        <v>1670</v>
      </c>
      <c r="H9" s="11" t="s">
        <v>1595</v>
      </c>
      <c r="I9" s="11" t="s">
        <v>3326</v>
      </c>
    </row>
    <row r="10" spans="1:9" x14ac:dyDescent="0.4">
      <c r="B10" s="6" t="s">
        <v>708</v>
      </c>
      <c r="C10" s="6" t="s">
        <v>709</v>
      </c>
      <c r="D10" s="9" t="s">
        <v>1873</v>
      </c>
      <c r="E10" s="9" t="s">
        <v>1723</v>
      </c>
      <c r="F10" s="9" t="s">
        <v>3326</v>
      </c>
      <c r="G10" s="9" t="s">
        <v>1661</v>
      </c>
      <c r="H10" s="9" t="s">
        <v>1588</v>
      </c>
      <c r="I10" s="9" t="s">
        <v>3326</v>
      </c>
    </row>
    <row r="11" spans="1:9" x14ac:dyDescent="0.4">
      <c r="B11" s="10" t="s">
        <v>710</v>
      </c>
      <c r="C11" s="10" t="s">
        <v>711</v>
      </c>
      <c r="D11" s="11" t="s">
        <v>1997</v>
      </c>
      <c r="E11" s="11" t="s">
        <v>1713</v>
      </c>
      <c r="F11" s="11" t="s">
        <v>3326</v>
      </c>
      <c r="G11" s="11" t="s">
        <v>1597</v>
      </c>
      <c r="H11" s="11" t="s">
        <v>1586</v>
      </c>
      <c r="I11" s="11" t="s">
        <v>3326</v>
      </c>
    </row>
    <row r="12" spans="1:9" x14ac:dyDescent="0.4">
      <c r="B12" s="6" t="s">
        <v>714</v>
      </c>
      <c r="C12" s="6" t="s">
        <v>715</v>
      </c>
      <c r="D12" s="9" t="s">
        <v>1999</v>
      </c>
      <c r="E12" s="9" t="s">
        <v>1853</v>
      </c>
      <c r="F12" s="9" t="s">
        <v>3326</v>
      </c>
      <c r="G12" s="9" t="s">
        <v>1661</v>
      </c>
      <c r="H12" s="9" t="s">
        <v>1595</v>
      </c>
      <c r="I12" s="9" t="s">
        <v>3326</v>
      </c>
    </row>
    <row r="13" spans="1:9" x14ac:dyDescent="0.4">
      <c r="B13" s="10" t="s">
        <v>718</v>
      </c>
      <c r="C13" s="10" t="s">
        <v>719</v>
      </c>
      <c r="D13" s="11" t="s">
        <v>1873</v>
      </c>
      <c r="E13" s="11" t="s">
        <v>1632</v>
      </c>
      <c r="F13" s="11" t="s">
        <v>3326</v>
      </c>
      <c r="G13" s="11" t="s">
        <v>1585</v>
      </c>
      <c r="H13" s="11" t="s">
        <v>1588</v>
      </c>
      <c r="I13" s="11" t="s">
        <v>3326</v>
      </c>
    </row>
    <row r="14" spans="1:9" x14ac:dyDescent="0.4">
      <c r="B14" s="6" t="s">
        <v>720</v>
      </c>
      <c r="C14" s="6" t="s">
        <v>721</v>
      </c>
      <c r="D14" s="9" t="s">
        <v>2002</v>
      </c>
      <c r="E14" s="9" t="s">
        <v>1851</v>
      </c>
      <c r="F14" s="9" t="s">
        <v>3326</v>
      </c>
      <c r="G14" s="9" t="s">
        <v>1665</v>
      </c>
      <c r="H14" s="9" t="s">
        <v>1588</v>
      </c>
      <c r="I14" s="9" t="s">
        <v>3326</v>
      </c>
    </row>
    <row r="15" spans="1:9" x14ac:dyDescent="0.4">
      <c r="B15" s="10" t="s">
        <v>724</v>
      </c>
      <c r="C15" s="10" t="s">
        <v>725</v>
      </c>
      <c r="D15" s="11" t="s">
        <v>2006</v>
      </c>
      <c r="E15" s="11" t="s">
        <v>1611</v>
      </c>
      <c r="F15" s="11" t="s">
        <v>3326</v>
      </c>
      <c r="G15" s="11" t="s">
        <v>1695</v>
      </c>
      <c r="H15" s="11" t="s">
        <v>1663</v>
      </c>
      <c r="I15" s="11" t="s">
        <v>3326</v>
      </c>
    </row>
    <row r="16" spans="1:9" x14ac:dyDescent="0.4">
      <c r="B16" s="6" t="s">
        <v>728</v>
      </c>
      <c r="C16" s="6" t="s">
        <v>692</v>
      </c>
      <c r="D16" s="9" t="s">
        <v>1814</v>
      </c>
      <c r="E16" s="9" t="s">
        <v>1713</v>
      </c>
      <c r="F16" s="9" t="s">
        <v>3326</v>
      </c>
      <c r="G16" s="9" t="s">
        <v>1661</v>
      </c>
      <c r="H16" s="9" t="s">
        <v>1588</v>
      </c>
      <c r="I16" s="9" t="s">
        <v>3326</v>
      </c>
    </row>
    <row r="17" spans="2:9" x14ac:dyDescent="0.4">
      <c r="B17" s="10" t="s">
        <v>729</v>
      </c>
      <c r="C17" s="10" t="s">
        <v>730</v>
      </c>
      <c r="D17" s="11" t="s">
        <v>1643</v>
      </c>
      <c r="E17" s="11" t="s">
        <v>1595</v>
      </c>
      <c r="F17" s="11" t="s">
        <v>3326</v>
      </c>
      <c r="G17" s="11" t="s">
        <v>1595</v>
      </c>
      <c r="H17" s="11" t="s">
        <v>1586</v>
      </c>
      <c r="I17" s="11" t="s">
        <v>3326</v>
      </c>
    </row>
    <row r="18" spans="2:9" x14ac:dyDescent="0.4">
      <c r="B18" s="6" t="s">
        <v>731</v>
      </c>
      <c r="C18" s="6" t="s">
        <v>732</v>
      </c>
      <c r="D18" s="9" t="s">
        <v>2009</v>
      </c>
      <c r="E18" s="9" t="s">
        <v>1586</v>
      </c>
      <c r="F18" s="9" t="s">
        <v>3326</v>
      </c>
      <c r="G18" s="9" t="s">
        <v>1670</v>
      </c>
      <c r="H18" s="9" t="s">
        <v>1586</v>
      </c>
      <c r="I18" s="9" t="s">
        <v>3326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10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heetViews>
  <sheetFormatPr baseColWidth="10" defaultRowHeight="14.6" x14ac:dyDescent="0.4"/>
  <cols>
    <col min="2" max="2" width="9.69140625" customWidth="1"/>
    <col min="3" max="3" width="110.460937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HGV-HEP'!A1", "Zurück")</f>
        <v>Zurück</v>
      </c>
    </row>
    <row r="3" spans="1:9" x14ac:dyDescent="0.4">
      <c r="B3" s="7" t="s">
        <v>6792</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61</v>
      </c>
      <c r="C6" s="21"/>
      <c r="D6" s="29"/>
      <c r="E6" s="29"/>
      <c r="F6" s="29"/>
      <c r="G6" s="29"/>
      <c r="H6" s="29"/>
      <c r="I6" s="29"/>
    </row>
    <row r="7" spans="1:9" x14ac:dyDescent="0.4">
      <c r="B7" s="6" t="s">
        <v>243</v>
      </c>
      <c r="C7" s="6" t="s">
        <v>236</v>
      </c>
      <c r="D7" s="9" t="s">
        <v>1678</v>
      </c>
      <c r="E7" s="9" t="s">
        <v>1663</v>
      </c>
      <c r="F7" s="9" t="s">
        <v>3326</v>
      </c>
      <c r="G7" s="9" t="s">
        <v>1594</v>
      </c>
      <c r="H7" s="9" t="s">
        <v>1588</v>
      </c>
      <c r="I7" s="9" t="s">
        <v>3326</v>
      </c>
    </row>
    <row r="8" spans="1:9" x14ac:dyDescent="0.4">
      <c r="B8" s="6" t="s">
        <v>244</v>
      </c>
      <c r="C8" s="6" t="s">
        <v>232</v>
      </c>
      <c r="D8" s="9" t="s">
        <v>1650</v>
      </c>
      <c r="E8" s="9" t="s">
        <v>1595</v>
      </c>
      <c r="F8" s="9" t="s">
        <v>3326</v>
      </c>
      <c r="G8" s="9" t="s">
        <v>1723</v>
      </c>
      <c r="H8" s="9" t="s">
        <v>1588</v>
      </c>
      <c r="I8" s="9" t="s">
        <v>3326</v>
      </c>
    </row>
    <row r="9" spans="1:9" x14ac:dyDescent="0.4">
      <c r="B9" s="6" t="s">
        <v>245</v>
      </c>
      <c r="C9" s="6" t="s">
        <v>246</v>
      </c>
      <c r="D9" s="9" t="s">
        <v>1594</v>
      </c>
      <c r="E9" s="9" t="s">
        <v>1663</v>
      </c>
      <c r="F9" s="9" t="s">
        <v>3326</v>
      </c>
      <c r="G9" s="9" t="s">
        <v>1670</v>
      </c>
      <c r="H9" s="9" t="s">
        <v>1584</v>
      </c>
      <c r="I9" s="9" t="s">
        <v>3326</v>
      </c>
    </row>
    <row r="10" spans="1:9" x14ac:dyDescent="0.4">
      <c r="B10" s="6" t="s">
        <v>247</v>
      </c>
      <c r="C10" s="6" t="s">
        <v>248</v>
      </c>
      <c r="D10" s="9" t="s">
        <v>1687</v>
      </c>
      <c r="E10" s="9" t="s">
        <v>1661</v>
      </c>
      <c r="F10" s="9" t="s">
        <v>3326</v>
      </c>
      <c r="G10" s="9" t="s">
        <v>1601</v>
      </c>
      <c r="H10" s="9" t="s">
        <v>1588</v>
      </c>
      <c r="I10" s="9" t="s">
        <v>3326</v>
      </c>
    </row>
    <row r="11" spans="1:9" x14ac:dyDescent="0.4">
      <c r="B11" s="6" t="s">
        <v>249</v>
      </c>
      <c r="C11" s="6" t="s">
        <v>250</v>
      </c>
      <c r="D11" s="9" t="s">
        <v>1705</v>
      </c>
      <c r="E11" s="9" t="s">
        <v>1661</v>
      </c>
      <c r="F11" s="9" t="s">
        <v>3326</v>
      </c>
      <c r="G11" s="9" t="s">
        <v>1594</v>
      </c>
      <c r="H11" s="9" t="s">
        <v>1588</v>
      </c>
      <c r="I11" s="9" t="s">
        <v>3326</v>
      </c>
    </row>
    <row r="12" spans="1:9" x14ac:dyDescent="0.4">
      <c r="B12" s="6" t="s">
        <v>253</v>
      </c>
      <c r="C12" s="6" t="s">
        <v>228</v>
      </c>
      <c r="D12" s="9" t="s">
        <v>1597</v>
      </c>
      <c r="E12" s="9" t="s">
        <v>1586</v>
      </c>
      <c r="F12" s="9" t="s">
        <v>3326</v>
      </c>
      <c r="G12" s="9" t="s">
        <v>1595</v>
      </c>
      <c r="H12" s="9" t="s">
        <v>1586</v>
      </c>
      <c r="I12" s="9" t="s">
        <v>3326</v>
      </c>
    </row>
    <row r="13" spans="1:9" x14ac:dyDescent="0.4">
      <c r="B13" s="21" t="s">
        <v>41</v>
      </c>
      <c r="C13" s="21"/>
      <c r="D13" s="29"/>
      <c r="E13" s="29"/>
      <c r="F13" s="29"/>
      <c r="G13" s="29"/>
      <c r="H13" s="29"/>
      <c r="I13" s="29"/>
    </row>
    <row r="14" spans="1:9" x14ac:dyDescent="0.4">
      <c r="B14" s="6" t="s">
        <v>254</v>
      </c>
      <c r="C14" s="6" t="s">
        <v>139</v>
      </c>
      <c r="D14" s="9" t="s">
        <v>1632</v>
      </c>
      <c r="E14" s="9" t="s">
        <v>1595</v>
      </c>
      <c r="F14" s="9" t="s">
        <v>3326</v>
      </c>
      <c r="G14" s="9" t="s">
        <v>1663</v>
      </c>
      <c r="H14" s="9" t="s">
        <v>1588</v>
      </c>
      <c r="I14" s="9" t="s">
        <v>3326</v>
      </c>
    </row>
    <row r="15" spans="1:9" x14ac:dyDescent="0.4">
      <c r="B15" s="6" t="s">
        <v>255</v>
      </c>
      <c r="C15" s="6" t="s">
        <v>256</v>
      </c>
      <c r="D15" s="9" t="s">
        <v>1668</v>
      </c>
      <c r="E15" s="9" t="s">
        <v>1586</v>
      </c>
      <c r="F15" s="9" t="s">
        <v>3326</v>
      </c>
      <c r="G15" s="9" t="s">
        <v>1584</v>
      </c>
      <c r="H15" s="9" t="s">
        <v>1586</v>
      </c>
      <c r="I15" s="9" t="s">
        <v>3326</v>
      </c>
    </row>
    <row r="16" spans="1:9" x14ac:dyDescent="0.4">
      <c r="B16" s="6" t="s">
        <v>257</v>
      </c>
      <c r="C16" s="6" t="s">
        <v>258</v>
      </c>
      <c r="D16" s="9" t="s">
        <v>1594</v>
      </c>
      <c r="E16" s="9" t="s">
        <v>1586</v>
      </c>
      <c r="F16" s="9" t="s">
        <v>3326</v>
      </c>
      <c r="G16" s="9" t="s">
        <v>1661</v>
      </c>
      <c r="H16" s="9" t="s">
        <v>1586</v>
      </c>
      <c r="I16" s="9" t="s">
        <v>3326</v>
      </c>
    </row>
    <row r="17" spans="2:9" x14ac:dyDescent="0.4">
      <c r="B17" s="6" t="s">
        <v>259</v>
      </c>
      <c r="C17" s="6" t="s">
        <v>260</v>
      </c>
      <c r="D17" s="9" t="s">
        <v>1710</v>
      </c>
      <c r="E17" s="9" t="s">
        <v>1599</v>
      </c>
      <c r="F17" s="9" t="s">
        <v>3326</v>
      </c>
      <c r="G17" s="9" t="s">
        <v>1705</v>
      </c>
      <c r="H17" s="9" t="s">
        <v>1625</v>
      </c>
      <c r="I17" s="9" t="s">
        <v>3326</v>
      </c>
    </row>
    <row r="18" spans="2:9" x14ac:dyDescent="0.4">
      <c r="B18" s="6" t="s">
        <v>263</v>
      </c>
      <c r="C18" s="6" t="s">
        <v>264</v>
      </c>
      <c r="D18" s="9" t="s">
        <v>1713</v>
      </c>
      <c r="E18" s="9" t="s">
        <v>1588</v>
      </c>
      <c r="F18" s="9" t="s">
        <v>3326</v>
      </c>
      <c r="G18" s="9" t="s">
        <v>1632</v>
      </c>
      <c r="H18" s="9" t="s">
        <v>1586</v>
      </c>
      <c r="I18" s="9" t="s">
        <v>3326</v>
      </c>
    </row>
    <row r="19" spans="2:9" x14ac:dyDescent="0.4">
      <c r="B19" s="6" t="s">
        <v>267</v>
      </c>
      <c r="C19" s="6" t="s">
        <v>51</v>
      </c>
      <c r="D19" s="9" t="s">
        <v>1588</v>
      </c>
      <c r="E19" s="9" t="s">
        <v>1586</v>
      </c>
      <c r="F19" s="9" t="s">
        <v>3326</v>
      </c>
      <c r="G19" s="9" t="s">
        <v>1586</v>
      </c>
      <c r="H19" s="9" t="s">
        <v>1586</v>
      </c>
      <c r="I19" s="9" t="s">
        <v>3326</v>
      </c>
    </row>
  </sheetData>
  <mergeCells count="6">
    <mergeCell ref="B13:I13"/>
    <mergeCell ref="B4:B5"/>
    <mergeCell ref="C4:C5"/>
    <mergeCell ref="D4:F4"/>
    <mergeCell ref="G4:I4"/>
    <mergeCell ref="B6:I6"/>
  </mergeCells>
  <pageMargins left="0.7" right="0.7" top="0.75" bottom="0.75" header="0.3" footer="0.3"/>
  <pageSetup paperSize="9" orientation="portrait" horizontalDpi="300" verticalDpi="300"/>
</worksheet>
</file>

<file path=xl/worksheets/sheet10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5.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HGV-HEP'!A1", "Zurück")</f>
        <v>Zurück</v>
      </c>
    </row>
    <row r="3" spans="1:7" x14ac:dyDescent="0.4">
      <c r="B3" s="7" t="s">
        <v>6905</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4514</v>
      </c>
      <c r="C6" s="5" t="s">
        <v>3751</v>
      </c>
      <c r="D6" s="5" t="s">
        <v>4029</v>
      </c>
      <c r="E6" s="5" t="s">
        <v>6826</v>
      </c>
      <c r="F6" s="5" t="s">
        <v>1676</v>
      </c>
      <c r="G6" s="5" t="s">
        <v>1670</v>
      </c>
    </row>
  </sheetData>
  <mergeCells count="2">
    <mergeCell ref="B4:D4"/>
    <mergeCell ref="E4:G4"/>
  </mergeCells>
  <pageMargins left="0.7" right="0.7" top="0.75" bottom="0.75" header="0.3" footer="0.3"/>
  <pageSetup paperSize="9" orientation="portrait" horizontalDpi="300" verticalDpi="30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baseColWidth="10" defaultRowHeight="14.6" x14ac:dyDescent="0.4"/>
  <cols>
    <col min="2" max="2" width="9.69140625" customWidth="1"/>
    <col min="3" max="3" width="59.69140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CHE'!A1", "Zurück")</f>
        <v>Zurück</v>
      </c>
    </row>
    <row r="3" spans="1:7" x14ac:dyDescent="0.4">
      <c r="B3" s="7" t="s">
        <v>1821</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346</v>
      </c>
      <c r="C6" s="6" t="s">
        <v>347</v>
      </c>
      <c r="D6" s="9" t="s">
        <v>1812</v>
      </c>
      <c r="E6" s="9" t="s">
        <v>1813</v>
      </c>
      <c r="F6" s="9" t="s">
        <v>1164</v>
      </c>
      <c r="G6" s="9" t="s">
        <v>349</v>
      </c>
    </row>
    <row r="7" spans="1:7" ht="24.9" x14ac:dyDescent="0.4">
      <c r="B7" s="10" t="s">
        <v>350</v>
      </c>
      <c r="C7" s="10" t="s">
        <v>351</v>
      </c>
      <c r="D7" s="11" t="s">
        <v>1814</v>
      </c>
      <c r="E7" s="11" t="s">
        <v>353</v>
      </c>
      <c r="F7" s="11" t="s">
        <v>1815</v>
      </c>
      <c r="G7" s="11" t="s">
        <v>353</v>
      </c>
    </row>
    <row r="8" spans="1:7" ht="24.9" x14ac:dyDescent="0.4">
      <c r="B8" s="6" t="s">
        <v>354</v>
      </c>
      <c r="C8" s="6" t="s">
        <v>355</v>
      </c>
      <c r="D8" s="9" t="s">
        <v>1816</v>
      </c>
      <c r="E8" s="9" t="s">
        <v>1817</v>
      </c>
      <c r="F8" s="9" t="s">
        <v>1818</v>
      </c>
      <c r="G8" s="9" t="s">
        <v>357</v>
      </c>
    </row>
    <row r="9" spans="1:7" ht="24.9" x14ac:dyDescent="0.4">
      <c r="B9" s="10" t="s">
        <v>358</v>
      </c>
      <c r="C9" s="10" t="s">
        <v>359</v>
      </c>
      <c r="D9" s="11" t="s">
        <v>1728</v>
      </c>
      <c r="E9" s="11" t="s">
        <v>1001</v>
      </c>
      <c r="F9" s="11" t="s">
        <v>1730</v>
      </c>
      <c r="G9" s="11" t="s">
        <v>302</v>
      </c>
    </row>
    <row r="10" spans="1:7" ht="24.9" x14ac:dyDescent="0.4">
      <c r="B10" s="6" t="s">
        <v>360</v>
      </c>
      <c r="C10" s="6" t="s">
        <v>361</v>
      </c>
      <c r="D10" s="9" t="s">
        <v>1814</v>
      </c>
      <c r="E10" s="9" t="s">
        <v>353</v>
      </c>
      <c r="F10" s="9" t="s">
        <v>353</v>
      </c>
      <c r="G10" s="9" t="s">
        <v>1315</v>
      </c>
    </row>
    <row r="11" spans="1:7" ht="24.9" x14ac:dyDescent="0.4">
      <c r="B11" s="10" t="s">
        <v>362</v>
      </c>
      <c r="C11" s="10" t="s">
        <v>363</v>
      </c>
      <c r="D11" s="11" t="s">
        <v>1814</v>
      </c>
      <c r="E11" s="11" t="s">
        <v>1132</v>
      </c>
      <c r="F11" s="11" t="s">
        <v>1132</v>
      </c>
      <c r="G11" s="11" t="s">
        <v>353</v>
      </c>
    </row>
    <row r="12" spans="1:7" ht="24.9" x14ac:dyDescent="0.4">
      <c r="B12" s="6" t="s">
        <v>364</v>
      </c>
      <c r="C12" s="6" t="s">
        <v>365</v>
      </c>
      <c r="D12" s="9" t="s">
        <v>1728</v>
      </c>
      <c r="E12" s="9" t="s">
        <v>1819</v>
      </c>
      <c r="F12" s="9" t="s">
        <v>1820</v>
      </c>
      <c r="G12" s="9" t="s">
        <v>302</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0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8.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HGV-HEP'!A1", "Zurück")</f>
        <v>Zurück</v>
      </c>
    </row>
    <row r="3" spans="1:7" x14ac:dyDescent="0.4">
      <c r="B3" s="7" t="s">
        <v>6868</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6867</v>
      </c>
      <c r="C6" s="5" t="s">
        <v>1689</v>
      </c>
      <c r="D6" s="5" t="s">
        <v>1670</v>
      </c>
      <c r="E6" s="5" t="s">
        <v>3695</v>
      </c>
      <c r="F6" s="5" t="s">
        <v>1599</v>
      </c>
      <c r="G6" s="5" t="s">
        <v>1595</v>
      </c>
    </row>
  </sheetData>
  <mergeCells count="2">
    <mergeCell ref="B4:D4"/>
    <mergeCell ref="E4:G4"/>
  </mergeCells>
  <pageMargins left="0.7" right="0.7" top="0.75" bottom="0.75" header="0.3" footer="0.3"/>
  <pageSetup paperSize="9" orientation="portrait" horizontalDpi="300" verticalDpi="300"/>
</worksheet>
</file>

<file path=xl/worksheets/sheet10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89"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HGV-HEP'!A1", "Zurück")</f>
        <v>Zurück</v>
      </c>
    </row>
    <row r="3" spans="1:5" x14ac:dyDescent="0.4">
      <c r="B3" s="7" t="s">
        <v>7030</v>
      </c>
    </row>
    <row r="4" spans="1:5" x14ac:dyDescent="0.4">
      <c r="B4" s="4" t="s">
        <v>6916</v>
      </c>
      <c r="C4" s="3" t="s">
        <v>6917</v>
      </c>
      <c r="D4" s="3" t="s">
        <v>6918</v>
      </c>
      <c r="E4" s="3" t="s">
        <v>6919</v>
      </c>
    </row>
    <row r="5" spans="1:5" x14ac:dyDescent="0.4">
      <c r="B5" s="6" t="s">
        <v>7011</v>
      </c>
      <c r="C5" s="5" t="s">
        <v>3928</v>
      </c>
      <c r="D5" s="5" t="s">
        <v>7012</v>
      </c>
      <c r="E5" s="5" t="s">
        <v>7013</v>
      </c>
    </row>
    <row r="6" spans="1:5" x14ac:dyDescent="0.4">
      <c r="B6" s="10" t="s">
        <v>7014</v>
      </c>
      <c r="C6" s="14" t="s">
        <v>7015</v>
      </c>
      <c r="D6" s="14" t="s">
        <v>7016</v>
      </c>
      <c r="E6" s="14" t="s">
        <v>7017</v>
      </c>
    </row>
    <row r="7" spans="1:5" x14ac:dyDescent="0.4">
      <c r="B7" s="6" t="s">
        <v>7018</v>
      </c>
      <c r="C7" s="5" t="s">
        <v>7019</v>
      </c>
      <c r="D7" s="5" t="s">
        <v>7020</v>
      </c>
      <c r="E7" s="5" t="s">
        <v>7021</v>
      </c>
    </row>
    <row r="8" spans="1:5" x14ac:dyDescent="0.4">
      <c r="B8" s="10" t="s">
        <v>7022</v>
      </c>
      <c r="C8" s="14" t="s">
        <v>5206</v>
      </c>
      <c r="D8" s="14" t="s">
        <v>7023</v>
      </c>
      <c r="E8" s="14" t="s">
        <v>7024</v>
      </c>
    </row>
    <row r="9" spans="1:5" x14ac:dyDescent="0.4">
      <c r="B9" s="6" t="s">
        <v>7025</v>
      </c>
      <c r="C9" s="5" t="s">
        <v>3678</v>
      </c>
      <c r="D9" s="5" t="s">
        <v>7026</v>
      </c>
      <c r="E9" s="5" t="s">
        <v>7027</v>
      </c>
    </row>
    <row r="10" spans="1:5" x14ac:dyDescent="0.4">
      <c r="B10" s="10" t="s">
        <v>3356</v>
      </c>
      <c r="C10" s="14" t="s">
        <v>5097</v>
      </c>
      <c r="D10" s="14" t="s">
        <v>7028</v>
      </c>
      <c r="E10" s="14" t="s">
        <v>7029</v>
      </c>
    </row>
  </sheetData>
  <pageMargins left="0.7" right="0.7" top="0.75" bottom="0.75" header="0.3" footer="0.3"/>
  <pageSetup paperSize="9" orientation="portrait" horizontalDpi="300" verticalDpi="300"/>
</worksheet>
</file>

<file path=xl/worksheets/sheet10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heetViews>
  <sheetFormatPr baseColWidth="10" defaultRowHeight="14.6" x14ac:dyDescent="0.4"/>
  <cols>
    <col min="2" max="2" width="9.69140625" customWidth="1"/>
    <col min="3" max="3" width="119.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HGV-HEP'!A1", "Zurück")</f>
        <v>Zurück</v>
      </c>
    </row>
    <row r="3" spans="1:5" x14ac:dyDescent="0.4">
      <c r="B3" s="7" t="s">
        <v>735</v>
      </c>
    </row>
    <row r="4" spans="1:5" x14ac:dyDescent="0.4">
      <c r="B4" s="25" t="s">
        <v>36</v>
      </c>
      <c r="C4" s="25" t="s">
        <v>345</v>
      </c>
      <c r="D4" s="23" t="s">
        <v>38</v>
      </c>
      <c r="E4" s="25" t="s">
        <v>38</v>
      </c>
    </row>
    <row r="5" spans="1:5" x14ac:dyDescent="0.4">
      <c r="B5" s="24"/>
      <c r="C5" s="24"/>
      <c r="D5" s="8" t="s">
        <v>39</v>
      </c>
      <c r="E5" s="8" t="s">
        <v>40</v>
      </c>
    </row>
    <row r="6" spans="1:5" ht="24.9" x14ac:dyDescent="0.4">
      <c r="B6" s="6" t="s">
        <v>698</v>
      </c>
      <c r="C6" s="6" t="s">
        <v>699</v>
      </c>
      <c r="D6" s="9" t="s">
        <v>522</v>
      </c>
      <c r="E6" s="9" t="s">
        <v>523</v>
      </c>
    </row>
    <row r="7" spans="1:5" ht="24.9" x14ac:dyDescent="0.4">
      <c r="B7" s="10" t="s">
        <v>700</v>
      </c>
      <c r="C7" s="10" t="s">
        <v>701</v>
      </c>
      <c r="D7" s="11" t="s">
        <v>702</v>
      </c>
      <c r="E7" s="11" t="s">
        <v>703</v>
      </c>
    </row>
    <row r="8" spans="1:5" ht="24.9" x14ac:dyDescent="0.4">
      <c r="B8" s="6" t="s">
        <v>704</v>
      </c>
      <c r="C8" s="6" t="s">
        <v>686</v>
      </c>
      <c r="D8" s="9" t="s">
        <v>705</v>
      </c>
      <c r="E8" s="9" t="s">
        <v>706</v>
      </c>
    </row>
    <row r="9" spans="1:5" ht="24.9" x14ac:dyDescent="0.4">
      <c r="B9" s="10" t="s">
        <v>707</v>
      </c>
      <c r="C9" s="10" t="s">
        <v>690</v>
      </c>
      <c r="D9" s="11" t="s">
        <v>72</v>
      </c>
      <c r="E9" s="11" t="s">
        <v>73</v>
      </c>
    </row>
    <row r="10" spans="1:5" ht="24.9" x14ac:dyDescent="0.4">
      <c r="B10" s="6" t="s">
        <v>708</v>
      </c>
      <c r="C10" s="6" t="s">
        <v>709</v>
      </c>
      <c r="D10" s="9" t="s">
        <v>514</v>
      </c>
      <c r="E10" s="9" t="s">
        <v>515</v>
      </c>
    </row>
    <row r="11" spans="1:5" ht="24.9" x14ac:dyDescent="0.4">
      <c r="B11" s="10" t="s">
        <v>710</v>
      </c>
      <c r="C11" s="10" t="s">
        <v>711</v>
      </c>
      <c r="D11" s="11" t="s">
        <v>712</v>
      </c>
      <c r="E11" s="11" t="s">
        <v>713</v>
      </c>
    </row>
    <row r="12" spans="1:5" ht="24.9" x14ac:dyDescent="0.4">
      <c r="B12" s="6" t="s">
        <v>714</v>
      </c>
      <c r="C12" s="6" t="s">
        <v>715</v>
      </c>
      <c r="D12" s="9" t="s">
        <v>716</v>
      </c>
      <c r="E12" s="9" t="s">
        <v>717</v>
      </c>
    </row>
    <row r="13" spans="1:5" ht="24.9" x14ac:dyDescent="0.4">
      <c r="B13" s="10" t="s">
        <v>718</v>
      </c>
      <c r="C13" s="10" t="s">
        <v>719</v>
      </c>
      <c r="D13" s="11" t="s">
        <v>514</v>
      </c>
      <c r="E13" s="11" t="s">
        <v>515</v>
      </c>
    </row>
    <row r="14" spans="1:5" ht="24.9" x14ac:dyDescent="0.4">
      <c r="B14" s="6" t="s">
        <v>720</v>
      </c>
      <c r="C14" s="6" t="s">
        <v>721</v>
      </c>
      <c r="D14" s="9" t="s">
        <v>722</v>
      </c>
      <c r="E14" s="9" t="s">
        <v>723</v>
      </c>
    </row>
    <row r="15" spans="1:5" ht="24.9" x14ac:dyDescent="0.4">
      <c r="B15" s="10" t="s">
        <v>724</v>
      </c>
      <c r="C15" s="10" t="s">
        <v>725</v>
      </c>
      <c r="D15" s="11" t="s">
        <v>726</v>
      </c>
      <c r="E15" s="11" t="s">
        <v>727</v>
      </c>
    </row>
    <row r="16" spans="1:5" ht="24.9" x14ac:dyDescent="0.4">
      <c r="B16" s="6" t="s">
        <v>728</v>
      </c>
      <c r="C16" s="6" t="s">
        <v>692</v>
      </c>
      <c r="D16" s="9" t="s">
        <v>352</v>
      </c>
      <c r="E16" s="9" t="s">
        <v>353</v>
      </c>
    </row>
    <row r="17" spans="2:5" ht="24.9" x14ac:dyDescent="0.4">
      <c r="B17" s="10" t="s">
        <v>729</v>
      </c>
      <c r="C17" s="10" t="s">
        <v>730</v>
      </c>
      <c r="D17" s="11" t="s">
        <v>126</v>
      </c>
      <c r="E17" s="11" t="s">
        <v>127</v>
      </c>
    </row>
    <row r="18" spans="2:5" ht="24.9" x14ac:dyDescent="0.4">
      <c r="B18" s="6" t="s">
        <v>731</v>
      </c>
      <c r="C18" s="6" t="s">
        <v>732</v>
      </c>
      <c r="D18" s="9" t="s">
        <v>733</v>
      </c>
      <c r="E18" s="9" t="s">
        <v>734</v>
      </c>
    </row>
  </sheetData>
  <mergeCells count="3">
    <mergeCell ref="B4:B5"/>
    <mergeCell ref="C4:C5"/>
    <mergeCell ref="D4:E4"/>
  </mergeCells>
  <pageMargins left="0.7" right="0.7" top="0.75" bottom="0.75" header="0.3" footer="0.3"/>
  <pageSetup paperSize="9" orientation="portrait" horizontalDpi="300" verticalDpi="300"/>
</worksheet>
</file>

<file path=xl/worksheets/sheet10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heetViews>
  <sheetFormatPr baseColWidth="10" defaultRowHeight="14.6" x14ac:dyDescent="0.4"/>
  <cols>
    <col min="2" max="2" width="9.69140625" customWidth="1"/>
    <col min="3" max="3" width="110.46093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HGV-HEP'!A1", "Zurück")</f>
        <v>Zurück</v>
      </c>
    </row>
    <row r="3" spans="1:5" x14ac:dyDescent="0.4">
      <c r="B3" s="7" t="s">
        <v>268</v>
      </c>
    </row>
    <row r="4" spans="1:5" x14ac:dyDescent="0.4">
      <c r="B4" s="25" t="s">
        <v>36</v>
      </c>
      <c r="C4" s="25" t="s">
        <v>37</v>
      </c>
      <c r="D4" s="23" t="s">
        <v>38</v>
      </c>
      <c r="E4" s="25" t="s">
        <v>38</v>
      </c>
    </row>
    <row r="5" spans="1:5" x14ac:dyDescent="0.4">
      <c r="B5" s="24"/>
      <c r="C5" s="24"/>
      <c r="D5" s="8" t="s">
        <v>39</v>
      </c>
      <c r="E5" s="8" t="s">
        <v>40</v>
      </c>
    </row>
    <row r="6" spans="1:5" x14ac:dyDescent="0.4">
      <c r="B6" s="21" t="s">
        <v>61</v>
      </c>
      <c r="C6" s="21"/>
      <c r="D6" s="29"/>
      <c r="E6" s="29"/>
    </row>
    <row r="7" spans="1:5" ht="24.9" x14ac:dyDescent="0.4">
      <c r="B7" s="6" t="s">
        <v>243</v>
      </c>
      <c r="C7" s="6" t="s">
        <v>236</v>
      </c>
      <c r="D7" s="9" t="s">
        <v>197</v>
      </c>
      <c r="E7" s="9" t="s">
        <v>198</v>
      </c>
    </row>
    <row r="8" spans="1:5" ht="24.9" x14ac:dyDescent="0.4">
      <c r="B8" s="6" t="s">
        <v>244</v>
      </c>
      <c r="C8" s="6" t="s">
        <v>232</v>
      </c>
      <c r="D8" s="9" t="s">
        <v>132</v>
      </c>
      <c r="E8" s="9" t="s">
        <v>133</v>
      </c>
    </row>
    <row r="9" spans="1:5" ht="24.9" x14ac:dyDescent="0.4">
      <c r="B9" s="6" t="s">
        <v>245</v>
      </c>
      <c r="C9" s="6" t="s">
        <v>246</v>
      </c>
      <c r="D9" s="9" t="s">
        <v>76</v>
      </c>
      <c r="E9" s="9" t="s">
        <v>77</v>
      </c>
    </row>
    <row r="10" spans="1:5" ht="24.9" x14ac:dyDescent="0.4">
      <c r="B10" s="6" t="s">
        <v>247</v>
      </c>
      <c r="C10" s="6" t="s">
        <v>248</v>
      </c>
      <c r="D10" s="9" t="s">
        <v>217</v>
      </c>
      <c r="E10" s="9" t="s">
        <v>218</v>
      </c>
    </row>
    <row r="11" spans="1:5" ht="24.9" x14ac:dyDescent="0.4">
      <c r="B11" s="6" t="s">
        <v>249</v>
      </c>
      <c r="C11" s="6" t="s">
        <v>250</v>
      </c>
      <c r="D11" s="9" t="s">
        <v>251</v>
      </c>
      <c r="E11" s="9" t="s">
        <v>252</v>
      </c>
    </row>
    <row r="12" spans="1:5" ht="24.9" x14ac:dyDescent="0.4">
      <c r="B12" s="6" t="s">
        <v>253</v>
      </c>
      <c r="C12" s="6" t="s">
        <v>228</v>
      </c>
      <c r="D12" s="9" t="s">
        <v>84</v>
      </c>
      <c r="E12" s="9" t="s">
        <v>85</v>
      </c>
    </row>
    <row r="13" spans="1:5" x14ac:dyDescent="0.4">
      <c r="B13" s="21" t="s">
        <v>41</v>
      </c>
      <c r="C13" s="21"/>
      <c r="D13" s="29"/>
      <c r="E13" s="29"/>
    </row>
    <row r="14" spans="1:5" ht="24.9" x14ac:dyDescent="0.4">
      <c r="B14" s="6" t="s">
        <v>254</v>
      </c>
      <c r="C14" s="6" t="s">
        <v>139</v>
      </c>
      <c r="D14" s="9" t="s">
        <v>157</v>
      </c>
      <c r="E14" s="9" t="s">
        <v>158</v>
      </c>
    </row>
    <row r="15" spans="1:5" ht="24.9" x14ac:dyDescent="0.4">
      <c r="B15" s="6" t="s">
        <v>255</v>
      </c>
      <c r="C15" s="6" t="s">
        <v>256</v>
      </c>
      <c r="D15" s="9" t="s">
        <v>167</v>
      </c>
      <c r="E15" s="9" t="s">
        <v>168</v>
      </c>
    </row>
    <row r="16" spans="1:5" ht="24.9" x14ac:dyDescent="0.4">
      <c r="B16" s="6" t="s">
        <v>257</v>
      </c>
      <c r="C16" s="6" t="s">
        <v>258</v>
      </c>
      <c r="D16" s="9" t="s">
        <v>76</v>
      </c>
      <c r="E16" s="9" t="s">
        <v>77</v>
      </c>
    </row>
    <row r="17" spans="2:5" ht="24.9" x14ac:dyDescent="0.4">
      <c r="B17" s="6" t="s">
        <v>259</v>
      </c>
      <c r="C17" s="6" t="s">
        <v>260</v>
      </c>
      <c r="D17" s="9" t="s">
        <v>261</v>
      </c>
      <c r="E17" s="9" t="s">
        <v>262</v>
      </c>
    </row>
    <row r="18" spans="2:5" ht="24.9" x14ac:dyDescent="0.4">
      <c r="B18" s="6" t="s">
        <v>263</v>
      </c>
      <c r="C18" s="6" t="s">
        <v>264</v>
      </c>
      <c r="D18" s="9" t="s">
        <v>265</v>
      </c>
      <c r="E18" s="9" t="s">
        <v>266</v>
      </c>
    </row>
    <row r="19" spans="2:5" ht="24.9" x14ac:dyDescent="0.4">
      <c r="B19" s="6" t="s">
        <v>267</v>
      </c>
      <c r="C19" s="6" t="s">
        <v>51</v>
      </c>
      <c r="D19" s="9" t="s">
        <v>58</v>
      </c>
      <c r="E19" s="9" t="s">
        <v>59</v>
      </c>
    </row>
  </sheetData>
  <mergeCells count="5">
    <mergeCell ref="B4:B5"/>
    <mergeCell ref="C4:C5"/>
    <mergeCell ref="D4:E4"/>
    <mergeCell ref="B6:E6"/>
    <mergeCell ref="B13:E13"/>
  </mergeCells>
  <pageMargins left="0.7" right="0.7" top="0.75" bottom="0.75" header="0.3" footer="0.3"/>
  <pageSetup paperSize="9" orientation="portrait" horizontalDpi="300" verticalDpi="300"/>
</worksheet>
</file>

<file path=xl/worksheets/sheet10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heetViews>
  <sheetFormatPr baseColWidth="10" defaultRowHeight="14.6" x14ac:dyDescent="0.4"/>
  <cols>
    <col min="2" max="2" width="9.69140625" customWidth="1"/>
    <col min="3" max="3" width="119.69140625" customWidth="1"/>
    <col min="4" max="4" width="39.69140625" customWidth="1"/>
    <col min="5" max="5" width="22.69140625" customWidth="1"/>
    <col min="6" max="7" width="20.4609375" customWidth="1"/>
  </cols>
  <sheetData>
    <row r="1" spans="1:7" x14ac:dyDescent="0.4">
      <c r="A1" s="2" t="str">
        <f>HYPERLINK("#'Auswahl Auswertungsmodul'!A1", "Zurück zum Start")</f>
        <v>Zurück zum Start</v>
      </c>
    </row>
    <row r="2" spans="1:7" x14ac:dyDescent="0.4">
      <c r="A2" s="2" t="str">
        <f>HYPERLINK("#'Auswahl HGV-HEP'!A1", "Zurück")</f>
        <v>Zurück</v>
      </c>
    </row>
    <row r="3" spans="1:7" x14ac:dyDescent="0.4">
      <c r="B3" s="7" t="s">
        <v>1356</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698</v>
      </c>
      <c r="C6" s="6" t="s">
        <v>699</v>
      </c>
      <c r="D6" s="9" t="s">
        <v>1320</v>
      </c>
      <c r="E6" s="9" t="s">
        <v>1321</v>
      </c>
      <c r="F6" s="9" t="s">
        <v>1322</v>
      </c>
      <c r="G6" s="9" t="s">
        <v>1323</v>
      </c>
    </row>
    <row r="7" spans="1:7" ht="24.9" x14ac:dyDescent="0.4">
      <c r="B7" s="10" t="s">
        <v>700</v>
      </c>
      <c r="C7" s="10" t="s">
        <v>701</v>
      </c>
      <c r="D7" s="11" t="s">
        <v>1324</v>
      </c>
      <c r="E7" s="11" t="s">
        <v>1325</v>
      </c>
      <c r="F7" s="11" t="s">
        <v>1326</v>
      </c>
      <c r="G7" s="11" t="s">
        <v>1327</v>
      </c>
    </row>
    <row r="8" spans="1:7" ht="24.9" x14ac:dyDescent="0.4">
      <c r="B8" s="6" t="s">
        <v>704</v>
      </c>
      <c r="C8" s="6" t="s">
        <v>686</v>
      </c>
      <c r="D8" s="9" t="s">
        <v>1328</v>
      </c>
      <c r="E8" s="9" t="s">
        <v>1329</v>
      </c>
      <c r="F8" s="9" t="s">
        <v>1330</v>
      </c>
      <c r="G8" s="9" t="s">
        <v>706</v>
      </c>
    </row>
    <row r="9" spans="1:7" ht="24.9" x14ac:dyDescent="0.4">
      <c r="B9" s="10" t="s">
        <v>707</v>
      </c>
      <c r="C9" s="10" t="s">
        <v>690</v>
      </c>
      <c r="D9" s="11" t="s">
        <v>1331</v>
      </c>
      <c r="E9" s="11" t="s">
        <v>1332</v>
      </c>
      <c r="F9" s="11" t="s">
        <v>1333</v>
      </c>
      <c r="G9" s="11" t="s">
        <v>1333</v>
      </c>
    </row>
    <row r="10" spans="1:7" ht="24.9" x14ac:dyDescent="0.4">
      <c r="B10" s="6" t="s">
        <v>708</v>
      </c>
      <c r="C10" s="6" t="s">
        <v>709</v>
      </c>
      <c r="D10" s="9" t="s">
        <v>1334</v>
      </c>
      <c r="E10" s="9" t="s">
        <v>1335</v>
      </c>
      <c r="F10" s="9" t="s">
        <v>1174</v>
      </c>
      <c r="G10" s="9" t="s">
        <v>515</v>
      </c>
    </row>
    <row r="11" spans="1:7" ht="24.9" x14ac:dyDescent="0.4">
      <c r="B11" s="10" t="s">
        <v>710</v>
      </c>
      <c r="C11" s="10" t="s">
        <v>711</v>
      </c>
      <c r="D11" s="11" t="s">
        <v>1336</v>
      </c>
      <c r="E11" s="11" t="s">
        <v>1337</v>
      </c>
      <c r="F11" s="11" t="s">
        <v>1338</v>
      </c>
      <c r="G11" s="11" t="s">
        <v>713</v>
      </c>
    </row>
    <row r="12" spans="1:7" ht="24.9" x14ac:dyDescent="0.4">
      <c r="B12" s="6" t="s">
        <v>714</v>
      </c>
      <c r="C12" s="6" t="s">
        <v>715</v>
      </c>
      <c r="D12" s="9" t="s">
        <v>1339</v>
      </c>
      <c r="E12" s="9" t="s">
        <v>1340</v>
      </c>
      <c r="F12" s="9" t="s">
        <v>717</v>
      </c>
      <c r="G12" s="9" t="s">
        <v>717</v>
      </c>
    </row>
    <row r="13" spans="1:7" ht="24.9" x14ac:dyDescent="0.4">
      <c r="B13" s="10" t="s">
        <v>718</v>
      </c>
      <c r="C13" s="10" t="s">
        <v>719</v>
      </c>
      <c r="D13" s="11" t="s">
        <v>1341</v>
      </c>
      <c r="E13" s="11" t="s">
        <v>1342</v>
      </c>
      <c r="F13" s="11" t="s">
        <v>1343</v>
      </c>
      <c r="G13" s="11" t="s">
        <v>515</v>
      </c>
    </row>
    <row r="14" spans="1:7" ht="24.9" x14ac:dyDescent="0.4">
      <c r="B14" s="6" t="s">
        <v>720</v>
      </c>
      <c r="C14" s="6" t="s">
        <v>721</v>
      </c>
      <c r="D14" s="9" t="s">
        <v>1344</v>
      </c>
      <c r="E14" s="9" t="s">
        <v>1345</v>
      </c>
      <c r="F14" s="9" t="s">
        <v>1346</v>
      </c>
      <c r="G14" s="9" t="s">
        <v>723</v>
      </c>
    </row>
    <row r="15" spans="1:7" ht="24.9" x14ac:dyDescent="0.4">
      <c r="B15" s="10" t="s">
        <v>724</v>
      </c>
      <c r="C15" s="10" t="s">
        <v>725</v>
      </c>
      <c r="D15" s="11" t="s">
        <v>1347</v>
      </c>
      <c r="E15" s="11" t="s">
        <v>1348</v>
      </c>
      <c r="F15" s="11" t="s">
        <v>1349</v>
      </c>
      <c r="G15" s="11" t="s">
        <v>727</v>
      </c>
    </row>
    <row r="16" spans="1:7" ht="24.9" x14ac:dyDescent="0.4">
      <c r="B16" s="6" t="s">
        <v>728</v>
      </c>
      <c r="C16" s="6" t="s">
        <v>692</v>
      </c>
      <c r="D16" s="9" t="s">
        <v>1350</v>
      </c>
      <c r="E16" s="9" t="s">
        <v>1351</v>
      </c>
      <c r="F16" s="9" t="s">
        <v>353</v>
      </c>
      <c r="G16" s="9" t="s">
        <v>353</v>
      </c>
    </row>
    <row r="17" spans="2:7" ht="24.9" x14ac:dyDescent="0.4">
      <c r="B17" s="10" t="s">
        <v>729</v>
      </c>
      <c r="C17" s="10" t="s">
        <v>730</v>
      </c>
      <c r="D17" s="11" t="s">
        <v>883</v>
      </c>
      <c r="E17" s="11" t="s">
        <v>1352</v>
      </c>
      <c r="F17" s="11" t="s">
        <v>127</v>
      </c>
      <c r="G17" s="11" t="s">
        <v>127</v>
      </c>
    </row>
    <row r="18" spans="2:7" ht="24.9" x14ac:dyDescent="0.4">
      <c r="B18" s="6" t="s">
        <v>731</v>
      </c>
      <c r="C18" s="6" t="s">
        <v>732</v>
      </c>
      <c r="D18" s="9" t="s">
        <v>1353</v>
      </c>
      <c r="E18" s="9" t="s">
        <v>1354</v>
      </c>
      <c r="F18" s="9" t="s">
        <v>1355</v>
      </c>
      <c r="G18" s="9" t="s">
        <v>734</v>
      </c>
    </row>
    <row r="19" spans="2:7" x14ac:dyDescent="0.4">
      <c r="B19"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0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heetViews>
  <sheetFormatPr baseColWidth="10" defaultRowHeight="14.6" x14ac:dyDescent="0.4"/>
  <cols>
    <col min="2" max="2" width="9.69140625" customWidth="1"/>
    <col min="3" max="3" width="110.460937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HGV-HEP'!A1", "Zurück")</f>
        <v>Zurück</v>
      </c>
    </row>
    <row r="3" spans="1:7" x14ac:dyDescent="0.4">
      <c r="B3" s="7" t="s">
        <v>980</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61</v>
      </c>
      <c r="C6" s="21"/>
      <c r="D6" s="29"/>
      <c r="E6" s="29"/>
      <c r="F6" s="29"/>
      <c r="G6" s="29"/>
    </row>
    <row r="7" spans="1:7" ht="24.9" x14ac:dyDescent="0.4">
      <c r="B7" s="6" t="s">
        <v>243</v>
      </c>
      <c r="C7" s="6" t="s">
        <v>236</v>
      </c>
      <c r="D7" s="9" t="s">
        <v>961</v>
      </c>
      <c r="E7" s="9" t="s">
        <v>962</v>
      </c>
      <c r="F7" s="9" t="s">
        <v>198</v>
      </c>
      <c r="G7" s="9" t="s">
        <v>198</v>
      </c>
    </row>
    <row r="8" spans="1:7" ht="24.9" x14ac:dyDescent="0.4">
      <c r="B8" s="6" t="s">
        <v>244</v>
      </c>
      <c r="C8" s="6" t="s">
        <v>232</v>
      </c>
      <c r="D8" s="9" t="s">
        <v>963</v>
      </c>
      <c r="E8" s="9" t="s">
        <v>964</v>
      </c>
      <c r="F8" s="9" t="s">
        <v>133</v>
      </c>
      <c r="G8" s="9" t="s">
        <v>133</v>
      </c>
    </row>
    <row r="9" spans="1:7" ht="24.9" x14ac:dyDescent="0.4">
      <c r="B9" s="6" t="s">
        <v>245</v>
      </c>
      <c r="C9" s="6" t="s">
        <v>246</v>
      </c>
      <c r="D9" s="9" t="s">
        <v>903</v>
      </c>
      <c r="E9" s="9" t="s">
        <v>904</v>
      </c>
      <c r="F9" s="9" t="s">
        <v>77</v>
      </c>
      <c r="G9" s="9" t="s">
        <v>77</v>
      </c>
    </row>
    <row r="10" spans="1:7" ht="24.9" x14ac:dyDescent="0.4">
      <c r="B10" s="6" t="s">
        <v>247</v>
      </c>
      <c r="C10" s="6" t="s">
        <v>248</v>
      </c>
      <c r="D10" s="9" t="s">
        <v>965</v>
      </c>
      <c r="E10" s="9" t="s">
        <v>966</v>
      </c>
      <c r="F10" s="9" t="s">
        <v>218</v>
      </c>
      <c r="G10" s="9" t="s">
        <v>218</v>
      </c>
    </row>
    <row r="11" spans="1:7" ht="24.9" x14ac:dyDescent="0.4">
      <c r="B11" s="6" t="s">
        <v>249</v>
      </c>
      <c r="C11" s="6" t="s">
        <v>250</v>
      </c>
      <c r="D11" s="9" t="s">
        <v>967</v>
      </c>
      <c r="E11" s="9" t="s">
        <v>968</v>
      </c>
      <c r="F11" s="9" t="s">
        <v>252</v>
      </c>
      <c r="G11" s="9" t="s">
        <v>252</v>
      </c>
    </row>
    <row r="12" spans="1:7" ht="24.9" x14ac:dyDescent="0.4">
      <c r="B12" s="6" t="s">
        <v>253</v>
      </c>
      <c r="C12" s="6" t="s">
        <v>228</v>
      </c>
      <c r="D12" s="9" t="s">
        <v>85</v>
      </c>
      <c r="E12" s="9" t="s">
        <v>84</v>
      </c>
      <c r="F12" s="9" t="s">
        <v>85</v>
      </c>
      <c r="G12" s="9" t="s">
        <v>85</v>
      </c>
    </row>
    <row r="13" spans="1:7" x14ac:dyDescent="0.4">
      <c r="B13" s="21" t="s">
        <v>41</v>
      </c>
      <c r="C13" s="21"/>
      <c r="D13" s="29"/>
      <c r="E13" s="29"/>
      <c r="F13" s="29"/>
      <c r="G13" s="29"/>
    </row>
    <row r="14" spans="1:7" ht="24.9" x14ac:dyDescent="0.4">
      <c r="B14" s="6" t="s">
        <v>254</v>
      </c>
      <c r="C14" s="6" t="s">
        <v>139</v>
      </c>
      <c r="D14" s="9" t="s">
        <v>969</v>
      </c>
      <c r="E14" s="9" t="s">
        <v>970</v>
      </c>
      <c r="F14" s="9" t="s">
        <v>158</v>
      </c>
      <c r="G14" s="9" t="s">
        <v>158</v>
      </c>
    </row>
    <row r="15" spans="1:7" ht="24.9" x14ac:dyDescent="0.4">
      <c r="B15" s="6" t="s">
        <v>255</v>
      </c>
      <c r="C15" s="6" t="s">
        <v>256</v>
      </c>
      <c r="D15" s="9" t="s">
        <v>971</v>
      </c>
      <c r="E15" s="9" t="s">
        <v>972</v>
      </c>
      <c r="F15" s="9" t="s">
        <v>168</v>
      </c>
      <c r="G15" s="9" t="s">
        <v>168</v>
      </c>
    </row>
    <row r="16" spans="1:7" ht="24.9" x14ac:dyDescent="0.4">
      <c r="B16" s="6" t="s">
        <v>257</v>
      </c>
      <c r="C16" s="6" t="s">
        <v>258</v>
      </c>
      <c r="D16" s="9" t="s">
        <v>973</v>
      </c>
      <c r="E16" s="9" t="s">
        <v>974</v>
      </c>
      <c r="F16" s="9" t="s">
        <v>77</v>
      </c>
      <c r="G16" s="9" t="s">
        <v>77</v>
      </c>
    </row>
    <row r="17" spans="2:7" ht="24.9" x14ac:dyDescent="0.4">
      <c r="B17" s="6" t="s">
        <v>259</v>
      </c>
      <c r="C17" s="6" t="s">
        <v>260</v>
      </c>
      <c r="D17" s="9" t="s">
        <v>975</v>
      </c>
      <c r="E17" s="9" t="s">
        <v>976</v>
      </c>
      <c r="F17" s="9" t="s">
        <v>977</v>
      </c>
      <c r="G17" s="9" t="s">
        <v>977</v>
      </c>
    </row>
    <row r="18" spans="2:7" ht="24.9" x14ac:dyDescent="0.4">
      <c r="B18" s="6" t="s">
        <v>263</v>
      </c>
      <c r="C18" s="6" t="s">
        <v>264</v>
      </c>
      <c r="D18" s="9" t="s">
        <v>978</v>
      </c>
      <c r="E18" s="9" t="s">
        <v>979</v>
      </c>
      <c r="F18" s="9" t="s">
        <v>266</v>
      </c>
      <c r="G18" s="9" t="s">
        <v>266</v>
      </c>
    </row>
    <row r="19" spans="2:7" ht="24.9" x14ac:dyDescent="0.4">
      <c r="B19" s="6" t="s">
        <v>267</v>
      </c>
      <c r="C19" s="6" t="s">
        <v>51</v>
      </c>
      <c r="D19" s="9" t="s">
        <v>58</v>
      </c>
      <c r="E19" s="9" t="s">
        <v>59</v>
      </c>
      <c r="F19" s="9" t="s">
        <v>59</v>
      </c>
      <c r="G19" s="9" t="s">
        <v>59</v>
      </c>
    </row>
    <row r="20" spans="2:7" x14ac:dyDescent="0.4">
      <c r="B20" s="13" t="s">
        <v>859</v>
      </c>
    </row>
  </sheetData>
  <mergeCells count="6">
    <mergeCell ref="B13:G13"/>
    <mergeCell ref="B4:B5"/>
    <mergeCell ref="C4:C5"/>
    <mergeCell ref="D4:D5"/>
    <mergeCell ref="E4:G4"/>
    <mergeCell ref="B6:G6"/>
  </mergeCells>
  <pageMargins left="0.7" right="0.7" top="0.75" bottom="0.75" header="0.3" footer="0.3"/>
  <pageSetup paperSize="9" orientation="portrait" horizontalDpi="300" verticalDpi="300"/>
</worksheet>
</file>

<file path=xl/worksheets/sheet10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heetViews>
  <sheetFormatPr baseColWidth="10" defaultRowHeight="14.6" x14ac:dyDescent="0.4"/>
  <cols>
    <col min="2" max="2" width="9.69140625" customWidth="1"/>
    <col min="3" max="3" width="119.69140625" customWidth="1"/>
    <col min="4" max="4" width="250.69140625" customWidth="1"/>
  </cols>
  <sheetData>
    <row r="1" spans="1:4" x14ac:dyDescent="0.4">
      <c r="A1" s="2" t="str">
        <f>HYPERLINK("#'Auswahl Auswertungsmodul'!A1", "Zurück zum Start")</f>
        <v>Zurück zum Start</v>
      </c>
    </row>
    <row r="2" spans="1:4" x14ac:dyDescent="0.4">
      <c r="A2" s="2" t="str">
        <f>HYPERLINK("#'Auswahl HGV-HEP'!A1", "Zurück")</f>
        <v>Zurück</v>
      </c>
    </row>
    <row r="3" spans="1:4" x14ac:dyDescent="0.4">
      <c r="B3" s="7" t="s">
        <v>1541</v>
      </c>
    </row>
    <row r="4" spans="1:4" x14ac:dyDescent="0.4">
      <c r="B4" s="3" t="s">
        <v>36</v>
      </c>
      <c r="C4" s="4" t="s">
        <v>345</v>
      </c>
      <c r="D4" s="4" t="s">
        <v>1028</v>
      </c>
    </row>
    <row r="5" spans="1:4" ht="136.75" x14ac:dyDescent="0.4">
      <c r="B5" s="5" t="s">
        <v>698</v>
      </c>
      <c r="C5" s="6" t="s">
        <v>699</v>
      </c>
      <c r="D5" s="6" t="s">
        <v>1528</v>
      </c>
    </row>
    <row r="6" spans="1:4" ht="360.45" x14ac:dyDescent="0.4">
      <c r="B6" s="14" t="s">
        <v>700</v>
      </c>
      <c r="C6" s="10" t="s">
        <v>701</v>
      </c>
      <c r="D6" s="10" t="s">
        <v>1529</v>
      </c>
    </row>
    <row r="7" spans="1:4" ht="261" x14ac:dyDescent="0.4">
      <c r="B7" s="5" t="s">
        <v>704</v>
      </c>
      <c r="C7" s="6" t="s">
        <v>686</v>
      </c>
      <c r="D7" s="6" t="s">
        <v>1530</v>
      </c>
    </row>
    <row r="8" spans="1:4" ht="211.3" x14ac:dyDescent="0.4">
      <c r="B8" s="14" t="s">
        <v>707</v>
      </c>
      <c r="C8" s="10" t="s">
        <v>690</v>
      </c>
      <c r="D8" s="10" t="s">
        <v>1531</v>
      </c>
    </row>
    <row r="9" spans="1:4" ht="136.75" x14ac:dyDescent="0.4">
      <c r="B9" s="5" t="s">
        <v>708</v>
      </c>
      <c r="C9" s="6" t="s">
        <v>709</v>
      </c>
      <c r="D9" s="6" t="s">
        <v>1532</v>
      </c>
    </row>
    <row r="10" spans="1:4" ht="236.15" x14ac:dyDescent="0.4">
      <c r="B10" s="14" t="s">
        <v>710</v>
      </c>
      <c r="C10" s="10" t="s">
        <v>711</v>
      </c>
      <c r="D10" s="10" t="s">
        <v>1533</v>
      </c>
    </row>
    <row r="11" spans="1:4" ht="285.89999999999998" x14ac:dyDescent="0.4">
      <c r="B11" s="5" t="s">
        <v>714</v>
      </c>
      <c r="C11" s="6" t="s">
        <v>715</v>
      </c>
      <c r="D11" s="6" t="s">
        <v>1534</v>
      </c>
    </row>
    <row r="12" spans="1:4" ht="186.45" x14ac:dyDescent="0.4">
      <c r="B12" s="14" t="s">
        <v>718</v>
      </c>
      <c r="C12" s="10" t="s">
        <v>719</v>
      </c>
      <c r="D12" s="10" t="s">
        <v>1535</v>
      </c>
    </row>
    <row r="13" spans="1:4" ht="236.15" x14ac:dyDescent="0.4">
      <c r="B13" s="5" t="s">
        <v>720</v>
      </c>
      <c r="C13" s="6" t="s">
        <v>721</v>
      </c>
      <c r="D13" s="6" t="s">
        <v>1536</v>
      </c>
    </row>
    <row r="14" spans="1:4" ht="186.45" x14ac:dyDescent="0.4">
      <c r="B14" s="14" t="s">
        <v>724</v>
      </c>
      <c r="C14" s="10" t="s">
        <v>725</v>
      </c>
      <c r="D14" s="10" t="s">
        <v>1537</v>
      </c>
    </row>
    <row r="15" spans="1:4" ht="136.75" x14ac:dyDescent="0.4">
      <c r="B15" s="5" t="s">
        <v>728</v>
      </c>
      <c r="C15" s="6" t="s">
        <v>692</v>
      </c>
      <c r="D15" s="6" t="s">
        <v>1538</v>
      </c>
    </row>
    <row r="16" spans="1:4" x14ac:dyDescent="0.4">
      <c r="B16" s="14" t="s">
        <v>729</v>
      </c>
      <c r="C16" s="10" t="s">
        <v>730</v>
      </c>
      <c r="D16" s="10" t="s">
        <v>1539</v>
      </c>
    </row>
    <row r="17" spans="2:4" ht="37.299999999999997" x14ac:dyDescent="0.4">
      <c r="B17" s="5" t="s">
        <v>731</v>
      </c>
      <c r="C17" s="6" t="s">
        <v>732</v>
      </c>
      <c r="D17" s="6" t="s">
        <v>1540</v>
      </c>
    </row>
  </sheetData>
  <pageMargins left="0.7" right="0.7" top="0.75" bottom="0.75" header="0.3" footer="0.3"/>
  <pageSetup paperSize="9" orientation="portrait" horizontalDpi="300" verticalDpi="300"/>
</worksheet>
</file>

<file path=xl/worksheets/sheet10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heetViews>
  <sheetFormatPr baseColWidth="10" defaultRowHeight="14.6" x14ac:dyDescent="0.4"/>
  <cols>
    <col min="2" max="2" width="9.69140625" customWidth="1"/>
    <col min="3" max="3" width="110.4609375" customWidth="1"/>
    <col min="4" max="4" width="238.23046875" customWidth="1"/>
  </cols>
  <sheetData>
    <row r="1" spans="1:4" x14ac:dyDescent="0.4">
      <c r="A1" s="2" t="str">
        <f>HYPERLINK("#'Auswahl Auswertungsmodul'!A1", "Zurück zum Start")</f>
        <v>Zurück zum Start</v>
      </c>
    </row>
    <row r="2" spans="1:4" x14ac:dyDescent="0.4">
      <c r="A2" s="2" t="str">
        <f>HYPERLINK("#'Auswahl HGV-HEP'!A1", "Zurück")</f>
        <v>Zurück</v>
      </c>
    </row>
    <row r="3" spans="1:4" x14ac:dyDescent="0.4">
      <c r="B3" s="7" t="s">
        <v>1090</v>
      </c>
    </row>
    <row r="4" spans="1:4" x14ac:dyDescent="0.4">
      <c r="B4" s="3" t="s">
        <v>36</v>
      </c>
      <c r="C4" s="4" t="s">
        <v>37</v>
      </c>
      <c r="D4" s="4" t="s">
        <v>1028</v>
      </c>
    </row>
    <row r="5" spans="1:4" x14ac:dyDescent="0.4">
      <c r="B5" s="21" t="s">
        <v>61</v>
      </c>
      <c r="C5" s="21"/>
      <c r="D5" s="21"/>
    </row>
    <row r="6" spans="1:4" x14ac:dyDescent="0.4">
      <c r="B6" s="5" t="s">
        <v>243</v>
      </c>
      <c r="C6" s="6" t="s">
        <v>236</v>
      </c>
      <c r="D6" s="6" t="s">
        <v>1079</v>
      </c>
    </row>
    <row r="7" spans="1:4" x14ac:dyDescent="0.4">
      <c r="B7" s="5" t="s">
        <v>244</v>
      </c>
      <c r="C7" s="6" t="s">
        <v>232</v>
      </c>
      <c r="D7" s="6" t="s">
        <v>1080</v>
      </c>
    </row>
    <row r="8" spans="1:4" x14ac:dyDescent="0.4">
      <c r="B8" s="5" t="s">
        <v>245</v>
      </c>
      <c r="C8" s="6" t="s">
        <v>246</v>
      </c>
      <c r="D8" s="6" t="s">
        <v>1081</v>
      </c>
    </row>
    <row r="9" spans="1:4" ht="37.299999999999997" x14ac:dyDescent="0.4">
      <c r="B9" s="5" t="s">
        <v>247</v>
      </c>
      <c r="C9" s="6" t="s">
        <v>248</v>
      </c>
      <c r="D9" s="6" t="s">
        <v>1082</v>
      </c>
    </row>
    <row r="10" spans="1:4" ht="62.15" x14ac:dyDescent="0.4">
      <c r="B10" s="5" t="s">
        <v>249</v>
      </c>
      <c r="C10" s="6" t="s">
        <v>250</v>
      </c>
      <c r="D10" s="6" t="s">
        <v>1083</v>
      </c>
    </row>
    <row r="11" spans="1:4" x14ac:dyDescent="0.4">
      <c r="B11" s="21" t="s">
        <v>41</v>
      </c>
      <c r="C11" s="21"/>
      <c r="D11" s="21"/>
    </row>
    <row r="12" spans="1:4" x14ac:dyDescent="0.4">
      <c r="B12" s="5" t="s">
        <v>254</v>
      </c>
      <c r="C12" s="6" t="s">
        <v>139</v>
      </c>
      <c r="D12" s="6" t="s">
        <v>1084</v>
      </c>
    </row>
    <row r="13" spans="1:4" ht="37.299999999999997" x14ac:dyDescent="0.4">
      <c r="B13" s="5" t="s">
        <v>255</v>
      </c>
      <c r="C13" s="6" t="s">
        <v>256</v>
      </c>
      <c r="D13" s="6" t="s">
        <v>1085</v>
      </c>
    </row>
    <row r="14" spans="1:4" ht="37.299999999999997" x14ac:dyDescent="0.4">
      <c r="B14" s="5" t="s">
        <v>257</v>
      </c>
      <c r="C14" s="6" t="s">
        <v>258</v>
      </c>
      <c r="D14" s="6" t="s">
        <v>1086</v>
      </c>
    </row>
    <row r="15" spans="1:4" ht="87" x14ac:dyDescent="0.4">
      <c r="B15" s="5" t="s">
        <v>259</v>
      </c>
      <c r="C15" s="6" t="s">
        <v>260</v>
      </c>
      <c r="D15" s="6" t="s">
        <v>1087</v>
      </c>
    </row>
    <row r="16" spans="1:4" x14ac:dyDescent="0.4">
      <c r="B16" s="5" t="s">
        <v>263</v>
      </c>
      <c r="C16" s="6" t="s">
        <v>264</v>
      </c>
      <c r="D16" s="6" t="s">
        <v>1088</v>
      </c>
    </row>
    <row r="17" spans="2:4" x14ac:dyDescent="0.4">
      <c r="B17" s="5" t="s">
        <v>267</v>
      </c>
      <c r="C17" s="6" t="s">
        <v>51</v>
      </c>
      <c r="D17" s="6" t="s">
        <v>1089</v>
      </c>
    </row>
  </sheetData>
  <mergeCells count="2">
    <mergeCell ref="B5:D5"/>
    <mergeCell ref="B11:D11"/>
  </mergeCells>
  <pageMargins left="0.7" right="0.7" top="0.75" bottom="0.75" header="0.3" footer="0.3"/>
  <pageSetup paperSize="9" orientation="portrait" horizontalDpi="300" verticalDpi="300"/>
</worksheet>
</file>

<file path=xl/worksheets/sheet10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heetViews>
  <sheetFormatPr baseColWidth="10" defaultRowHeight="14.6" x14ac:dyDescent="0.4"/>
  <cols>
    <col min="2" max="2" width="9.69140625" customWidth="1"/>
    <col min="3" max="3" width="110.460937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HGV-HEP'!A1", "Zurück")</f>
        <v>Zurück</v>
      </c>
    </row>
    <row r="3" spans="1:7" x14ac:dyDescent="0.4">
      <c r="B3" s="7" t="s">
        <v>1715</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61</v>
      </c>
      <c r="C6" s="21"/>
      <c r="D6" s="29"/>
      <c r="E6" s="29"/>
      <c r="F6" s="29"/>
      <c r="G6" s="29"/>
    </row>
    <row r="7" spans="1:7" ht="24.9" x14ac:dyDescent="0.4">
      <c r="B7" s="6" t="s">
        <v>243</v>
      </c>
      <c r="C7" s="6" t="s">
        <v>236</v>
      </c>
      <c r="D7" s="9" t="s">
        <v>1678</v>
      </c>
      <c r="E7" s="9" t="s">
        <v>1701</v>
      </c>
      <c r="F7" s="9" t="s">
        <v>198</v>
      </c>
      <c r="G7" s="9" t="s">
        <v>1680</v>
      </c>
    </row>
    <row r="8" spans="1:7" ht="24.9" x14ac:dyDescent="0.4">
      <c r="B8" s="6" t="s">
        <v>244</v>
      </c>
      <c r="C8" s="6" t="s">
        <v>232</v>
      </c>
      <c r="D8" s="9" t="s">
        <v>1650</v>
      </c>
      <c r="E8" s="9" t="s">
        <v>1702</v>
      </c>
      <c r="F8" s="9" t="s">
        <v>133</v>
      </c>
      <c r="G8" s="9" t="s">
        <v>133</v>
      </c>
    </row>
    <row r="9" spans="1:7" ht="24.9" x14ac:dyDescent="0.4">
      <c r="B9" s="6" t="s">
        <v>245</v>
      </c>
      <c r="C9" s="6" t="s">
        <v>246</v>
      </c>
      <c r="D9" s="9" t="s">
        <v>1594</v>
      </c>
      <c r="E9" s="9" t="s">
        <v>973</v>
      </c>
      <c r="F9" s="9" t="s">
        <v>77</v>
      </c>
      <c r="G9" s="9" t="s">
        <v>1703</v>
      </c>
    </row>
    <row r="10" spans="1:7" ht="24.9" x14ac:dyDescent="0.4">
      <c r="B10" s="6" t="s">
        <v>247</v>
      </c>
      <c r="C10" s="6" t="s">
        <v>248</v>
      </c>
      <c r="D10" s="9" t="s">
        <v>1687</v>
      </c>
      <c r="E10" s="9" t="s">
        <v>1704</v>
      </c>
      <c r="F10" s="9" t="s">
        <v>218</v>
      </c>
      <c r="G10" s="9" t="s">
        <v>218</v>
      </c>
    </row>
    <row r="11" spans="1:7" ht="24.9" x14ac:dyDescent="0.4">
      <c r="B11" s="6" t="s">
        <v>249</v>
      </c>
      <c r="C11" s="6" t="s">
        <v>250</v>
      </c>
      <c r="D11" s="9" t="s">
        <v>1705</v>
      </c>
      <c r="E11" s="9" t="s">
        <v>1706</v>
      </c>
      <c r="F11" s="9" t="s">
        <v>1707</v>
      </c>
      <c r="G11" s="9" t="s">
        <v>252</v>
      </c>
    </row>
    <row r="12" spans="1:7" ht="24.9" x14ac:dyDescent="0.4">
      <c r="B12" s="6" t="s">
        <v>253</v>
      </c>
      <c r="C12" s="6" t="s">
        <v>228</v>
      </c>
      <c r="D12" s="9" t="s">
        <v>1597</v>
      </c>
      <c r="E12" s="9" t="s">
        <v>959</v>
      </c>
      <c r="F12" s="9" t="s">
        <v>85</v>
      </c>
      <c r="G12" s="9" t="s">
        <v>85</v>
      </c>
    </row>
    <row r="13" spans="1:7" x14ac:dyDescent="0.4">
      <c r="B13" s="21" t="s">
        <v>41</v>
      </c>
      <c r="C13" s="21"/>
      <c r="D13" s="29"/>
      <c r="E13" s="29"/>
      <c r="F13" s="29"/>
      <c r="G13" s="29"/>
    </row>
    <row r="14" spans="1:7" ht="24.9" x14ac:dyDescent="0.4">
      <c r="B14" s="6" t="s">
        <v>254</v>
      </c>
      <c r="C14" s="6" t="s">
        <v>139</v>
      </c>
      <c r="D14" s="9" t="s">
        <v>1632</v>
      </c>
      <c r="E14" s="9" t="s">
        <v>908</v>
      </c>
      <c r="F14" s="9" t="s">
        <v>158</v>
      </c>
      <c r="G14" s="9" t="s">
        <v>1633</v>
      </c>
    </row>
    <row r="15" spans="1:7" ht="24.9" x14ac:dyDescent="0.4">
      <c r="B15" s="6" t="s">
        <v>255</v>
      </c>
      <c r="C15" s="6" t="s">
        <v>256</v>
      </c>
      <c r="D15" s="9" t="s">
        <v>1668</v>
      </c>
      <c r="E15" s="9" t="s">
        <v>933</v>
      </c>
      <c r="F15" s="9" t="s">
        <v>916</v>
      </c>
      <c r="G15" s="9" t="s">
        <v>168</v>
      </c>
    </row>
    <row r="16" spans="1:7" ht="24.9" x14ac:dyDescent="0.4">
      <c r="B16" s="6" t="s">
        <v>257</v>
      </c>
      <c r="C16" s="6" t="s">
        <v>258</v>
      </c>
      <c r="D16" s="9" t="s">
        <v>1594</v>
      </c>
      <c r="E16" s="9" t="s">
        <v>1708</v>
      </c>
      <c r="F16" s="9" t="s">
        <v>1709</v>
      </c>
      <c r="G16" s="9" t="s">
        <v>1703</v>
      </c>
    </row>
    <row r="17" spans="2:7" ht="24.9" x14ac:dyDescent="0.4">
      <c r="B17" s="6" t="s">
        <v>259</v>
      </c>
      <c r="C17" s="6" t="s">
        <v>260</v>
      </c>
      <c r="D17" s="9" t="s">
        <v>1710</v>
      </c>
      <c r="E17" s="9" t="s">
        <v>1711</v>
      </c>
      <c r="F17" s="9" t="s">
        <v>1712</v>
      </c>
      <c r="G17" s="9" t="s">
        <v>262</v>
      </c>
    </row>
    <row r="18" spans="2:7" ht="24.9" x14ac:dyDescent="0.4">
      <c r="B18" s="6" t="s">
        <v>263</v>
      </c>
      <c r="C18" s="6" t="s">
        <v>264</v>
      </c>
      <c r="D18" s="9" t="s">
        <v>1713</v>
      </c>
      <c r="E18" s="9" t="s">
        <v>1714</v>
      </c>
      <c r="F18" s="9" t="s">
        <v>266</v>
      </c>
      <c r="G18" s="9" t="s">
        <v>266</v>
      </c>
    </row>
    <row r="19" spans="2:7" ht="24.9" x14ac:dyDescent="0.4">
      <c r="B19" s="6" t="s">
        <v>267</v>
      </c>
      <c r="C19" s="6" t="s">
        <v>51</v>
      </c>
      <c r="D19" s="9" t="s">
        <v>1588</v>
      </c>
      <c r="E19" s="9" t="s">
        <v>59</v>
      </c>
      <c r="F19" s="9" t="s">
        <v>59</v>
      </c>
      <c r="G19" s="9" t="s">
        <v>59</v>
      </c>
    </row>
  </sheetData>
  <mergeCells count="6">
    <mergeCell ref="B13:G13"/>
    <mergeCell ref="B4:B5"/>
    <mergeCell ref="C4:C5"/>
    <mergeCell ref="D4:D5"/>
    <mergeCell ref="E4:G4"/>
    <mergeCell ref="B6:G6"/>
  </mergeCells>
  <pageMargins left="0.7" right="0.7" top="0.75" bottom="0.75" header="0.3" footer="0.3"/>
  <pageSetup paperSize="9" orientation="portrait" horizontalDpi="300" verticalDpi="300"/>
</worksheet>
</file>

<file path=xl/worksheets/sheet10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heetViews>
  <sheetFormatPr baseColWidth="10" defaultRowHeight="14.6" x14ac:dyDescent="0.4"/>
  <cols>
    <col min="2" max="2" width="9.69140625" customWidth="1"/>
    <col min="3" max="3" width="110.460937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HGV-HEP'!A1", "Zurück")</f>
        <v>Zurück</v>
      </c>
    </row>
    <row r="3" spans="1:5" x14ac:dyDescent="0.4">
      <c r="B3" s="7" t="s">
        <v>1785</v>
      </c>
    </row>
    <row r="4" spans="1:5" x14ac:dyDescent="0.4">
      <c r="B4" s="3" t="s">
        <v>36</v>
      </c>
      <c r="C4" s="4" t="s">
        <v>37</v>
      </c>
      <c r="D4" s="3" t="s">
        <v>1747</v>
      </c>
      <c r="E4" s="4" t="s">
        <v>1028</v>
      </c>
    </row>
    <row r="5" spans="1:5" x14ac:dyDescent="0.4">
      <c r="B5" s="21" t="s">
        <v>61</v>
      </c>
      <c r="C5" s="21"/>
      <c r="D5" s="30"/>
      <c r="E5" s="21"/>
    </row>
    <row r="6" spans="1:5" x14ac:dyDescent="0.4">
      <c r="B6" s="5" t="s">
        <v>243</v>
      </c>
      <c r="C6" s="6" t="s">
        <v>236</v>
      </c>
      <c r="D6" s="5" t="s">
        <v>13</v>
      </c>
      <c r="E6" s="6" t="s">
        <v>1778</v>
      </c>
    </row>
    <row r="7" spans="1:5" ht="62.15" x14ac:dyDescent="0.4">
      <c r="B7" s="5" t="s">
        <v>245</v>
      </c>
      <c r="C7" s="6" t="s">
        <v>246</v>
      </c>
      <c r="D7" s="5" t="s">
        <v>4</v>
      </c>
      <c r="E7" s="6" t="s">
        <v>1779</v>
      </c>
    </row>
    <row r="8" spans="1:5" x14ac:dyDescent="0.4">
      <c r="B8" s="5" t="s">
        <v>245</v>
      </c>
      <c r="C8" s="6" t="s">
        <v>246</v>
      </c>
      <c r="D8" s="5" t="s">
        <v>13</v>
      </c>
      <c r="E8" s="6" t="s">
        <v>1780</v>
      </c>
    </row>
    <row r="9" spans="1:5" x14ac:dyDescent="0.4">
      <c r="B9" s="5" t="s">
        <v>249</v>
      </c>
      <c r="C9" s="6" t="s">
        <v>250</v>
      </c>
      <c r="D9" s="5" t="s">
        <v>10</v>
      </c>
      <c r="E9" s="6" t="s">
        <v>1758</v>
      </c>
    </row>
    <row r="10" spans="1:5" x14ac:dyDescent="0.4">
      <c r="B10" s="21" t="s">
        <v>41</v>
      </c>
      <c r="C10" s="21"/>
      <c r="D10" s="30"/>
      <c r="E10" s="21"/>
    </row>
    <row r="11" spans="1:5" x14ac:dyDescent="0.4">
      <c r="B11" s="5" t="s">
        <v>254</v>
      </c>
      <c r="C11" s="6" t="s">
        <v>139</v>
      </c>
      <c r="D11" s="5" t="s">
        <v>13</v>
      </c>
      <c r="E11" s="6" t="s">
        <v>1781</v>
      </c>
    </row>
    <row r="12" spans="1:5" x14ac:dyDescent="0.4">
      <c r="B12" s="5" t="s">
        <v>257</v>
      </c>
      <c r="C12" s="6" t="s">
        <v>258</v>
      </c>
      <c r="D12" s="5" t="s">
        <v>10</v>
      </c>
      <c r="E12" s="6" t="s">
        <v>1759</v>
      </c>
    </row>
    <row r="13" spans="1:5" x14ac:dyDescent="0.4">
      <c r="B13" s="5" t="s">
        <v>257</v>
      </c>
      <c r="C13" s="6" t="s">
        <v>258</v>
      </c>
      <c r="D13" s="5" t="s">
        <v>13</v>
      </c>
      <c r="E13" s="6" t="s">
        <v>1782</v>
      </c>
    </row>
    <row r="14" spans="1:5" ht="37.299999999999997" x14ac:dyDescent="0.4">
      <c r="B14" s="5" t="s">
        <v>259</v>
      </c>
      <c r="C14" s="6" t="s">
        <v>260</v>
      </c>
      <c r="D14" s="5" t="s">
        <v>4</v>
      </c>
      <c r="E14" s="6" t="s">
        <v>1783</v>
      </c>
    </row>
    <row r="15" spans="1:5" x14ac:dyDescent="0.4">
      <c r="B15" s="5" t="s">
        <v>259</v>
      </c>
      <c r="C15" s="6" t="s">
        <v>260</v>
      </c>
      <c r="D15" s="5" t="s">
        <v>10</v>
      </c>
      <c r="E15" s="6" t="s">
        <v>1748</v>
      </c>
    </row>
    <row r="16" spans="1:5" x14ac:dyDescent="0.4">
      <c r="B16" s="5" t="s">
        <v>263</v>
      </c>
      <c r="C16" s="6" t="s">
        <v>264</v>
      </c>
      <c r="D16" s="5" t="s">
        <v>4</v>
      </c>
      <c r="E16" s="6" t="s">
        <v>1784</v>
      </c>
    </row>
  </sheetData>
  <mergeCells count="2">
    <mergeCell ref="B5:E5"/>
    <mergeCell ref="B10:E10"/>
  </mergeCells>
  <pageMargins left="0.7" right="0.7" top="0.75" bottom="0.75" header="0.3" footer="0.3"/>
  <pageSetup paperSize="9" orientation="portrait" horizontalDpi="300" verticalDpi="30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baseColWidth="10" defaultRowHeight="14.6" x14ac:dyDescent="0.4"/>
  <cols>
    <col min="2" max="2" width="9.69140625" customWidth="1"/>
    <col min="3" max="3" width="65.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CHE'!A1", "Zurück")</f>
        <v>Zurück</v>
      </c>
    </row>
    <row r="3" spans="1:5" x14ac:dyDescent="0.4">
      <c r="B3" s="7" t="s">
        <v>2090</v>
      </c>
    </row>
    <row r="4" spans="1:5" x14ac:dyDescent="0.4">
      <c r="B4" s="3" t="s">
        <v>36</v>
      </c>
      <c r="C4" s="4" t="s">
        <v>2081</v>
      </c>
      <c r="D4" s="3" t="s">
        <v>1747</v>
      </c>
      <c r="E4" s="4" t="s">
        <v>1028</v>
      </c>
    </row>
    <row r="5" spans="1:5" ht="99.45" x14ac:dyDescent="0.4">
      <c r="B5" s="5" t="s">
        <v>346</v>
      </c>
      <c r="C5" s="6" t="s">
        <v>347</v>
      </c>
      <c r="D5" s="5" t="s">
        <v>7</v>
      </c>
      <c r="E5" s="6" t="s">
        <v>2082</v>
      </c>
    </row>
    <row r="6" spans="1:5" ht="62.15" x14ac:dyDescent="0.4">
      <c r="B6" s="14" t="s">
        <v>350</v>
      </c>
      <c r="C6" s="10" t="s">
        <v>351</v>
      </c>
      <c r="D6" s="14" t="s">
        <v>10</v>
      </c>
      <c r="E6" s="10" t="s">
        <v>2083</v>
      </c>
    </row>
    <row r="7" spans="1:5" ht="37.299999999999997" x14ac:dyDescent="0.4">
      <c r="B7" s="5" t="s">
        <v>354</v>
      </c>
      <c r="C7" s="6" t="s">
        <v>355</v>
      </c>
      <c r="D7" s="5" t="s">
        <v>7</v>
      </c>
      <c r="E7" s="6" t="s">
        <v>2084</v>
      </c>
    </row>
    <row r="8" spans="1:5" ht="37.299999999999997" x14ac:dyDescent="0.4">
      <c r="B8" s="14" t="s">
        <v>358</v>
      </c>
      <c r="C8" s="10" t="s">
        <v>359</v>
      </c>
      <c r="D8" s="14" t="s">
        <v>7</v>
      </c>
      <c r="E8" s="10" t="s">
        <v>2085</v>
      </c>
    </row>
    <row r="9" spans="1:5" ht="37.299999999999997" x14ac:dyDescent="0.4">
      <c r="B9" s="5" t="s">
        <v>358</v>
      </c>
      <c r="C9" s="6" t="s">
        <v>359</v>
      </c>
      <c r="D9" s="5" t="s">
        <v>10</v>
      </c>
      <c r="E9" s="6" t="s">
        <v>2086</v>
      </c>
    </row>
    <row r="10" spans="1:5" x14ac:dyDescent="0.4">
      <c r="B10" s="14" t="s">
        <v>360</v>
      </c>
      <c r="C10" s="10" t="s">
        <v>361</v>
      </c>
      <c r="D10" s="14" t="s">
        <v>13</v>
      </c>
      <c r="E10" s="10" t="s">
        <v>2087</v>
      </c>
    </row>
    <row r="11" spans="1:5" ht="37.299999999999997" x14ac:dyDescent="0.4">
      <c r="B11" s="5" t="s">
        <v>362</v>
      </c>
      <c r="C11" s="6" t="s">
        <v>363</v>
      </c>
      <c r="D11" s="5" t="s">
        <v>7</v>
      </c>
      <c r="E11" s="6" t="s">
        <v>2088</v>
      </c>
    </row>
    <row r="12" spans="1:5" ht="111.9" x14ac:dyDescent="0.4">
      <c r="B12" s="14" t="s">
        <v>364</v>
      </c>
      <c r="C12" s="10" t="s">
        <v>365</v>
      </c>
      <c r="D12" s="14" t="s">
        <v>7</v>
      </c>
      <c r="E12" s="10" t="s">
        <v>2089</v>
      </c>
    </row>
    <row r="13" spans="1:5" x14ac:dyDescent="0.4">
      <c r="B13" s="5" t="s">
        <v>364</v>
      </c>
      <c r="C13" s="6" t="s">
        <v>365</v>
      </c>
      <c r="D13" s="5" t="s">
        <v>10</v>
      </c>
      <c r="E13" s="6" t="s">
        <v>1803</v>
      </c>
    </row>
  </sheetData>
  <pageMargins left="0.7" right="0.7" top="0.75" bottom="0.75" header="0.3" footer="0.3"/>
  <pageSetup paperSize="9" orientation="portrait" horizontalDpi="300" verticalDpi="300"/>
</worksheet>
</file>

<file path=xl/worksheets/sheet10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workbookViewId="0"/>
  </sheetViews>
  <sheetFormatPr baseColWidth="10" defaultRowHeight="14.6" x14ac:dyDescent="0.4"/>
  <cols>
    <col min="2" max="2" width="9.69140625" customWidth="1"/>
    <col min="3" max="3" width="119.69140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HGV-HEP'!A1", "Zurück")</f>
        <v>Zurück</v>
      </c>
    </row>
    <row r="3" spans="1:7" x14ac:dyDescent="0.4">
      <c r="B3" s="7" t="s">
        <v>2011</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698</v>
      </c>
      <c r="C6" s="6" t="s">
        <v>699</v>
      </c>
      <c r="D6" s="9" t="s">
        <v>1886</v>
      </c>
      <c r="E6" s="9" t="s">
        <v>1323</v>
      </c>
      <c r="F6" s="9" t="s">
        <v>1988</v>
      </c>
      <c r="G6" s="9" t="s">
        <v>1323</v>
      </c>
    </row>
    <row r="7" spans="1:7" ht="24.9" x14ac:dyDescent="0.4">
      <c r="B7" s="10" t="s">
        <v>700</v>
      </c>
      <c r="C7" s="10" t="s">
        <v>701</v>
      </c>
      <c r="D7" s="11" t="s">
        <v>1989</v>
      </c>
      <c r="E7" s="11" t="s">
        <v>1326</v>
      </c>
      <c r="F7" s="11" t="s">
        <v>1990</v>
      </c>
      <c r="G7" s="11" t="s">
        <v>1326</v>
      </c>
    </row>
    <row r="8" spans="1:7" ht="24.9" x14ac:dyDescent="0.4">
      <c r="B8" s="6" t="s">
        <v>704</v>
      </c>
      <c r="C8" s="6" t="s">
        <v>686</v>
      </c>
      <c r="D8" s="9" t="s">
        <v>1991</v>
      </c>
      <c r="E8" s="9" t="s">
        <v>1328</v>
      </c>
      <c r="F8" s="9" t="s">
        <v>1992</v>
      </c>
      <c r="G8" s="9" t="s">
        <v>1993</v>
      </c>
    </row>
    <row r="9" spans="1:7" ht="24.9" x14ac:dyDescent="0.4">
      <c r="B9" s="10" t="s">
        <v>707</v>
      </c>
      <c r="C9" s="10" t="s">
        <v>690</v>
      </c>
      <c r="D9" s="11" t="s">
        <v>1592</v>
      </c>
      <c r="E9" s="11" t="s">
        <v>1994</v>
      </c>
      <c r="F9" s="11" t="s">
        <v>1995</v>
      </c>
      <c r="G9" s="11" t="s">
        <v>73</v>
      </c>
    </row>
    <row r="10" spans="1:7" ht="24.9" x14ac:dyDescent="0.4">
      <c r="B10" s="6" t="s">
        <v>708</v>
      </c>
      <c r="C10" s="6" t="s">
        <v>709</v>
      </c>
      <c r="D10" s="9" t="s">
        <v>1873</v>
      </c>
      <c r="E10" s="9" t="s">
        <v>515</v>
      </c>
      <c r="F10" s="9" t="s">
        <v>1996</v>
      </c>
      <c r="G10" s="9" t="s">
        <v>515</v>
      </c>
    </row>
    <row r="11" spans="1:7" ht="24.9" x14ac:dyDescent="0.4">
      <c r="B11" s="10" t="s">
        <v>710</v>
      </c>
      <c r="C11" s="10" t="s">
        <v>711</v>
      </c>
      <c r="D11" s="11" t="s">
        <v>1997</v>
      </c>
      <c r="E11" s="11" t="s">
        <v>1338</v>
      </c>
      <c r="F11" s="11" t="s">
        <v>1998</v>
      </c>
      <c r="G11" s="11" t="s">
        <v>713</v>
      </c>
    </row>
    <row r="12" spans="1:7" ht="24.9" x14ac:dyDescent="0.4">
      <c r="B12" s="6" t="s">
        <v>714</v>
      </c>
      <c r="C12" s="6" t="s">
        <v>715</v>
      </c>
      <c r="D12" s="9" t="s">
        <v>1999</v>
      </c>
      <c r="E12" s="9" t="s">
        <v>2000</v>
      </c>
      <c r="F12" s="9" t="s">
        <v>2001</v>
      </c>
      <c r="G12" s="9" t="s">
        <v>717</v>
      </c>
    </row>
    <row r="13" spans="1:7" ht="24.9" x14ac:dyDescent="0.4">
      <c r="B13" s="10" t="s">
        <v>718</v>
      </c>
      <c r="C13" s="10" t="s">
        <v>719</v>
      </c>
      <c r="D13" s="11" t="s">
        <v>1873</v>
      </c>
      <c r="E13" s="11" t="s">
        <v>1172</v>
      </c>
      <c r="F13" s="11" t="s">
        <v>1174</v>
      </c>
      <c r="G13" s="11" t="s">
        <v>515</v>
      </c>
    </row>
    <row r="14" spans="1:7" ht="24.9" x14ac:dyDescent="0.4">
      <c r="B14" s="6" t="s">
        <v>720</v>
      </c>
      <c r="C14" s="6" t="s">
        <v>721</v>
      </c>
      <c r="D14" s="9" t="s">
        <v>2002</v>
      </c>
      <c r="E14" s="9" t="s">
        <v>2003</v>
      </c>
      <c r="F14" s="9" t="s">
        <v>2004</v>
      </c>
      <c r="G14" s="9" t="s">
        <v>2005</v>
      </c>
    </row>
    <row r="15" spans="1:7" ht="24.9" x14ac:dyDescent="0.4">
      <c r="B15" s="10" t="s">
        <v>724</v>
      </c>
      <c r="C15" s="10" t="s">
        <v>725</v>
      </c>
      <c r="D15" s="11" t="s">
        <v>2006</v>
      </c>
      <c r="E15" s="11" t="s">
        <v>2007</v>
      </c>
      <c r="F15" s="11" t="s">
        <v>2008</v>
      </c>
      <c r="G15" s="11" t="s">
        <v>1349</v>
      </c>
    </row>
    <row r="16" spans="1:7" ht="24.9" x14ac:dyDescent="0.4">
      <c r="B16" s="6" t="s">
        <v>728</v>
      </c>
      <c r="C16" s="6" t="s">
        <v>692</v>
      </c>
      <c r="D16" s="9" t="s">
        <v>1814</v>
      </c>
      <c r="E16" s="9" t="s">
        <v>1132</v>
      </c>
      <c r="F16" s="9" t="s">
        <v>1815</v>
      </c>
      <c r="G16" s="9" t="s">
        <v>353</v>
      </c>
    </row>
    <row r="17" spans="2:7" ht="24.9" x14ac:dyDescent="0.4">
      <c r="B17" s="10" t="s">
        <v>729</v>
      </c>
      <c r="C17" s="10" t="s">
        <v>730</v>
      </c>
      <c r="D17" s="11" t="s">
        <v>1643</v>
      </c>
      <c r="E17" s="11" t="s">
        <v>127</v>
      </c>
      <c r="F17" s="11" t="s">
        <v>1645</v>
      </c>
      <c r="G17" s="11" t="s">
        <v>127</v>
      </c>
    </row>
    <row r="18" spans="2:7" ht="24.9" x14ac:dyDescent="0.4">
      <c r="B18" s="6" t="s">
        <v>731</v>
      </c>
      <c r="C18" s="6" t="s">
        <v>732</v>
      </c>
      <c r="D18" s="9" t="s">
        <v>2009</v>
      </c>
      <c r="E18" s="9" t="s">
        <v>2010</v>
      </c>
      <c r="F18" s="9" t="s">
        <v>1355</v>
      </c>
      <c r="G18" s="9" t="s">
        <v>734</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0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heetViews>
  <sheetFormatPr baseColWidth="10" defaultRowHeight="14.6" x14ac:dyDescent="0.4"/>
  <cols>
    <col min="2" max="2" width="9.69140625" customWidth="1"/>
    <col min="3" max="3" width="119.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HGV-HEP'!A1", "Zurück")</f>
        <v>Zurück</v>
      </c>
    </row>
    <row r="3" spans="1:5" x14ac:dyDescent="0.4">
      <c r="B3" s="7" t="s">
        <v>2222</v>
      </c>
    </row>
    <row r="4" spans="1:5" x14ac:dyDescent="0.4">
      <c r="B4" s="3" t="s">
        <v>36</v>
      </c>
      <c r="C4" s="4" t="s">
        <v>2081</v>
      </c>
      <c r="D4" s="3" t="s">
        <v>1747</v>
      </c>
      <c r="E4" s="4" t="s">
        <v>1028</v>
      </c>
    </row>
    <row r="5" spans="1:5" x14ac:dyDescent="0.4">
      <c r="B5" s="5" t="s">
        <v>698</v>
      </c>
      <c r="C5" s="6" t="s">
        <v>699</v>
      </c>
      <c r="D5" s="5" t="s">
        <v>7</v>
      </c>
      <c r="E5" s="6" t="s">
        <v>1765</v>
      </c>
    </row>
    <row r="6" spans="1:5" x14ac:dyDescent="0.4">
      <c r="B6" s="14" t="s">
        <v>698</v>
      </c>
      <c r="C6" s="10" t="s">
        <v>699</v>
      </c>
      <c r="D6" s="14" t="s">
        <v>10</v>
      </c>
      <c r="E6" s="10" t="s">
        <v>2202</v>
      </c>
    </row>
    <row r="7" spans="1:5" x14ac:dyDescent="0.4">
      <c r="B7" s="5" t="s">
        <v>698</v>
      </c>
      <c r="C7" s="6" t="s">
        <v>699</v>
      </c>
      <c r="D7" s="5" t="s">
        <v>13</v>
      </c>
      <c r="E7" s="6" t="s">
        <v>2203</v>
      </c>
    </row>
    <row r="8" spans="1:5" ht="37.299999999999997" x14ac:dyDescent="0.4">
      <c r="B8" s="14" t="s">
        <v>700</v>
      </c>
      <c r="C8" s="10" t="s">
        <v>701</v>
      </c>
      <c r="D8" s="14" t="s">
        <v>7</v>
      </c>
      <c r="E8" s="10" t="s">
        <v>2204</v>
      </c>
    </row>
    <row r="9" spans="1:5" ht="37.299999999999997" x14ac:dyDescent="0.4">
      <c r="B9" s="5" t="s">
        <v>700</v>
      </c>
      <c r="C9" s="6" t="s">
        <v>701</v>
      </c>
      <c r="D9" s="5" t="s">
        <v>10</v>
      </c>
      <c r="E9" s="6" t="s">
        <v>2205</v>
      </c>
    </row>
    <row r="10" spans="1:5" ht="37.299999999999997" x14ac:dyDescent="0.4">
      <c r="B10" s="14" t="s">
        <v>700</v>
      </c>
      <c r="C10" s="10" t="s">
        <v>701</v>
      </c>
      <c r="D10" s="14" t="s">
        <v>13</v>
      </c>
      <c r="E10" s="10" t="s">
        <v>2206</v>
      </c>
    </row>
    <row r="11" spans="1:5" ht="409.6" x14ac:dyDescent="0.4">
      <c r="B11" s="5" t="s">
        <v>704</v>
      </c>
      <c r="C11" s="6" t="s">
        <v>686</v>
      </c>
      <c r="D11" s="5" t="s">
        <v>7</v>
      </c>
      <c r="E11" s="6" t="s">
        <v>2207</v>
      </c>
    </row>
    <row r="12" spans="1:5" ht="62.15" x14ac:dyDescent="0.4">
      <c r="B12" s="14" t="s">
        <v>704</v>
      </c>
      <c r="C12" s="10" t="s">
        <v>686</v>
      </c>
      <c r="D12" s="14" t="s">
        <v>13</v>
      </c>
      <c r="E12" s="10" t="s">
        <v>2208</v>
      </c>
    </row>
    <row r="13" spans="1:5" ht="37.299999999999997" x14ac:dyDescent="0.4">
      <c r="B13" s="5" t="s">
        <v>707</v>
      </c>
      <c r="C13" s="6" t="s">
        <v>690</v>
      </c>
      <c r="D13" s="5" t="s">
        <v>7</v>
      </c>
      <c r="E13" s="6" t="s">
        <v>2209</v>
      </c>
    </row>
    <row r="14" spans="1:5" x14ac:dyDescent="0.4">
      <c r="B14" s="14" t="s">
        <v>707</v>
      </c>
      <c r="C14" s="10" t="s">
        <v>690</v>
      </c>
      <c r="D14" s="14" t="s">
        <v>10</v>
      </c>
      <c r="E14" s="10" t="s">
        <v>2202</v>
      </c>
    </row>
    <row r="15" spans="1:5" x14ac:dyDescent="0.4">
      <c r="B15" s="5" t="s">
        <v>708</v>
      </c>
      <c r="C15" s="6" t="s">
        <v>709</v>
      </c>
      <c r="D15" s="5" t="s">
        <v>10</v>
      </c>
      <c r="E15" s="6" t="s">
        <v>2210</v>
      </c>
    </row>
    <row r="16" spans="1:5" x14ac:dyDescent="0.4">
      <c r="B16" s="14" t="s">
        <v>710</v>
      </c>
      <c r="C16" s="10" t="s">
        <v>711</v>
      </c>
      <c r="D16" s="14" t="s">
        <v>7</v>
      </c>
      <c r="E16" s="10" t="s">
        <v>2211</v>
      </c>
    </row>
    <row r="17" spans="2:5" ht="37.299999999999997" x14ac:dyDescent="0.4">
      <c r="B17" s="5" t="s">
        <v>714</v>
      </c>
      <c r="C17" s="6" t="s">
        <v>715</v>
      </c>
      <c r="D17" s="5" t="s">
        <v>7</v>
      </c>
      <c r="E17" s="6" t="s">
        <v>2212</v>
      </c>
    </row>
    <row r="18" spans="2:5" ht="223.75" x14ac:dyDescent="0.4">
      <c r="B18" s="14" t="s">
        <v>718</v>
      </c>
      <c r="C18" s="10" t="s">
        <v>719</v>
      </c>
      <c r="D18" s="14" t="s">
        <v>7</v>
      </c>
      <c r="E18" s="10" t="s">
        <v>2213</v>
      </c>
    </row>
    <row r="19" spans="2:5" ht="186.45" x14ac:dyDescent="0.4">
      <c r="B19" s="5" t="s">
        <v>720</v>
      </c>
      <c r="C19" s="6" t="s">
        <v>721</v>
      </c>
      <c r="D19" s="5" t="s">
        <v>7</v>
      </c>
      <c r="E19" s="6" t="s">
        <v>2214</v>
      </c>
    </row>
    <row r="20" spans="2:5" ht="62.15" x14ac:dyDescent="0.4">
      <c r="B20" s="14" t="s">
        <v>720</v>
      </c>
      <c r="C20" s="10" t="s">
        <v>721</v>
      </c>
      <c r="D20" s="14" t="s">
        <v>13</v>
      </c>
      <c r="E20" s="10" t="s">
        <v>2215</v>
      </c>
    </row>
    <row r="21" spans="2:5" ht="285.89999999999998" x14ac:dyDescent="0.4">
      <c r="B21" s="5" t="s">
        <v>724</v>
      </c>
      <c r="C21" s="6" t="s">
        <v>725</v>
      </c>
      <c r="D21" s="5" t="s">
        <v>7</v>
      </c>
      <c r="E21" s="6" t="s">
        <v>2216</v>
      </c>
    </row>
    <row r="22" spans="2:5" x14ac:dyDescent="0.4">
      <c r="B22" s="14" t="s">
        <v>724</v>
      </c>
      <c r="C22" s="10" t="s">
        <v>725</v>
      </c>
      <c r="D22" s="14" t="s">
        <v>10</v>
      </c>
      <c r="E22" s="10" t="s">
        <v>1748</v>
      </c>
    </row>
    <row r="23" spans="2:5" ht="37.299999999999997" x14ac:dyDescent="0.4">
      <c r="B23" s="5" t="s">
        <v>724</v>
      </c>
      <c r="C23" s="6" t="s">
        <v>725</v>
      </c>
      <c r="D23" s="5" t="s">
        <v>13</v>
      </c>
      <c r="E23" s="6" t="s">
        <v>2217</v>
      </c>
    </row>
    <row r="24" spans="2:5" ht="37.299999999999997" x14ac:dyDescent="0.4">
      <c r="B24" s="14" t="s">
        <v>728</v>
      </c>
      <c r="C24" s="10" t="s">
        <v>692</v>
      </c>
      <c r="D24" s="14" t="s">
        <v>7</v>
      </c>
      <c r="E24" s="10" t="s">
        <v>2218</v>
      </c>
    </row>
    <row r="25" spans="2:5" ht="37.299999999999997" x14ac:dyDescent="0.4">
      <c r="B25" s="5" t="s">
        <v>728</v>
      </c>
      <c r="C25" s="6" t="s">
        <v>692</v>
      </c>
      <c r="D25" s="5" t="s">
        <v>10</v>
      </c>
      <c r="E25" s="6" t="s">
        <v>2219</v>
      </c>
    </row>
    <row r="26" spans="2:5" x14ac:dyDescent="0.4">
      <c r="B26" s="14" t="s">
        <v>729</v>
      </c>
      <c r="C26" s="10" t="s">
        <v>730</v>
      </c>
      <c r="D26" s="14" t="s">
        <v>10</v>
      </c>
      <c r="E26" s="10" t="s">
        <v>2220</v>
      </c>
    </row>
    <row r="27" spans="2:5" ht="136.75" x14ac:dyDescent="0.4">
      <c r="B27" s="5" t="s">
        <v>731</v>
      </c>
      <c r="C27" s="6" t="s">
        <v>732</v>
      </c>
      <c r="D27" s="5" t="s">
        <v>7</v>
      </c>
      <c r="E27" s="6" t="s">
        <v>2221</v>
      </c>
    </row>
  </sheetData>
  <pageMargins left="0.7" right="0.7" top="0.75" bottom="0.75" header="0.3" footer="0.3"/>
  <pageSetup paperSize="9" orientation="portrait" horizontalDpi="300" verticalDpi="300"/>
</worksheet>
</file>

<file path=xl/worksheets/sheet10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heetViews>
  <sheetFormatPr baseColWidth="10" defaultRowHeight="14.6" x14ac:dyDescent="0.4"/>
  <cols>
    <col min="2" max="2" width="9.69140625" customWidth="1"/>
    <col min="3" max="3" width="110.460937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HGV-HEP'!A1", "Zurück")</f>
        <v>Zurück</v>
      </c>
    </row>
    <row r="3" spans="1:6" x14ac:dyDescent="0.4">
      <c r="B3" s="7" t="s">
        <v>2329</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61</v>
      </c>
      <c r="C6" s="21"/>
      <c r="D6" s="29"/>
      <c r="E6" s="29"/>
      <c r="F6" s="29"/>
    </row>
    <row r="7" spans="1:6" ht="24.9" x14ac:dyDescent="0.4">
      <c r="B7" s="6" t="s">
        <v>243</v>
      </c>
      <c r="C7" s="6" t="s">
        <v>236</v>
      </c>
      <c r="D7" s="9" t="s">
        <v>1678</v>
      </c>
      <c r="E7" s="9" t="s">
        <v>931</v>
      </c>
      <c r="F7" s="9" t="s">
        <v>931</v>
      </c>
    </row>
    <row r="8" spans="1:6" ht="24.9" x14ac:dyDescent="0.4">
      <c r="B8" s="6" t="s">
        <v>244</v>
      </c>
      <c r="C8" s="6" t="s">
        <v>232</v>
      </c>
      <c r="D8" s="9" t="s">
        <v>1650</v>
      </c>
      <c r="E8" s="9" t="s">
        <v>1652</v>
      </c>
      <c r="F8" s="9" t="s">
        <v>887</v>
      </c>
    </row>
    <row r="9" spans="1:6" ht="24.9" x14ac:dyDescent="0.4">
      <c r="B9" s="6" t="s">
        <v>245</v>
      </c>
      <c r="C9" s="6" t="s">
        <v>246</v>
      </c>
      <c r="D9" s="9" t="s">
        <v>1594</v>
      </c>
      <c r="E9" s="9" t="s">
        <v>77</v>
      </c>
      <c r="F9" s="9" t="s">
        <v>77</v>
      </c>
    </row>
    <row r="10" spans="1:6" ht="24.9" x14ac:dyDescent="0.4">
      <c r="B10" s="6" t="s">
        <v>247</v>
      </c>
      <c r="C10" s="6" t="s">
        <v>248</v>
      </c>
      <c r="D10" s="9" t="s">
        <v>1687</v>
      </c>
      <c r="E10" s="9" t="s">
        <v>1704</v>
      </c>
      <c r="F10" s="9" t="s">
        <v>218</v>
      </c>
    </row>
    <row r="11" spans="1:6" ht="24.9" x14ac:dyDescent="0.4">
      <c r="B11" s="6" t="s">
        <v>249</v>
      </c>
      <c r="C11" s="6" t="s">
        <v>250</v>
      </c>
      <c r="D11" s="9" t="s">
        <v>1705</v>
      </c>
      <c r="E11" s="9" t="s">
        <v>1878</v>
      </c>
      <c r="F11" s="9" t="s">
        <v>1855</v>
      </c>
    </row>
    <row r="12" spans="1:6" ht="24.9" x14ac:dyDescent="0.4">
      <c r="B12" s="6" t="s">
        <v>253</v>
      </c>
      <c r="C12" s="6" t="s">
        <v>228</v>
      </c>
      <c r="D12" s="9" t="s">
        <v>1597</v>
      </c>
      <c r="E12" s="9" t="s">
        <v>884</v>
      </c>
      <c r="F12" s="9" t="s">
        <v>85</v>
      </c>
    </row>
    <row r="13" spans="1:6" x14ac:dyDescent="0.4">
      <c r="B13" s="21" t="s">
        <v>41</v>
      </c>
      <c r="C13" s="21"/>
      <c r="D13" s="29"/>
      <c r="E13" s="29"/>
      <c r="F13" s="29"/>
    </row>
    <row r="14" spans="1:6" ht="24.9" x14ac:dyDescent="0.4">
      <c r="B14" s="6" t="s">
        <v>254</v>
      </c>
      <c r="C14" s="6" t="s">
        <v>139</v>
      </c>
      <c r="D14" s="9" t="s">
        <v>1632</v>
      </c>
      <c r="E14" s="9" t="s">
        <v>1633</v>
      </c>
      <c r="F14" s="9" t="s">
        <v>1633</v>
      </c>
    </row>
    <row r="15" spans="1:6" ht="24.9" x14ac:dyDescent="0.4">
      <c r="B15" s="6" t="s">
        <v>255</v>
      </c>
      <c r="C15" s="6" t="s">
        <v>256</v>
      </c>
      <c r="D15" s="9" t="s">
        <v>1668</v>
      </c>
      <c r="E15" s="9" t="s">
        <v>168</v>
      </c>
      <c r="F15" s="9" t="s">
        <v>168</v>
      </c>
    </row>
    <row r="16" spans="1:6" ht="24.9" x14ac:dyDescent="0.4">
      <c r="B16" s="6" t="s">
        <v>257</v>
      </c>
      <c r="C16" s="6" t="s">
        <v>258</v>
      </c>
      <c r="D16" s="9" t="s">
        <v>1594</v>
      </c>
      <c r="E16" s="9" t="s">
        <v>77</v>
      </c>
      <c r="F16" s="9" t="s">
        <v>77</v>
      </c>
    </row>
    <row r="17" spans="2:6" ht="24.9" x14ac:dyDescent="0.4">
      <c r="B17" s="6" t="s">
        <v>259</v>
      </c>
      <c r="C17" s="6" t="s">
        <v>260</v>
      </c>
      <c r="D17" s="9" t="s">
        <v>1710</v>
      </c>
      <c r="E17" s="9" t="s">
        <v>2328</v>
      </c>
      <c r="F17" s="9" t="s">
        <v>977</v>
      </c>
    </row>
    <row r="18" spans="2:6" ht="24.9" x14ac:dyDescent="0.4">
      <c r="B18" s="6" t="s">
        <v>263</v>
      </c>
      <c r="C18" s="6" t="s">
        <v>264</v>
      </c>
      <c r="D18" s="9" t="s">
        <v>1713</v>
      </c>
      <c r="E18" s="9" t="s">
        <v>266</v>
      </c>
      <c r="F18" s="9" t="s">
        <v>266</v>
      </c>
    </row>
    <row r="19" spans="2:6" ht="24.9" x14ac:dyDescent="0.4">
      <c r="B19" s="6" t="s">
        <v>267</v>
      </c>
      <c r="C19" s="6" t="s">
        <v>51</v>
      </c>
      <c r="D19" s="9" t="s">
        <v>1588</v>
      </c>
      <c r="E19" s="9" t="s">
        <v>59</v>
      </c>
      <c r="F19" s="9" t="s">
        <v>59</v>
      </c>
    </row>
  </sheetData>
  <mergeCells count="6">
    <mergeCell ref="B13:F13"/>
    <mergeCell ref="B4:B5"/>
    <mergeCell ref="C4:C5"/>
    <mergeCell ref="D4:D5"/>
    <mergeCell ref="E4:F4"/>
    <mergeCell ref="B6:F6"/>
  </mergeCells>
  <pageMargins left="0.7" right="0.7" top="0.75" bottom="0.75" header="0.3" footer="0.3"/>
  <pageSetup paperSize="9" orientation="portrait" horizontalDpi="300" verticalDpi="300"/>
</worksheet>
</file>

<file path=xl/worksheets/sheet10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baseColWidth="10" defaultRowHeight="14.6" x14ac:dyDescent="0.4"/>
  <cols>
    <col min="2" max="2" width="9.69140625" customWidth="1"/>
    <col min="3" max="3" width="110.4609375" customWidth="1"/>
    <col min="4" max="4" width="9.69140625" customWidth="1"/>
    <col min="5" max="5" width="172.23046875" customWidth="1"/>
  </cols>
  <sheetData>
    <row r="1" spans="1:5" x14ac:dyDescent="0.4">
      <c r="A1" s="2" t="str">
        <f>HYPERLINK("#'Auswahl Auswertungsmodul'!A1", "Zurück zum Start")</f>
        <v>Zurück zum Start</v>
      </c>
    </row>
    <row r="2" spans="1:5" x14ac:dyDescent="0.4">
      <c r="A2" s="2" t="str">
        <f>HYPERLINK("#'Auswahl HGV-HEP'!A1", "Zurück")</f>
        <v>Zurück</v>
      </c>
    </row>
    <row r="3" spans="1:5" x14ac:dyDescent="0.4">
      <c r="B3" s="7" t="s">
        <v>2377</v>
      </c>
    </row>
    <row r="4" spans="1:5" x14ac:dyDescent="0.4">
      <c r="B4" s="3" t="s">
        <v>36</v>
      </c>
      <c r="C4" s="4" t="s">
        <v>37</v>
      </c>
      <c r="D4" s="3" t="s">
        <v>1747</v>
      </c>
      <c r="E4" s="4" t="s">
        <v>1028</v>
      </c>
    </row>
    <row r="5" spans="1:5" x14ac:dyDescent="0.4">
      <c r="B5" s="21" t="s">
        <v>61</v>
      </c>
      <c r="C5" s="21"/>
      <c r="D5" s="30"/>
      <c r="E5" s="21"/>
    </row>
    <row r="6" spans="1:5" ht="37.299999999999997" x14ac:dyDescent="0.4">
      <c r="B6" s="5" t="s">
        <v>243</v>
      </c>
      <c r="C6" s="6" t="s">
        <v>236</v>
      </c>
      <c r="D6" s="5" t="s">
        <v>33</v>
      </c>
      <c r="E6" s="6" t="s">
        <v>2373</v>
      </c>
    </row>
    <row r="7" spans="1:5" ht="37.299999999999997" x14ac:dyDescent="0.4">
      <c r="B7" s="5" t="s">
        <v>244</v>
      </c>
      <c r="C7" s="6" t="s">
        <v>232</v>
      </c>
      <c r="D7" s="5" t="s">
        <v>33</v>
      </c>
      <c r="E7" s="6" t="s">
        <v>2374</v>
      </c>
    </row>
    <row r="8" spans="1:5" x14ac:dyDescent="0.4">
      <c r="B8" s="5" t="s">
        <v>249</v>
      </c>
      <c r="C8" s="6" t="s">
        <v>250</v>
      </c>
      <c r="D8" s="5" t="s">
        <v>33</v>
      </c>
      <c r="E8" s="6" t="s">
        <v>2375</v>
      </c>
    </row>
    <row r="9" spans="1:5" x14ac:dyDescent="0.4">
      <c r="B9" s="21" t="s">
        <v>41</v>
      </c>
      <c r="C9" s="21"/>
      <c r="D9" s="30"/>
      <c r="E9" s="21"/>
    </row>
    <row r="10" spans="1:5" x14ac:dyDescent="0.4">
      <c r="B10" s="5" t="s">
        <v>254</v>
      </c>
      <c r="C10" s="6" t="s">
        <v>139</v>
      </c>
      <c r="D10" s="5" t="s">
        <v>33</v>
      </c>
      <c r="E10" s="6" t="s">
        <v>2376</v>
      </c>
    </row>
    <row r="11" spans="1:5" x14ac:dyDescent="0.4">
      <c r="B11" s="5" t="s">
        <v>259</v>
      </c>
      <c r="C11" s="6" t="s">
        <v>260</v>
      </c>
      <c r="D11" s="5" t="s">
        <v>33</v>
      </c>
      <c r="E11" s="6" t="s">
        <v>2376</v>
      </c>
    </row>
  </sheetData>
  <mergeCells count="2">
    <mergeCell ref="B5:E5"/>
    <mergeCell ref="B9:E9"/>
  </mergeCells>
  <pageMargins left="0.7" right="0.7" top="0.75" bottom="0.75" header="0.3" footer="0.3"/>
  <pageSetup paperSize="9" orientation="portrait" horizontalDpi="300" verticalDpi="300"/>
</worksheet>
</file>

<file path=xl/worksheets/sheet10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heetViews>
  <sheetFormatPr baseColWidth="10" defaultRowHeight="14.6" x14ac:dyDescent="0.4"/>
  <cols>
    <col min="2" max="2" width="9.69140625" customWidth="1"/>
    <col min="3" max="3" width="119.69140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HGV-HEP'!A1", "Zurück")</f>
        <v>Zurück</v>
      </c>
    </row>
    <row r="3" spans="1:8" x14ac:dyDescent="0.4">
      <c r="B3" s="7" t="s">
        <v>2584</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698</v>
      </c>
      <c r="C6" s="6" t="s">
        <v>699</v>
      </c>
      <c r="D6" s="9" t="s">
        <v>1886</v>
      </c>
      <c r="E6" s="9" t="s">
        <v>523</v>
      </c>
      <c r="F6" s="9" t="s">
        <v>1887</v>
      </c>
      <c r="G6" s="9" t="s">
        <v>2564</v>
      </c>
      <c r="H6" s="9" t="s">
        <v>523</v>
      </c>
    </row>
    <row r="7" spans="1:8" ht="24.9" x14ac:dyDescent="0.4">
      <c r="B7" s="10" t="s">
        <v>700</v>
      </c>
      <c r="C7" s="10" t="s">
        <v>701</v>
      </c>
      <c r="D7" s="11" t="s">
        <v>1989</v>
      </c>
      <c r="E7" s="11" t="s">
        <v>703</v>
      </c>
      <c r="F7" s="11" t="s">
        <v>2565</v>
      </c>
      <c r="G7" s="11" t="s">
        <v>2566</v>
      </c>
      <c r="H7" s="11" t="s">
        <v>1326</v>
      </c>
    </row>
    <row r="8" spans="1:8" ht="24.9" x14ac:dyDescent="0.4">
      <c r="B8" s="6" t="s">
        <v>704</v>
      </c>
      <c r="C8" s="6" t="s">
        <v>686</v>
      </c>
      <c r="D8" s="9" t="s">
        <v>1991</v>
      </c>
      <c r="E8" s="9" t="s">
        <v>2567</v>
      </c>
      <c r="F8" s="9" t="s">
        <v>2568</v>
      </c>
      <c r="G8" s="9" t="s">
        <v>2569</v>
      </c>
      <c r="H8" s="9" t="s">
        <v>2567</v>
      </c>
    </row>
    <row r="9" spans="1:8" ht="24.9" x14ac:dyDescent="0.4">
      <c r="B9" s="10" t="s">
        <v>707</v>
      </c>
      <c r="C9" s="10" t="s">
        <v>690</v>
      </c>
      <c r="D9" s="11" t="s">
        <v>1592</v>
      </c>
      <c r="E9" s="11" t="s">
        <v>73</v>
      </c>
      <c r="F9" s="11" t="s">
        <v>1333</v>
      </c>
      <c r="G9" s="11" t="s">
        <v>2570</v>
      </c>
      <c r="H9" s="11" t="s">
        <v>1333</v>
      </c>
    </row>
    <row r="10" spans="1:8" ht="24.9" x14ac:dyDescent="0.4">
      <c r="B10" s="6" t="s">
        <v>708</v>
      </c>
      <c r="C10" s="6" t="s">
        <v>709</v>
      </c>
      <c r="D10" s="9" t="s">
        <v>1873</v>
      </c>
      <c r="E10" s="9" t="s">
        <v>515</v>
      </c>
      <c r="F10" s="9" t="s">
        <v>2571</v>
      </c>
      <c r="G10" s="9" t="s">
        <v>1174</v>
      </c>
      <c r="H10" s="9" t="s">
        <v>1174</v>
      </c>
    </row>
    <row r="11" spans="1:8" ht="24.9" x14ac:dyDescent="0.4">
      <c r="B11" s="10" t="s">
        <v>710</v>
      </c>
      <c r="C11" s="10" t="s">
        <v>711</v>
      </c>
      <c r="D11" s="11" t="s">
        <v>1997</v>
      </c>
      <c r="E11" s="11" t="s">
        <v>713</v>
      </c>
      <c r="F11" s="11" t="s">
        <v>2572</v>
      </c>
      <c r="G11" s="11" t="s">
        <v>2573</v>
      </c>
      <c r="H11" s="11" t="s">
        <v>1338</v>
      </c>
    </row>
    <row r="12" spans="1:8" ht="24.9" x14ac:dyDescent="0.4">
      <c r="B12" s="6" t="s">
        <v>714</v>
      </c>
      <c r="C12" s="6" t="s">
        <v>715</v>
      </c>
      <c r="D12" s="9" t="s">
        <v>1999</v>
      </c>
      <c r="E12" s="9" t="s">
        <v>717</v>
      </c>
      <c r="F12" s="9" t="s">
        <v>2574</v>
      </c>
      <c r="G12" s="9" t="s">
        <v>2575</v>
      </c>
      <c r="H12" s="9" t="s">
        <v>717</v>
      </c>
    </row>
    <row r="13" spans="1:8" ht="24.9" x14ac:dyDescent="0.4">
      <c r="B13" s="10" t="s">
        <v>718</v>
      </c>
      <c r="C13" s="10" t="s">
        <v>719</v>
      </c>
      <c r="D13" s="11" t="s">
        <v>1873</v>
      </c>
      <c r="E13" s="11" t="s">
        <v>515</v>
      </c>
      <c r="F13" s="11" t="s">
        <v>2576</v>
      </c>
      <c r="G13" s="11" t="s">
        <v>2460</v>
      </c>
      <c r="H13" s="11" t="s">
        <v>515</v>
      </c>
    </row>
    <row r="14" spans="1:8" ht="24.9" x14ac:dyDescent="0.4">
      <c r="B14" s="6" t="s">
        <v>720</v>
      </c>
      <c r="C14" s="6" t="s">
        <v>721</v>
      </c>
      <c r="D14" s="9" t="s">
        <v>2002</v>
      </c>
      <c r="E14" s="9" t="s">
        <v>723</v>
      </c>
      <c r="F14" s="9" t="s">
        <v>2577</v>
      </c>
      <c r="G14" s="9" t="s">
        <v>2004</v>
      </c>
      <c r="H14" s="9" t="s">
        <v>723</v>
      </c>
    </row>
    <row r="15" spans="1:8" ht="24.9" x14ac:dyDescent="0.4">
      <c r="B15" s="10" t="s">
        <v>724</v>
      </c>
      <c r="C15" s="10" t="s">
        <v>725</v>
      </c>
      <c r="D15" s="11" t="s">
        <v>2006</v>
      </c>
      <c r="E15" s="11" t="s">
        <v>727</v>
      </c>
      <c r="F15" s="11" t="s">
        <v>2578</v>
      </c>
      <c r="G15" s="11" t="s">
        <v>2579</v>
      </c>
      <c r="H15" s="11" t="s">
        <v>727</v>
      </c>
    </row>
    <row r="16" spans="1:8" ht="24.9" x14ac:dyDescent="0.4">
      <c r="B16" s="6" t="s">
        <v>728</v>
      </c>
      <c r="C16" s="6" t="s">
        <v>692</v>
      </c>
      <c r="D16" s="9" t="s">
        <v>1814</v>
      </c>
      <c r="E16" s="9" t="s">
        <v>1315</v>
      </c>
      <c r="F16" s="9" t="s">
        <v>2580</v>
      </c>
      <c r="G16" s="9" t="s">
        <v>2581</v>
      </c>
      <c r="H16" s="9" t="s">
        <v>353</v>
      </c>
    </row>
    <row r="17" spans="2:8" ht="24.9" x14ac:dyDescent="0.4">
      <c r="B17" s="10" t="s">
        <v>729</v>
      </c>
      <c r="C17" s="10" t="s">
        <v>730</v>
      </c>
      <c r="D17" s="11" t="s">
        <v>1643</v>
      </c>
      <c r="E17" s="11" t="s">
        <v>127</v>
      </c>
      <c r="F17" s="11" t="s">
        <v>2582</v>
      </c>
      <c r="G17" s="11" t="s">
        <v>883</v>
      </c>
      <c r="H17" s="11" t="s">
        <v>127</v>
      </c>
    </row>
    <row r="18" spans="2:8" ht="24.9" x14ac:dyDescent="0.4">
      <c r="B18" s="6" t="s">
        <v>731</v>
      </c>
      <c r="C18" s="6" t="s">
        <v>732</v>
      </c>
      <c r="D18" s="9" t="s">
        <v>2009</v>
      </c>
      <c r="E18" s="9" t="s">
        <v>734</v>
      </c>
      <c r="F18" s="9" t="s">
        <v>2583</v>
      </c>
      <c r="G18" s="9" t="s">
        <v>1355</v>
      </c>
      <c r="H18" s="9" t="s">
        <v>734</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0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heetViews>
  <sheetFormatPr baseColWidth="10" defaultRowHeight="14.6" x14ac:dyDescent="0.4"/>
  <cols>
    <col min="2" max="2" width="9.69140625" customWidth="1"/>
    <col min="3" max="3" width="119.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HGV-HEP'!A1", "Zurück")</f>
        <v>Zurück</v>
      </c>
    </row>
    <row r="3" spans="1:5" x14ac:dyDescent="0.4">
      <c r="B3" s="7" t="s">
        <v>2779</v>
      </c>
    </row>
    <row r="4" spans="1:5" x14ac:dyDescent="0.4">
      <c r="B4" s="3" t="s">
        <v>36</v>
      </c>
      <c r="C4" s="4" t="s">
        <v>2081</v>
      </c>
      <c r="D4" s="3" t="s">
        <v>1747</v>
      </c>
      <c r="E4" s="4" t="s">
        <v>1028</v>
      </c>
    </row>
    <row r="5" spans="1:5" ht="62.15" x14ac:dyDescent="0.4">
      <c r="B5" s="5" t="s">
        <v>700</v>
      </c>
      <c r="C5" s="6" t="s">
        <v>701</v>
      </c>
      <c r="D5" s="5" t="s">
        <v>31</v>
      </c>
      <c r="E5" s="6" t="s">
        <v>2767</v>
      </c>
    </row>
    <row r="6" spans="1:5" ht="37.299999999999997" x14ac:dyDescent="0.4">
      <c r="B6" s="14" t="s">
        <v>700</v>
      </c>
      <c r="C6" s="10" t="s">
        <v>701</v>
      </c>
      <c r="D6" s="14" t="s">
        <v>33</v>
      </c>
      <c r="E6" s="10" t="s">
        <v>2768</v>
      </c>
    </row>
    <row r="7" spans="1:5" x14ac:dyDescent="0.4">
      <c r="B7" s="5" t="s">
        <v>704</v>
      </c>
      <c r="C7" s="6" t="s">
        <v>686</v>
      </c>
      <c r="D7" s="5" t="s">
        <v>27</v>
      </c>
      <c r="E7" s="6" t="s">
        <v>2769</v>
      </c>
    </row>
    <row r="8" spans="1:5" ht="24.9" x14ac:dyDescent="0.4">
      <c r="B8" s="14" t="s">
        <v>704</v>
      </c>
      <c r="C8" s="10" t="s">
        <v>686</v>
      </c>
      <c r="D8" s="14" t="s">
        <v>31</v>
      </c>
      <c r="E8" s="10" t="s">
        <v>2770</v>
      </c>
    </row>
    <row r="9" spans="1:5" x14ac:dyDescent="0.4">
      <c r="B9" s="5" t="s">
        <v>704</v>
      </c>
      <c r="C9" s="6" t="s">
        <v>686</v>
      </c>
      <c r="D9" s="5" t="s">
        <v>33</v>
      </c>
      <c r="E9" s="6" t="s">
        <v>2771</v>
      </c>
    </row>
    <row r="10" spans="1:5" x14ac:dyDescent="0.4">
      <c r="B10" s="14" t="s">
        <v>707</v>
      </c>
      <c r="C10" s="10" t="s">
        <v>690</v>
      </c>
      <c r="D10" s="14" t="s">
        <v>33</v>
      </c>
      <c r="E10" s="10" t="s">
        <v>2772</v>
      </c>
    </row>
    <row r="11" spans="1:5" x14ac:dyDescent="0.4">
      <c r="B11" s="5" t="s">
        <v>708</v>
      </c>
      <c r="C11" s="6" t="s">
        <v>709</v>
      </c>
      <c r="D11" s="5" t="s">
        <v>29</v>
      </c>
      <c r="E11" s="6" t="s">
        <v>2773</v>
      </c>
    </row>
    <row r="12" spans="1:5" ht="24.9" x14ac:dyDescent="0.4">
      <c r="B12" s="14" t="s">
        <v>708</v>
      </c>
      <c r="C12" s="10" t="s">
        <v>709</v>
      </c>
      <c r="D12" s="14" t="s">
        <v>33</v>
      </c>
      <c r="E12" s="10" t="s">
        <v>2774</v>
      </c>
    </row>
    <row r="13" spans="1:5" ht="24.9" x14ac:dyDescent="0.4">
      <c r="B13" s="5" t="s">
        <v>710</v>
      </c>
      <c r="C13" s="6" t="s">
        <v>711</v>
      </c>
      <c r="D13" s="5" t="s">
        <v>33</v>
      </c>
      <c r="E13" s="6" t="s">
        <v>2774</v>
      </c>
    </row>
    <row r="14" spans="1:5" x14ac:dyDescent="0.4">
      <c r="B14" s="14" t="s">
        <v>714</v>
      </c>
      <c r="C14" s="10" t="s">
        <v>715</v>
      </c>
      <c r="D14" s="14" t="s">
        <v>29</v>
      </c>
      <c r="E14" s="10" t="s">
        <v>2762</v>
      </c>
    </row>
    <row r="15" spans="1:5" x14ac:dyDescent="0.4">
      <c r="B15" s="5" t="s">
        <v>720</v>
      </c>
      <c r="C15" s="6" t="s">
        <v>721</v>
      </c>
      <c r="D15" s="5" t="s">
        <v>29</v>
      </c>
      <c r="E15" s="6" t="s">
        <v>2775</v>
      </c>
    </row>
    <row r="16" spans="1:5" x14ac:dyDescent="0.4">
      <c r="B16" s="14" t="s">
        <v>724</v>
      </c>
      <c r="C16" s="10" t="s">
        <v>725</v>
      </c>
      <c r="D16" s="14" t="s">
        <v>29</v>
      </c>
      <c r="E16" s="10" t="s">
        <v>2775</v>
      </c>
    </row>
    <row r="17" spans="2:5" x14ac:dyDescent="0.4">
      <c r="B17" s="5" t="s">
        <v>728</v>
      </c>
      <c r="C17" s="6" t="s">
        <v>692</v>
      </c>
      <c r="D17" s="5" t="s">
        <v>27</v>
      </c>
      <c r="E17" s="6" t="s">
        <v>2776</v>
      </c>
    </row>
    <row r="18" spans="2:5" x14ac:dyDescent="0.4">
      <c r="B18" s="14" t="s">
        <v>728</v>
      </c>
      <c r="C18" s="10" t="s">
        <v>692</v>
      </c>
      <c r="D18" s="14" t="s">
        <v>29</v>
      </c>
      <c r="E18" s="10" t="s">
        <v>2762</v>
      </c>
    </row>
    <row r="19" spans="2:5" x14ac:dyDescent="0.4">
      <c r="B19" s="5" t="s">
        <v>728</v>
      </c>
      <c r="C19" s="6" t="s">
        <v>692</v>
      </c>
      <c r="D19" s="5" t="s">
        <v>31</v>
      </c>
      <c r="E19" s="6" t="s">
        <v>2777</v>
      </c>
    </row>
    <row r="20" spans="2:5" x14ac:dyDescent="0.4">
      <c r="B20" s="14" t="s">
        <v>729</v>
      </c>
      <c r="C20" s="10" t="s">
        <v>730</v>
      </c>
      <c r="D20" s="14" t="s">
        <v>29</v>
      </c>
      <c r="E20" s="10" t="s">
        <v>2778</v>
      </c>
    </row>
  </sheetData>
  <pageMargins left="0.7" right="0.7" top="0.75" bottom="0.75" header="0.3" footer="0.3"/>
  <pageSetup paperSize="9" orientation="portrait" horizontalDpi="300" verticalDpi="300"/>
</worksheet>
</file>

<file path=xl/worksheets/sheet10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heetViews>
  <sheetFormatPr baseColWidth="10" defaultRowHeight="14.6" x14ac:dyDescent="0.4"/>
  <cols>
    <col min="2" max="2" width="9.69140625" customWidth="1"/>
    <col min="3" max="3" width="110.460937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HGV-HEP'!A1", "Zurück")</f>
        <v>Zurück</v>
      </c>
    </row>
    <row r="3" spans="1:5" x14ac:dyDescent="0.4">
      <c r="B3" s="7" t="s">
        <v>2880</v>
      </c>
    </row>
    <row r="4" spans="1:5" x14ac:dyDescent="0.4">
      <c r="B4" s="25" t="s">
        <v>36</v>
      </c>
      <c r="C4" s="25" t="s">
        <v>37</v>
      </c>
      <c r="D4" s="26" t="s">
        <v>1580</v>
      </c>
      <c r="E4" s="12" t="s">
        <v>1581</v>
      </c>
    </row>
    <row r="5" spans="1:5" x14ac:dyDescent="0.4">
      <c r="B5" s="24"/>
      <c r="C5" s="24"/>
      <c r="D5" s="27"/>
      <c r="E5" s="8" t="s">
        <v>2851</v>
      </c>
    </row>
    <row r="6" spans="1:5" x14ac:dyDescent="0.4">
      <c r="B6" s="21" t="s">
        <v>61</v>
      </c>
      <c r="C6" s="21"/>
      <c r="D6" s="29"/>
      <c r="E6" s="29"/>
    </row>
    <row r="7" spans="1:5" ht="24.9" x14ac:dyDescent="0.4">
      <c r="B7" s="6" t="s">
        <v>243</v>
      </c>
      <c r="C7" s="6" t="s">
        <v>236</v>
      </c>
      <c r="D7" s="9" t="s">
        <v>1678</v>
      </c>
      <c r="E7" s="9" t="s">
        <v>1680</v>
      </c>
    </row>
    <row r="8" spans="1:5" ht="24.9" x14ac:dyDescent="0.4">
      <c r="B8" s="6" t="s">
        <v>244</v>
      </c>
      <c r="C8" s="6" t="s">
        <v>232</v>
      </c>
      <c r="D8" s="9" t="s">
        <v>1650</v>
      </c>
      <c r="E8" s="9" t="s">
        <v>133</v>
      </c>
    </row>
    <row r="9" spans="1:5" ht="24.9" x14ac:dyDescent="0.4">
      <c r="B9" s="6" t="s">
        <v>245</v>
      </c>
      <c r="C9" s="6" t="s">
        <v>246</v>
      </c>
      <c r="D9" s="9" t="s">
        <v>1594</v>
      </c>
      <c r="E9" s="9" t="s">
        <v>77</v>
      </c>
    </row>
    <row r="10" spans="1:5" ht="24.9" x14ac:dyDescent="0.4">
      <c r="B10" s="6" t="s">
        <v>247</v>
      </c>
      <c r="C10" s="6" t="s">
        <v>248</v>
      </c>
      <c r="D10" s="9" t="s">
        <v>1687</v>
      </c>
      <c r="E10" s="9" t="s">
        <v>218</v>
      </c>
    </row>
    <row r="11" spans="1:5" ht="24.9" x14ac:dyDescent="0.4">
      <c r="B11" s="6" t="s">
        <v>249</v>
      </c>
      <c r="C11" s="6" t="s">
        <v>250</v>
      </c>
      <c r="D11" s="9" t="s">
        <v>1705</v>
      </c>
      <c r="E11" s="9" t="s">
        <v>252</v>
      </c>
    </row>
    <row r="12" spans="1:5" ht="24.9" x14ac:dyDescent="0.4">
      <c r="B12" s="6" t="s">
        <v>253</v>
      </c>
      <c r="C12" s="6" t="s">
        <v>228</v>
      </c>
      <c r="D12" s="9" t="s">
        <v>1597</v>
      </c>
      <c r="E12" s="9" t="s">
        <v>884</v>
      </c>
    </row>
    <row r="13" spans="1:5" x14ac:dyDescent="0.4">
      <c r="B13" s="21" t="s">
        <v>41</v>
      </c>
      <c r="C13" s="21"/>
      <c r="D13" s="29"/>
      <c r="E13" s="29"/>
    </row>
    <row r="14" spans="1:5" ht="24.9" x14ac:dyDescent="0.4">
      <c r="B14" s="6" t="s">
        <v>254</v>
      </c>
      <c r="C14" s="6" t="s">
        <v>139</v>
      </c>
      <c r="D14" s="9" t="s">
        <v>1632</v>
      </c>
      <c r="E14" s="9" t="s">
        <v>969</v>
      </c>
    </row>
    <row r="15" spans="1:5" ht="24.9" x14ac:dyDescent="0.4">
      <c r="B15" s="6" t="s">
        <v>255</v>
      </c>
      <c r="C15" s="6" t="s">
        <v>256</v>
      </c>
      <c r="D15" s="9" t="s">
        <v>1668</v>
      </c>
      <c r="E15" s="9" t="s">
        <v>933</v>
      </c>
    </row>
    <row r="16" spans="1:5" ht="24.9" x14ac:dyDescent="0.4">
      <c r="B16" s="6" t="s">
        <v>257</v>
      </c>
      <c r="C16" s="6" t="s">
        <v>258</v>
      </c>
      <c r="D16" s="9" t="s">
        <v>1594</v>
      </c>
      <c r="E16" s="9" t="s">
        <v>77</v>
      </c>
    </row>
    <row r="17" spans="2:5" ht="24.9" x14ac:dyDescent="0.4">
      <c r="B17" s="6" t="s">
        <v>259</v>
      </c>
      <c r="C17" s="6" t="s">
        <v>260</v>
      </c>
      <c r="D17" s="9" t="s">
        <v>1710</v>
      </c>
      <c r="E17" s="9" t="s">
        <v>2337</v>
      </c>
    </row>
    <row r="18" spans="2:5" ht="24.9" x14ac:dyDescent="0.4">
      <c r="B18" s="6" t="s">
        <v>263</v>
      </c>
      <c r="C18" s="6" t="s">
        <v>264</v>
      </c>
      <c r="D18" s="9" t="s">
        <v>1713</v>
      </c>
      <c r="E18" s="9" t="s">
        <v>1721</v>
      </c>
    </row>
    <row r="19" spans="2:5" ht="24.9" x14ac:dyDescent="0.4">
      <c r="B19" s="6" t="s">
        <v>267</v>
      </c>
      <c r="C19" s="6" t="s">
        <v>51</v>
      </c>
      <c r="D19" s="9" t="s">
        <v>1588</v>
      </c>
      <c r="E19" s="9" t="s">
        <v>59</v>
      </c>
    </row>
  </sheetData>
  <mergeCells count="5">
    <mergeCell ref="B4:B5"/>
    <mergeCell ref="C4:C5"/>
    <mergeCell ref="D4:D5"/>
    <mergeCell ref="B6:E6"/>
    <mergeCell ref="B13:E13"/>
  </mergeCells>
  <pageMargins left="0.7" right="0.7" top="0.75" bottom="0.75" header="0.3" footer="0.3"/>
  <pageSetup paperSize="9" orientation="portrait" horizontalDpi="300" verticalDpi="300"/>
</worksheet>
</file>

<file path=xl/worksheets/sheet10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4.6" x14ac:dyDescent="0.4"/>
  <cols>
    <col min="2" max="2" width="9.69140625" customWidth="1"/>
    <col min="3" max="3" width="9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HGV-HEP'!A1", "Zurück")</f>
        <v>Zurück</v>
      </c>
    </row>
    <row r="3" spans="1:5" x14ac:dyDescent="0.4">
      <c r="B3" s="7" t="s">
        <v>2918</v>
      </c>
    </row>
    <row r="4" spans="1:5" x14ac:dyDescent="0.4">
      <c r="B4" s="3" t="s">
        <v>36</v>
      </c>
      <c r="C4" s="4" t="s">
        <v>37</v>
      </c>
      <c r="D4" s="3" t="s">
        <v>1747</v>
      </c>
      <c r="E4" s="4" t="s">
        <v>1028</v>
      </c>
    </row>
    <row r="5" spans="1:5" x14ac:dyDescent="0.4">
      <c r="B5" s="21" t="s">
        <v>61</v>
      </c>
      <c r="C5" s="21"/>
      <c r="D5" s="30"/>
      <c r="E5" s="21"/>
    </row>
    <row r="6" spans="1:5" x14ac:dyDescent="0.4">
      <c r="B6" s="5" t="s">
        <v>243</v>
      </c>
      <c r="C6" s="6" t="s">
        <v>236</v>
      </c>
      <c r="D6" s="5" t="s">
        <v>23</v>
      </c>
      <c r="E6" s="6" t="s">
        <v>2914</v>
      </c>
    </row>
    <row r="7" spans="1:5" x14ac:dyDescent="0.4">
      <c r="B7" s="5" t="s">
        <v>253</v>
      </c>
      <c r="C7" s="6" t="s">
        <v>228</v>
      </c>
      <c r="D7" s="5" t="s">
        <v>23</v>
      </c>
      <c r="E7" s="6" t="s">
        <v>2915</v>
      </c>
    </row>
    <row r="8" spans="1:5" x14ac:dyDescent="0.4">
      <c r="B8" s="21" t="s">
        <v>41</v>
      </c>
      <c r="C8" s="21"/>
      <c r="D8" s="30"/>
      <c r="E8" s="21"/>
    </row>
    <row r="9" spans="1:5" x14ac:dyDescent="0.4">
      <c r="B9" s="5" t="s">
        <v>254</v>
      </c>
      <c r="C9" s="6" t="s">
        <v>139</v>
      </c>
      <c r="D9" s="5" t="s">
        <v>23</v>
      </c>
      <c r="E9" s="6" t="s">
        <v>2916</v>
      </c>
    </row>
    <row r="10" spans="1:5" x14ac:dyDescent="0.4">
      <c r="B10" s="5" t="s">
        <v>255</v>
      </c>
      <c r="C10" s="6" t="s">
        <v>256</v>
      </c>
      <c r="D10" s="5" t="s">
        <v>23</v>
      </c>
      <c r="E10" s="6" t="s">
        <v>2916</v>
      </c>
    </row>
    <row r="11" spans="1:5" ht="87" x14ac:dyDescent="0.4">
      <c r="B11" s="5" t="s">
        <v>259</v>
      </c>
      <c r="C11" s="6" t="s">
        <v>260</v>
      </c>
      <c r="D11" s="5" t="s">
        <v>23</v>
      </c>
      <c r="E11" s="6" t="s">
        <v>2917</v>
      </c>
    </row>
    <row r="12" spans="1:5" x14ac:dyDescent="0.4">
      <c r="B12" s="5" t="s">
        <v>263</v>
      </c>
      <c r="C12" s="6" t="s">
        <v>264</v>
      </c>
      <c r="D12" s="5" t="s">
        <v>23</v>
      </c>
      <c r="E12" s="6" t="s">
        <v>2912</v>
      </c>
    </row>
  </sheetData>
  <mergeCells count="2">
    <mergeCell ref="B5:E5"/>
    <mergeCell ref="B8:E8"/>
  </mergeCells>
  <pageMargins left="0.7" right="0.7" top="0.75" bottom="0.75" header="0.3" footer="0.3"/>
  <pageSetup paperSize="9" orientation="portrait" horizontalDpi="300" verticalDpi="300"/>
</worksheet>
</file>

<file path=xl/worksheets/sheet10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heetViews>
  <sheetFormatPr baseColWidth="10" defaultRowHeight="14.6" x14ac:dyDescent="0.4"/>
  <cols>
    <col min="2" max="2" width="9.69140625" customWidth="1"/>
    <col min="3" max="3" width="119.69140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HGV-HEP'!A1", "Zurück")</f>
        <v>Zurück</v>
      </c>
    </row>
    <row r="3" spans="1:8" x14ac:dyDescent="0.4">
      <c r="B3" s="7" t="s">
        <v>3010</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698</v>
      </c>
      <c r="C6" s="6" t="s">
        <v>699</v>
      </c>
      <c r="D6" s="9" t="s">
        <v>1886</v>
      </c>
      <c r="E6" s="9" t="s">
        <v>3003</v>
      </c>
      <c r="F6" s="9" t="s">
        <v>523</v>
      </c>
      <c r="G6" s="9" t="s">
        <v>523</v>
      </c>
      <c r="H6" s="9" t="s">
        <v>1323</v>
      </c>
    </row>
    <row r="7" spans="1:8" ht="24.9" x14ac:dyDescent="0.4">
      <c r="B7" s="10" t="s">
        <v>700</v>
      </c>
      <c r="C7" s="10" t="s">
        <v>701</v>
      </c>
      <c r="D7" s="11" t="s">
        <v>1989</v>
      </c>
      <c r="E7" s="11" t="s">
        <v>3004</v>
      </c>
      <c r="F7" s="11" t="s">
        <v>703</v>
      </c>
      <c r="G7" s="11" t="s">
        <v>703</v>
      </c>
      <c r="H7" s="11" t="s">
        <v>3005</v>
      </c>
    </row>
    <row r="8" spans="1:8" ht="24.9" x14ac:dyDescent="0.4">
      <c r="B8" s="6" t="s">
        <v>704</v>
      </c>
      <c r="C8" s="6" t="s">
        <v>686</v>
      </c>
      <c r="D8" s="9" t="s">
        <v>1991</v>
      </c>
      <c r="E8" s="9" t="s">
        <v>3006</v>
      </c>
      <c r="F8" s="9" t="s">
        <v>706</v>
      </c>
      <c r="G8" s="9" t="s">
        <v>706</v>
      </c>
      <c r="H8" s="9" t="s">
        <v>2567</v>
      </c>
    </row>
    <row r="9" spans="1:8" ht="24.9" x14ac:dyDescent="0.4">
      <c r="B9" s="10" t="s">
        <v>707</v>
      </c>
      <c r="C9" s="10" t="s">
        <v>690</v>
      </c>
      <c r="D9" s="11" t="s">
        <v>1592</v>
      </c>
      <c r="E9" s="11" t="s">
        <v>1331</v>
      </c>
      <c r="F9" s="11" t="s">
        <v>73</v>
      </c>
      <c r="G9" s="11" t="s">
        <v>73</v>
      </c>
      <c r="H9" s="11" t="s">
        <v>1333</v>
      </c>
    </row>
    <row r="10" spans="1:8" ht="24.9" x14ac:dyDescent="0.4">
      <c r="B10" s="6" t="s">
        <v>708</v>
      </c>
      <c r="C10" s="6" t="s">
        <v>709</v>
      </c>
      <c r="D10" s="9" t="s">
        <v>1873</v>
      </c>
      <c r="E10" s="9" t="s">
        <v>1343</v>
      </c>
      <c r="F10" s="9" t="s">
        <v>515</v>
      </c>
      <c r="G10" s="9" t="s">
        <v>515</v>
      </c>
      <c r="H10" s="9" t="s">
        <v>1343</v>
      </c>
    </row>
    <row r="11" spans="1:8" ht="24.9" x14ac:dyDescent="0.4">
      <c r="B11" s="10" t="s">
        <v>710</v>
      </c>
      <c r="C11" s="10" t="s">
        <v>711</v>
      </c>
      <c r="D11" s="11" t="s">
        <v>1997</v>
      </c>
      <c r="E11" s="11" t="s">
        <v>713</v>
      </c>
      <c r="F11" s="11" t="s">
        <v>713</v>
      </c>
      <c r="G11" s="11" t="s">
        <v>713</v>
      </c>
      <c r="H11" s="11" t="s">
        <v>3007</v>
      </c>
    </row>
    <row r="12" spans="1:8" ht="24.9" x14ac:dyDescent="0.4">
      <c r="B12" s="6" t="s">
        <v>714</v>
      </c>
      <c r="C12" s="6" t="s">
        <v>715</v>
      </c>
      <c r="D12" s="9" t="s">
        <v>1999</v>
      </c>
      <c r="E12" s="9" t="s">
        <v>717</v>
      </c>
      <c r="F12" s="9" t="s">
        <v>717</v>
      </c>
      <c r="G12" s="9" t="s">
        <v>717</v>
      </c>
      <c r="H12" s="9" t="s">
        <v>717</v>
      </c>
    </row>
    <row r="13" spans="1:8" ht="24.9" x14ac:dyDescent="0.4">
      <c r="B13" s="10" t="s">
        <v>718</v>
      </c>
      <c r="C13" s="10" t="s">
        <v>719</v>
      </c>
      <c r="D13" s="11" t="s">
        <v>1873</v>
      </c>
      <c r="E13" s="11" t="s">
        <v>1174</v>
      </c>
      <c r="F13" s="11" t="s">
        <v>515</v>
      </c>
      <c r="G13" s="11" t="s">
        <v>515</v>
      </c>
      <c r="H13" s="11" t="s">
        <v>2460</v>
      </c>
    </row>
    <row r="14" spans="1:8" ht="24.9" x14ac:dyDescent="0.4">
      <c r="B14" s="6" t="s">
        <v>720</v>
      </c>
      <c r="C14" s="6" t="s">
        <v>721</v>
      </c>
      <c r="D14" s="9" t="s">
        <v>2002</v>
      </c>
      <c r="E14" s="9" t="s">
        <v>1346</v>
      </c>
      <c r="F14" s="9" t="s">
        <v>723</v>
      </c>
      <c r="G14" s="9" t="s">
        <v>723</v>
      </c>
      <c r="H14" s="9" t="s">
        <v>1346</v>
      </c>
    </row>
    <row r="15" spans="1:8" ht="24.9" x14ac:dyDescent="0.4">
      <c r="B15" s="10" t="s">
        <v>724</v>
      </c>
      <c r="C15" s="10" t="s">
        <v>725</v>
      </c>
      <c r="D15" s="11" t="s">
        <v>2006</v>
      </c>
      <c r="E15" s="11" t="s">
        <v>3008</v>
      </c>
      <c r="F15" s="11" t="s">
        <v>727</v>
      </c>
      <c r="G15" s="11" t="s">
        <v>727</v>
      </c>
      <c r="H15" s="11" t="s">
        <v>727</v>
      </c>
    </row>
    <row r="16" spans="1:8" ht="24.9" x14ac:dyDescent="0.4">
      <c r="B16" s="6" t="s">
        <v>728</v>
      </c>
      <c r="C16" s="6" t="s">
        <v>692</v>
      </c>
      <c r="D16" s="9" t="s">
        <v>1814</v>
      </c>
      <c r="E16" s="9" t="s">
        <v>3009</v>
      </c>
      <c r="F16" s="9" t="s">
        <v>353</v>
      </c>
      <c r="G16" s="9" t="s">
        <v>1315</v>
      </c>
      <c r="H16" s="9" t="s">
        <v>1315</v>
      </c>
    </row>
    <row r="17" spans="2:8" ht="24.9" x14ac:dyDescent="0.4">
      <c r="B17" s="10" t="s">
        <v>729</v>
      </c>
      <c r="C17" s="10" t="s">
        <v>730</v>
      </c>
      <c r="D17" s="11" t="s">
        <v>1643</v>
      </c>
      <c r="E17" s="11" t="s">
        <v>883</v>
      </c>
      <c r="F17" s="11" t="s">
        <v>127</v>
      </c>
      <c r="G17" s="11" t="s">
        <v>127</v>
      </c>
      <c r="H17" s="11" t="s">
        <v>1645</v>
      </c>
    </row>
    <row r="18" spans="2:8" ht="24.9" x14ac:dyDescent="0.4">
      <c r="B18" s="6" t="s">
        <v>731</v>
      </c>
      <c r="C18" s="6" t="s">
        <v>732</v>
      </c>
      <c r="D18" s="9" t="s">
        <v>2009</v>
      </c>
      <c r="E18" s="9" t="s">
        <v>1355</v>
      </c>
      <c r="F18" s="9" t="s">
        <v>734</v>
      </c>
      <c r="G18" s="9" t="s">
        <v>734</v>
      </c>
      <c r="H18" s="9" t="s">
        <v>734</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0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heetViews>
  <sheetFormatPr baseColWidth="10" defaultRowHeight="14.6" x14ac:dyDescent="0.4"/>
  <cols>
    <col min="2" max="2" width="9.69140625" customWidth="1"/>
    <col min="3" max="3" width="119.69140625" customWidth="1"/>
    <col min="4" max="4" width="10.15234375" customWidth="1"/>
    <col min="5" max="5" width="250.69140625" customWidth="1"/>
  </cols>
  <sheetData>
    <row r="1" spans="1:5" x14ac:dyDescent="0.4">
      <c r="A1" s="2" t="str">
        <f>HYPERLINK("#'Auswahl Auswertungsmodul'!A1", "Zurück zum Start")</f>
        <v>Zurück zum Start</v>
      </c>
    </row>
    <row r="2" spans="1:5" x14ac:dyDescent="0.4">
      <c r="A2" s="2" t="str">
        <f>HYPERLINK("#'Auswahl HGV-HEP'!A1", "Zurück")</f>
        <v>Zurück</v>
      </c>
    </row>
    <row r="3" spans="1:5" x14ac:dyDescent="0.4">
      <c r="B3" s="7" t="s">
        <v>3128</v>
      </c>
    </row>
    <row r="4" spans="1:5" x14ac:dyDescent="0.4">
      <c r="B4" s="3" t="s">
        <v>36</v>
      </c>
      <c r="C4" s="4" t="s">
        <v>2081</v>
      </c>
      <c r="D4" s="3" t="s">
        <v>1747</v>
      </c>
      <c r="E4" s="4" t="s">
        <v>1028</v>
      </c>
    </row>
    <row r="5" spans="1:5" x14ac:dyDescent="0.4">
      <c r="B5" s="5" t="s">
        <v>698</v>
      </c>
      <c r="C5" s="6" t="s">
        <v>699</v>
      </c>
      <c r="D5" s="5" t="s">
        <v>23</v>
      </c>
      <c r="E5" s="6" t="s">
        <v>2914</v>
      </c>
    </row>
    <row r="6" spans="1:5" ht="62.15" x14ac:dyDescent="0.4">
      <c r="B6" s="14" t="s">
        <v>700</v>
      </c>
      <c r="C6" s="10" t="s">
        <v>701</v>
      </c>
      <c r="D6" s="14" t="s">
        <v>23</v>
      </c>
      <c r="E6" s="10" t="s">
        <v>3119</v>
      </c>
    </row>
    <row r="7" spans="1:5" x14ac:dyDescent="0.4">
      <c r="B7" s="5" t="s">
        <v>704</v>
      </c>
      <c r="C7" s="6" t="s">
        <v>686</v>
      </c>
      <c r="D7" s="5" t="s">
        <v>23</v>
      </c>
      <c r="E7" s="6" t="s">
        <v>3120</v>
      </c>
    </row>
    <row r="8" spans="1:5" x14ac:dyDescent="0.4">
      <c r="B8" s="14" t="s">
        <v>707</v>
      </c>
      <c r="C8" s="10" t="s">
        <v>690</v>
      </c>
      <c r="D8" s="14" t="s">
        <v>15</v>
      </c>
      <c r="E8" s="10" t="s">
        <v>2762</v>
      </c>
    </row>
    <row r="9" spans="1:5" x14ac:dyDescent="0.4">
      <c r="B9" s="5" t="s">
        <v>707</v>
      </c>
      <c r="C9" s="6" t="s">
        <v>690</v>
      </c>
      <c r="D9" s="5" t="s">
        <v>23</v>
      </c>
      <c r="E9" s="6" t="s">
        <v>3121</v>
      </c>
    </row>
    <row r="10" spans="1:5" ht="49.75" x14ac:dyDescent="0.4">
      <c r="B10" s="14" t="s">
        <v>708</v>
      </c>
      <c r="C10" s="10" t="s">
        <v>709</v>
      </c>
      <c r="D10" s="14" t="s">
        <v>23</v>
      </c>
      <c r="E10" s="10" t="s">
        <v>3122</v>
      </c>
    </row>
    <row r="11" spans="1:5" ht="37.299999999999997" x14ac:dyDescent="0.4">
      <c r="B11" s="5" t="s">
        <v>710</v>
      </c>
      <c r="C11" s="6" t="s">
        <v>711</v>
      </c>
      <c r="D11" s="5" t="s">
        <v>23</v>
      </c>
      <c r="E11" s="6" t="s">
        <v>3123</v>
      </c>
    </row>
    <row r="12" spans="1:5" ht="62.15" x14ac:dyDescent="0.4">
      <c r="B12" s="14" t="s">
        <v>718</v>
      </c>
      <c r="C12" s="10" t="s">
        <v>719</v>
      </c>
      <c r="D12" s="14" t="s">
        <v>23</v>
      </c>
      <c r="E12" s="10" t="s">
        <v>3124</v>
      </c>
    </row>
    <row r="13" spans="1:5" ht="37.299999999999997" x14ac:dyDescent="0.4">
      <c r="B13" s="5" t="s">
        <v>720</v>
      </c>
      <c r="C13" s="6" t="s">
        <v>721</v>
      </c>
      <c r="D13" s="5" t="s">
        <v>23</v>
      </c>
      <c r="E13" s="6" t="s">
        <v>3125</v>
      </c>
    </row>
    <row r="14" spans="1:5" ht="24.9" x14ac:dyDescent="0.4">
      <c r="B14" s="14" t="s">
        <v>728</v>
      </c>
      <c r="C14" s="10" t="s">
        <v>692</v>
      </c>
      <c r="D14" s="14" t="s">
        <v>15</v>
      </c>
      <c r="E14" s="10" t="s">
        <v>3114</v>
      </c>
    </row>
    <row r="15" spans="1:5" ht="37.299999999999997" x14ac:dyDescent="0.4">
      <c r="B15" s="5" t="s">
        <v>728</v>
      </c>
      <c r="C15" s="6" t="s">
        <v>692</v>
      </c>
      <c r="D15" s="5" t="s">
        <v>3076</v>
      </c>
      <c r="E15" s="6" t="s">
        <v>3126</v>
      </c>
    </row>
    <row r="16" spans="1:5" ht="37.299999999999997" x14ac:dyDescent="0.4">
      <c r="B16" s="14" t="s">
        <v>729</v>
      </c>
      <c r="C16" s="10" t="s">
        <v>730</v>
      </c>
      <c r="D16" s="14" t="s">
        <v>23</v>
      </c>
      <c r="E16" s="10" t="s">
        <v>3127</v>
      </c>
    </row>
  </sheetData>
  <pageMargins left="0.7" right="0.7" top="0.75" bottom="0.75" header="0.3" footer="0.3"/>
  <pageSetup paperSize="9" orientation="portrait" horizontalDpi="300" verticalDpi="30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baseColWidth="10" defaultRowHeight="14.6" x14ac:dyDescent="0.4"/>
  <cols>
    <col min="2" max="2" width="9.69140625" customWidth="1"/>
    <col min="3" max="3" width="44.460937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CHE'!A1", "Zurück")</f>
        <v>Zurück</v>
      </c>
    </row>
    <row r="3" spans="1:6" x14ac:dyDescent="0.4">
      <c r="B3" s="7" t="s">
        <v>2288</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41</v>
      </c>
      <c r="C6" s="21"/>
      <c r="D6" s="29"/>
      <c r="E6" s="29"/>
      <c r="F6" s="29"/>
    </row>
    <row r="7" spans="1:6" ht="24.9" x14ac:dyDescent="0.4">
      <c r="B7" s="6" t="s">
        <v>42</v>
      </c>
      <c r="C7" s="6" t="s">
        <v>43</v>
      </c>
      <c r="D7" s="9" t="s">
        <v>1584</v>
      </c>
      <c r="E7" s="9" t="s">
        <v>45</v>
      </c>
      <c r="F7" s="9" t="s">
        <v>45</v>
      </c>
    </row>
    <row r="8" spans="1:6" ht="24.9" x14ac:dyDescent="0.4">
      <c r="B8" s="6" t="s">
        <v>46</v>
      </c>
      <c r="C8" s="6" t="s">
        <v>47</v>
      </c>
      <c r="D8" s="9" t="s">
        <v>1585</v>
      </c>
      <c r="E8" s="9" t="s">
        <v>1008</v>
      </c>
      <c r="F8" s="9" t="s">
        <v>49</v>
      </c>
    </row>
    <row r="9" spans="1:6" ht="24.9" x14ac:dyDescent="0.4">
      <c r="B9" s="6" t="s">
        <v>50</v>
      </c>
      <c r="C9" s="6" t="s">
        <v>51</v>
      </c>
      <c r="D9" s="9" t="s">
        <v>1586</v>
      </c>
      <c r="E9" s="9" t="s">
        <v>52</v>
      </c>
      <c r="F9" s="9" t="s">
        <v>52</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10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baseColWidth="10" defaultRowHeight="14.6" x14ac:dyDescent="0.4"/>
  <cols>
    <col min="2" max="2" width="9.69140625" customWidth="1"/>
    <col min="3" max="3" width="119.69140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HGV-HEP'!A1", "Zurück")</f>
        <v>Zurück</v>
      </c>
    </row>
    <row r="3" spans="1:6" x14ac:dyDescent="0.4">
      <c r="B3" s="7" t="s">
        <v>3291</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698</v>
      </c>
      <c r="C6" s="6" t="s">
        <v>699</v>
      </c>
      <c r="D6" s="9" t="s">
        <v>1673</v>
      </c>
      <c r="E6" s="9" t="s">
        <v>2535</v>
      </c>
      <c r="F6" s="9" t="s">
        <v>1626</v>
      </c>
    </row>
    <row r="7" spans="1:6" ht="24.9" x14ac:dyDescent="0.4">
      <c r="B7" s="10" t="s">
        <v>700</v>
      </c>
      <c r="C7" s="10" t="s">
        <v>701</v>
      </c>
      <c r="D7" s="11" t="s">
        <v>1008</v>
      </c>
      <c r="E7" s="11" t="s">
        <v>3287</v>
      </c>
      <c r="F7" s="11" t="s">
        <v>1009</v>
      </c>
    </row>
    <row r="8" spans="1:6" ht="24.9" x14ac:dyDescent="0.4">
      <c r="B8" s="6" t="s">
        <v>704</v>
      </c>
      <c r="C8" s="6" t="s">
        <v>686</v>
      </c>
      <c r="D8" s="9" t="s">
        <v>1395</v>
      </c>
      <c r="E8" s="9" t="s">
        <v>3288</v>
      </c>
      <c r="F8" s="9" t="s">
        <v>1396</v>
      </c>
    </row>
    <row r="9" spans="1:6" ht="24.9" x14ac:dyDescent="0.4">
      <c r="B9" s="10" t="s">
        <v>707</v>
      </c>
      <c r="C9" s="10" t="s">
        <v>690</v>
      </c>
      <c r="D9" s="11" t="s">
        <v>988</v>
      </c>
      <c r="E9" s="11" t="s">
        <v>2440</v>
      </c>
      <c r="F9" s="11" t="s">
        <v>987</v>
      </c>
    </row>
    <row r="10" spans="1:6" ht="24.9" x14ac:dyDescent="0.4">
      <c r="B10" s="6" t="s">
        <v>708</v>
      </c>
      <c r="C10" s="6" t="s">
        <v>709</v>
      </c>
      <c r="D10" s="9" t="s">
        <v>981</v>
      </c>
      <c r="E10" s="9" t="s">
        <v>1243</v>
      </c>
      <c r="F10" s="9" t="s">
        <v>982</v>
      </c>
    </row>
    <row r="11" spans="1:6" ht="24.9" x14ac:dyDescent="0.4">
      <c r="B11" s="10" t="s">
        <v>710</v>
      </c>
      <c r="C11" s="10" t="s">
        <v>711</v>
      </c>
      <c r="D11" s="11" t="s">
        <v>884</v>
      </c>
      <c r="E11" s="11" t="s">
        <v>133</v>
      </c>
      <c r="F11" s="11" t="s">
        <v>885</v>
      </c>
    </row>
    <row r="12" spans="1:6" ht="24.9" x14ac:dyDescent="0.4">
      <c r="B12" s="6" t="s">
        <v>714</v>
      </c>
      <c r="C12" s="6" t="s">
        <v>715</v>
      </c>
      <c r="D12" s="9" t="s">
        <v>981</v>
      </c>
      <c r="E12" s="9" t="s">
        <v>117</v>
      </c>
      <c r="F12" s="9" t="s">
        <v>982</v>
      </c>
    </row>
    <row r="13" spans="1:6" ht="24.9" x14ac:dyDescent="0.4">
      <c r="B13" s="10" t="s">
        <v>718</v>
      </c>
      <c r="C13" s="10" t="s">
        <v>719</v>
      </c>
      <c r="D13" s="11" t="s">
        <v>906</v>
      </c>
      <c r="E13" s="11" t="s">
        <v>230</v>
      </c>
      <c r="F13" s="11" t="s">
        <v>907</v>
      </c>
    </row>
    <row r="14" spans="1:6" ht="24.9" x14ac:dyDescent="0.4">
      <c r="B14" s="6" t="s">
        <v>720</v>
      </c>
      <c r="C14" s="6" t="s">
        <v>721</v>
      </c>
      <c r="D14" s="9" t="s">
        <v>992</v>
      </c>
      <c r="E14" s="9" t="s">
        <v>507</v>
      </c>
      <c r="F14" s="9" t="s">
        <v>993</v>
      </c>
    </row>
    <row r="15" spans="1:6" ht="24.9" x14ac:dyDescent="0.4">
      <c r="B15" s="10" t="s">
        <v>724</v>
      </c>
      <c r="C15" s="10" t="s">
        <v>725</v>
      </c>
      <c r="D15" s="11" t="s">
        <v>2626</v>
      </c>
      <c r="E15" s="11" t="s">
        <v>3289</v>
      </c>
      <c r="F15" s="11" t="s">
        <v>3290</v>
      </c>
    </row>
    <row r="16" spans="1:6" ht="24.9" x14ac:dyDescent="0.4">
      <c r="B16" s="6" t="s">
        <v>728</v>
      </c>
      <c r="C16" s="6" t="s">
        <v>692</v>
      </c>
      <c r="D16" s="9" t="s">
        <v>143</v>
      </c>
      <c r="E16" s="9" t="s">
        <v>183</v>
      </c>
      <c r="F16" s="9" t="s">
        <v>142</v>
      </c>
    </row>
    <row r="17" spans="2:6" ht="24.9" x14ac:dyDescent="0.4">
      <c r="B17" s="10" t="s">
        <v>729</v>
      </c>
      <c r="C17" s="10" t="s">
        <v>730</v>
      </c>
      <c r="D17" s="11" t="s">
        <v>1139</v>
      </c>
      <c r="E17" s="11" t="s">
        <v>262</v>
      </c>
      <c r="F17" s="11" t="s">
        <v>1139</v>
      </c>
    </row>
    <row r="18" spans="2:6" ht="24.9" x14ac:dyDescent="0.4">
      <c r="B18" s="6" t="s">
        <v>731</v>
      </c>
      <c r="C18" s="6" t="s">
        <v>732</v>
      </c>
      <c r="D18" s="9" t="s">
        <v>176</v>
      </c>
      <c r="E18" s="9" t="s">
        <v>137</v>
      </c>
      <c r="F18" s="9" t="s">
        <v>175</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10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heetViews>
  <sheetFormatPr baseColWidth="10" defaultRowHeight="14.6" x14ac:dyDescent="0.4"/>
  <cols>
    <col min="2" max="2" width="9.69140625" customWidth="1"/>
    <col min="3" max="3" width="110.460937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HGV-HEP'!A1", "Zurück")</f>
        <v>Zurück</v>
      </c>
    </row>
    <row r="3" spans="1:6" x14ac:dyDescent="0.4">
      <c r="B3" s="7" t="s">
        <v>3214</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61</v>
      </c>
      <c r="C6" s="21"/>
      <c r="D6" s="29"/>
      <c r="E6" s="29"/>
      <c r="F6" s="29"/>
    </row>
    <row r="7" spans="1:6" ht="24.9" x14ac:dyDescent="0.4">
      <c r="B7" s="6" t="s">
        <v>243</v>
      </c>
      <c r="C7" s="6" t="s">
        <v>236</v>
      </c>
      <c r="D7" s="9" t="s">
        <v>77</v>
      </c>
      <c r="E7" s="9" t="s">
        <v>187</v>
      </c>
      <c r="F7" s="9" t="s">
        <v>76</v>
      </c>
    </row>
    <row r="8" spans="1:6" ht="24.9" x14ac:dyDescent="0.4">
      <c r="B8" s="6" t="s">
        <v>244</v>
      </c>
      <c r="C8" s="6" t="s">
        <v>232</v>
      </c>
      <c r="D8" s="9" t="s">
        <v>2060</v>
      </c>
      <c r="E8" s="9" t="s">
        <v>149</v>
      </c>
      <c r="F8" s="9" t="s">
        <v>1724</v>
      </c>
    </row>
    <row r="9" spans="1:6" ht="24.9" x14ac:dyDescent="0.4">
      <c r="B9" s="6" t="s">
        <v>245</v>
      </c>
      <c r="C9" s="6" t="s">
        <v>246</v>
      </c>
      <c r="D9" s="9" t="s">
        <v>996</v>
      </c>
      <c r="E9" s="9" t="s">
        <v>52</v>
      </c>
      <c r="F9" s="9" t="s">
        <v>997</v>
      </c>
    </row>
    <row r="10" spans="1:6" ht="24.9" x14ac:dyDescent="0.4">
      <c r="B10" s="6" t="s">
        <v>247</v>
      </c>
      <c r="C10" s="6" t="s">
        <v>248</v>
      </c>
      <c r="D10" s="9" t="s">
        <v>1300</v>
      </c>
      <c r="E10" s="9" t="s">
        <v>93</v>
      </c>
      <c r="F10" s="9" t="s">
        <v>1301</v>
      </c>
    </row>
    <row r="11" spans="1:6" ht="24.9" x14ac:dyDescent="0.4">
      <c r="B11" s="6" t="s">
        <v>249</v>
      </c>
      <c r="C11" s="6" t="s">
        <v>250</v>
      </c>
      <c r="D11" s="9" t="s">
        <v>77</v>
      </c>
      <c r="E11" s="9" t="s">
        <v>187</v>
      </c>
      <c r="F11" s="9" t="s">
        <v>76</v>
      </c>
    </row>
    <row r="12" spans="1:6" ht="24.9" x14ac:dyDescent="0.4">
      <c r="B12" s="6" t="s">
        <v>253</v>
      </c>
      <c r="C12" s="6" t="s">
        <v>228</v>
      </c>
      <c r="D12" s="9" t="s">
        <v>81</v>
      </c>
      <c r="E12" s="9" t="s">
        <v>81</v>
      </c>
      <c r="F12" s="9" t="s">
        <v>80</v>
      </c>
    </row>
    <row r="13" spans="1:6" x14ac:dyDescent="0.4">
      <c r="B13" s="21" t="s">
        <v>41</v>
      </c>
      <c r="C13" s="21"/>
      <c r="D13" s="29"/>
      <c r="E13" s="29"/>
      <c r="F13" s="29"/>
    </row>
    <row r="14" spans="1:6" ht="24.9" x14ac:dyDescent="0.4">
      <c r="B14" s="6" t="s">
        <v>254</v>
      </c>
      <c r="C14" s="6" t="s">
        <v>139</v>
      </c>
      <c r="D14" s="9" t="s">
        <v>149</v>
      </c>
      <c r="E14" s="9" t="s">
        <v>85</v>
      </c>
      <c r="F14" s="9" t="s">
        <v>148</v>
      </c>
    </row>
    <row r="15" spans="1:6" ht="24.9" x14ac:dyDescent="0.4">
      <c r="B15" s="6" t="s">
        <v>255</v>
      </c>
      <c r="C15" s="6" t="s">
        <v>256</v>
      </c>
      <c r="D15" s="9" t="s">
        <v>45</v>
      </c>
      <c r="E15" s="9" t="s">
        <v>81</v>
      </c>
      <c r="F15" s="9" t="s">
        <v>44</v>
      </c>
    </row>
    <row r="16" spans="1:6" ht="24.9" x14ac:dyDescent="0.4">
      <c r="B16" s="6" t="s">
        <v>257</v>
      </c>
      <c r="C16" s="6" t="s">
        <v>258</v>
      </c>
      <c r="D16" s="9" t="s">
        <v>143</v>
      </c>
      <c r="E16" s="9" t="s">
        <v>52</v>
      </c>
      <c r="F16" s="9" t="s">
        <v>142</v>
      </c>
    </row>
    <row r="17" spans="2:6" ht="24.9" x14ac:dyDescent="0.4">
      <c r="B17" s="6" t="s">
        <v>259</v>
      </c>
      <c r="C17" s="6" t="s">
        <v>260</v>
      </c>
      <c r="D17" s="9" t="s">
        <v>1878</v>
      </c>
      <c r="E17" s="9" t="s">
        <v>3182</v>
      </c>
      <c r="F17" s="9" t="s">
        <v>3213</v>
      </c>
    </row>
    <row r="18" spans="2:6" ht="24.9" x14ac:dyDescent="0.4">
      <c r="B18" s="6" t="s">
        <v>263</v>
      </c>
      <c r="C18" s="6" t="s">
        <v>264</v>
      </c>
      <c r="D18" s="9" t="s">
        <v>158</v>
      </c>
      <c r="E18" s="9" t="s">
        <v>59</v>
      </c>
      <c r="F18" s="9" t="s">
        <v>157</v>
      </c>
    </row>
    <row r="19" spans="2:6" ht="24.9" x14ac:dyDescent="0.4">
      <c r="B19" s="6" t="s">
        <v>267</v>
      </c>
      <c r="C19" s="6" t="s">
        <v>51</v>
      </c>
      <c r="D19" s="9" t="s">
        <v>52</v>
      </c>
      <c r="E19" s="9" t="s">
        <v>52</v>
      </c>
      <c r="F19" s="9" t="s">
        <v>52</v>
      </c>
    </row>
  </sheetData>
  <mergeCells count="6">
    <mergeCell ref="B13:F13"/>
    <mergeCell ref="B4:B5"/>
    <mergeCell ref="C4:C5"/>
    <mergeCell ref="D4:E4"/>
    <mergeCell ref="F4:F5"/>
    <mergeCell ref="B6:F6"/>
  </mergeCells>
  <pageMargins left="0.7" right="0.7" top="0.75" bottom="0.75" header="0.3" footer="0.3"/>
  <pageSetup paperSize="9" orientation="portrait" horizontalDpi="300" verticalDpi="300"/>
</worksheet>
</file>

<file path=xl/worksheets/sheet10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4.76562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HGV-HEP'!A1", "Zurück")</f>
        <v>Zurück</v>
      </c>
    </row>
    <row r="3" spans="1:8" x14ac:dyDescent="0.4">
      <c r="B3" s="7" t="s">
        <v>4171</v>
      </c>
    </row>
    <row r="4" spans="1:8" x14ac:dyDescent="0.4">
      <c r="B4" s="4" t="s">
        <v>3315</v>
      </c>
      <c r="C4" s="15" t="s">
        <v>3316</v>
      </c>
      <c r="D4" s="15" t="s">
        <v>3750</v>
      </c>
      <c r="E4" s="15" t="s">
        <v>3318</v>
      </c>
      <c r="F4" s="15" t="s">
        <v>3319</v>
      </c>
      <c r="G4" s="15" t="s">
        <v>3320</v>
      </c>
      <c r="H4" s="15" t="s">
        <v>3321</v>
      </c>
    </row>
    <row r="5" spans="1:8" ht="24.9" x14ac:dyDescent="0.4">
      <c r="B5" s="6" t="s">
        <v>3322</v>
      </c>
      <c r="C5" s="9" t="s">
        <v>3449</v>
      </c>
      <c r="D5" s="9" t="s">
        <v>4124</v>
      </c>
      <c r="E5" s="9" t="s">
        <v>1586</v>
      </c>
      <c r="F5" s="9" t="s">
        <v>4125</v>
      </c>
      <c r="G5" s="9" t="s">
        <v>4126</v>
      </c>
      <c r="H5" s="9" t="s">
        <v>4127</v>
      </c>
    </row>
    <row r="6" spans="1:8" ht="24.9" x14ac:dyDescent="0.4">
      <c r="B6" s="10" t="s">
        <v>3325</v>
      </c>
      <c r="C6" s="11" t="s">
        <v>1882</v>
      </c>
      <c r="D6" s="11" t="s">
        <v>4128</v>
      </c>
      <c r="E6" s="11" t="s">
        <v>1586</v>
      </c>
      <c r="F6" s="11" t="s">
        <v>116</v>
      </c>
      <c r="G6" s="11" t="s">
        <v>4129</v>
      </c>
      <c r="H6" s="11" t="s">
        <v>4129</v>
      </c>
    </row>
    <row r="7" spans="1:8" ht="24.9" x14ac:dyDescent="0.4">
      <c r="B7" s="6" t="s">
        <v>3328</v>
      </c>
      <c r="C7" s="9" t="s">
        <v>1629</v>
      </c>
      <c r="D7" s="9" t="s">
        <v>4130</v>
      </c>
      <c r="E7" s="9" t="s">
        <v>1586</v>
      </c>
      <c r="F7" s="9" t="s">
        <v>3191</v>
      </c>
      <c r="G7" s="9" t="s">
        <v>3246</v>
      </c>
      <c r="H7" s="9" t="s">
        <v>3961</v>
      </c>
    </row>
    <row r="8" spans="1:8" ht="24.9" x14ac:dyDescent="0.4">
      <c r="B8" s="10" t="s">
        <v>3330</v>
      </c>
      <c r="C8" s="11" t="s">
        <v>3757</v>
      </c>
      <c r="D8" s="11" t="s">
        <v>4131</v>
      </c>
      <c r="E8" s="11" t="s">
        <v>1586</v>
      </c>
      <c r="F8" s="11" t="s">
        <v>4132</v>
      </c>
      <c r="G8" s="11" t="s">
        <v>4133</v>
      </c>
      <c r="H8" s="11" t="s">
        <v>4134</v>
      </c>
    </row>
    <row r="9" spans="1:8" ht="24.9" x14ac:dyDescent="0.4">
      <c r="B9" s="6" t="s">
        <v>3333</v>
      </c>
      <c r="C9" s="9" t="s">
        <v>1632</v>
      </c>
      <c r="D9" s="9" t="s">
        <v>4135</v>
      </c>
      <c r="E9" s="9" t="s">
        <v>1586</v>
      </c>
      <c r="F9" s="9" t="s">
        <v>157</v>
      </c>
      <c r="G9" s="9" t="s">
        <v>3265</v>
      </c>
      <c r="H9" s="9" t="s">
        <v>3265</v>
      </c>
    </row>
    <row r="10" spans="1:8" ht="24.9" x14ac:dyDescent="0.4">
      <c r="B10" s="10" t="s">
        <v>3334</v>
      </c>
      <c r="C10" s="11" t="s">
        <v>1916</v>
      </c>
      <c r="D10" s="11" t="s">
        <v>4136</v>
      </c>
      <c r="E10" s="11" t="s">
        <v>1586</v>
      </c>
      <c r="F10" s="11" t="s">
        <v>4137</v>
      </c>
      <c r="G10" s="11" t="s">
        <v>4138</v>
      </c>
      <c r="H10" s="11" t="s">
        <v>4139</v>
      </c>
    </row>
    <row r="11" spans="1:8" ht="24.9" x14ac:dyDescent="0.4">
      <c r="B11" s="6" t="s">
        <v>3336</v>
      </c>
      <c r="C11" s="9" t="s">
        <v>1953</v>
      </c>
      <c r="D11" s="9" t="s">
        <v>4140</v>
      </c>
      <c r="E11" s="9" t="s">
        <v>1586</v>
      </c>
      <c r="F11" s="9" t="s">
        <v>310</v>
      </c>
      <c r="G11" s="9" t="s">
        <v>311</v>
      </c>
      <c r="H11" s="9" t="s">
        <v>311</v>
      </c>
    </row>
    <row r="12" spans="1:8" ht="24.9" x14ac:dyDescent="0.4">
      <c r="B12" s="10" t="s">
        <v>3338</v>
      </c>
      <c r="C12" s="11" t="s">
        <v>1656</v>
      </c>
      <c r="D12" s="11" t="s">
        <v>4141</v>
      </c>
      <c r="E12" s="11" t="s">
        <v>1586</v>
      </c>
      <c r="F12" s="11" t="s">
        <v>983</v>
      </c>
      <c r="G12" s="11" t="s">
        <v>133</v>
      </c>
      <c r="H12" s="11" t="s">
        <v>168</v>
      </c>
    </row>
    <row r="13" spans="1:8" ht="24.9" x14ac:dyDescent="0.4">
      <c r="B13" s="6" t="s">
        <v>3340</v>
      </c>
      <c r="C13" s="9" t="s">
        <v>4142</v>
      </c>
      <c r="D13" s="9" t="s">
        <v>4143</v>
      </c>
      <c r="E13" s="9" t="s">
        <v>1586</v>
      </c>
      <c r="F13" s="9" t="s">
        <v>4144</v>
      </c>
      <c r="G13" s="9" t="s">
        <v>4145</v>
      </c>
      <c r="H13" s="9" t="s">
        <v>4145</v>
      </c>
    </row>
    <row r="14" spans="1:8" ht="24.9" x14ac:dyDescent="0.4">
      <c r="B14" s="10" t="s">
        <v>3342</v>
      </c>
      <c r="C14" s="11" t="s">
        <v>4146</v>
      </c>
      <c r="D14" s="11" t="s">
        <v>4147</v>
      </c>
      <c r="E14" s="11" t="s">
        <v>1586</v>
      </c>
      <c r="F14" s="11" t="s">
        <v>4148</v>
      </c>
      <c r="G14" s="11" t="s">
        <v>4149</v>
      </c>
      <c r="H14" s="11" t="s">
        <v>4150</v>
      </c>
    </row>
    <row r="15" spans="1:8" ht="24.9" x14ac:dyDescent="0.4">
      <c r="B15" s="6" t="s">
        <v>3345</v>
      </c>
      <c r="C15" s="9" t="s">
        <v>1940</v>
      </c>
      <c r="D15" s="9" t="s">
        <v>4151</v>
      </c>
      <c r="E15" s="9" t="s">
        <v>1586</v>
      </c>
      <c r="F15" s="9" t="s">
        <v>4152</v>
      </c>
      <c r="G15" s="9" t="s">
        <v>4153</v>
      </c>
      <c r="H15" s="9" t="s">
        <v>4154</v>
      </c>
    </row>
    <row r="16" spans="1:8" ht="24.9" x14ac:dyDescent="0.4">
      <c r="B16" s="10" t="s">
        <v>3347</v>
      </c>
      <c r="C16" s="11" t="s">
        <v>1687</v>
      </c>
      <c r="D16" s="11" t="s">
        <v>4155</v>
      </c>
      <c r="E16" s="11" t="s">
        <v>1586</v>
      </c>
      <c r="F16" s="11" t="s">
        <v>4156</v>
      </c>
      <c r="G16" s="11" t="s">
        <v>1251</v>
      </c>
      <c r="H16" s="11" t="s">
        <v>1707</v>
      </c>
    </row>
    <row r="17" spans="2:8" ht="24.9" x14ac:dyDescent="0.4">
      <c r="B17" s="6" t="s">
        <v>3349</v>
      </c>
      <c r="C17" s="9" t="s">
        <v>1599</v>
      </c>
      <c r="D17" s="9" t="s">
        <v>4157</v>
      </c>
      <c r="E17" s="9" t="s">
        <v>1586</v>
      </c>
      <c r="F17" s="9" t="s">
        <v>3713</v>
      </c>
      <c r="G17" s="9" t="s">
        <v>913</v>
      </c>
      <c r="H17" s="9" t="s">
        <v>4158</v>
      </c>
    </row>
    <row r="18" spans="2:8" ht="24.9" x14ac:dyDescent="0.4">
      <c r="B18" s="10" t="s">
        <v>3350</v>
      </c>
      <c r="C18" s="11" t="s">
        <v>1814</v>
      </c>
      <c r="D18" s="11" t="s">
        <v>4159</v>
      </c>
      <c r="E18" s="11" t="s">
        <v>1586</v>
      </c>
      <c r="F18" s="11" t="s">
        <v>4160</v>
      </c>
      <c r="G18" s="11" t="s">
        <v>4161</v>
      </c>
      <c r="H18" s="11" t="s">
        <v>4161</v>
      </c>
    </row>
    <row r="19" spans="2:8" ht="24.9" x14ac:dyDescent="0.4">
      <c r="B19" s="6" t="s">
        <v>3352</v>
      </c>
      <c r="C19" s="9" t="s">
        <v>1853</v>
      </c>
      <c r="D19" s="9" t="s">
        <v>4162</v>
      </c>
      <c r="E19" s="9" t="s">
        <v>1586</v>
      </c>
      <c r="F19" s="9" t="s">
        <v>4163</v>
      </c>
      <c r="G19" s="9" t="s">
        <v>4164</v>
      </c>
      <c r="H19" s="9" t="s">
        <v>4164</v>
      </c>
    </row>
    <row r="20" spans="2:8" ht="24.9" x14ac:dyDescent="0.4">
      <c r="B20" s="10" t="s">
        <v>3354</v>
      </c>
      <c r="C20" s="11" t="s">
        <v>1693</v>
      </c>
      <c r="D20" s="11" t="s">
        <v>4165</v>
      </c>
      <c r="E20" s="11" t="s">
        <v>1586</v>
      </c>
      <c r="F20" s="11" t="s">
        <v>221</v>
      </c>
      <c r="G20" s="11" t="s">
        <v>1691</v>
      </c>
      <c r="H20" s="11" t="s">
        <v>1691</v>
      </c>
    </row>
    <row r="21" spans="2:8" ht="24.9" x14ac:dyDescent="0.4">
      <c r="B21" s="16" t="s">
        <v>3356</v>
      </c>
      <c r="C21" s="17" t="s">
        <v>4166</v>
      </c>
      <c r="D21" s="17" t="s">
        <v>4167</v>
      </c>
      <c r="E21" s="17" t="s">
        <v>1586</v>
      </c>
      <c r="F21" s="17" t="s">
        <v>4168</v>
      </c>
      <c r="G21" s="17" t="s">
        <v>4169</v>
      </c>
      <c r="H21" s="17" t="s">
        <v>4170</v>
      </c>
    </row>
  </sheetData>
  <pageMargins left="0.7" right="0.7" top="0.75" bottom="0.75" header="0.3" footer="0.3"/>
  <pageSetup paperSize="9" orientation="portrait" horizontalDpi="300" verticalDpi="300"/>
</worksheet>
</file>

<file path=xl/worksheets/sheet10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7.30468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HGV-HEP'!A1", "Zurück")</f>
        <v>Zurück</v>
      </c>
    </row>
    <row r="3" spans="1:8" x14ac:dyDescent="0.4">
      <c r="B3" s="7" t="s">
        <v>3624</v>
      </c>
    </row>
    <row r="4" spans="1:8" x14ac:dyDescent="0.4">
      <c r="B4" s="4" t="s">
        <v>3315</v>
      </c>
      <c r="C4" s="15" t="s">
        <v>3316</v>
      </c>
      <c r="D4" s="15" t="s">
        <v>3317</v>
      </c>
      <c r="E4" s="15" t="s">
        <v>3318</v>
      </c>
      <c r="F4" s="15" t="s">
        <v>3319</v>
      </c>
      <c r="G4" s="15" t="s">
        <v>3320</v>
      </c>
      <c r="H4" s="15" t="s">
        <v>3321</v>
      </c>
    </row>
    <row r="5" spans="1:8" ht="24.9" x14ac:dyDescent="0.4">
      <c r="B5" s="6" t="s">
        <v>3322</v>
      </c>
      <c r="C5" s="9" t="s">
        <v>3596</v>
      </c>
      <c r="D5" s="9" t="s">
        <v>3597</v>
      </c>
      <c r="E5" s="9" t="s">
        <v>1586</v>
      </c>
      <c r="F5" s="9" t="s">
        <v>583</v>
      </c>
      <c r="G5" s="9" t="s">
        <v>3598</v>
      </c>
      <c r="H5" s="9" t="s">
        <v>3598</v>
      </c>
    </row>
    <row r="6" spans="1:8" ht="24.9" x14ac:dyDescent="0.4">
      <c r="B6" s="10" t="s">
        <v>3325</v>
      </c>
      <c r="C6" s="11" t="s">
        <v>1614</v>
      </c>
      <c r="D6" s="11" t="s">
        <v>3599</v>
      </c>
      <c r="E6" s="11" t="s">
        <v>1586</v>
      </c>
      <c r="F6" s="11" t="s">
        <v>186</v>
      </c>
      <c r="G6" s="11" t="s">
        <v>1626</v>
      </c>
      <c r="H6" s="11" t="s">
        <v>1626</v>
      </c>
    </row>
    <row r="7" spans="1:8" ht="24.9" x14ac:dyDescent="0.4">
      <c r="B7" s="6" t="s">
        <v>3328</v>
      </c>
      <c r="C7" s="9" t="s">
        <v>2034</v>
      </c>
      <c r="D7" s="9" t="s">
        <v>3600</v>
      </c>
      <c r="E7" s="9" t="s">
        <v>1586</v>
      </c>
      <c r="F7" s="9" t="s">
        <v>1626</v>
      </c>
      <c r="G7" s="9" t="s">
        <v>1673</v>
      </c>
      <c r="H7" s="9" t="s">
        <v>885</v>
      </c>
    </row>
    <row r="8" spans="1:8" ht="24.9" x14ac:dyDescent="0.4">
      <c r="B8" s="10" t="s">
        <v>3330</v>
      </c>
      <c r="C8" s="11" t="s">
        <v>3601</v>
      </c>
      <c r="D8" s="11" t="s">
        <v>3602</v>
      </c>
      <c r="E8" s="11" t="s">
        <v>1586</v>
      </c>
      <c r="F8" s="11" t="s">
        <v>3603</v>
      </c>
      <c r="G8" s="11" t="s">
        <v>1236</v>
      </c>
      <c r="H8" s="11" t="s">
        <v>3604</v>
      </c>
    </row>
    <row r="9" spans="1:8" ht="24.9" x14ac:dyDescent="0.4">
      <c r="B9" s="6" t="s">
        <v>3333</v>
      </c>
      <c r="C9" s="9" t="s">
        <v>1632</v>
      </c>
      <c r="D9" s="9" t="s">
        <v>666</v>
      </c>
      <c r="E9" s="9" t="s">
        <v>3326</v>
      </c>
      <c r="F9" s="9" t="s">
        <v>3327</v>
      </c>
      <c r="G9" s="9" t="s">
        <v>3327</v>
      </c>
      <c r="H9" s="9" t="s">
        <v>3327</v>
      </c>
    </row>
    <row r="10" spans="1:8" ht="24.9" x14ac:dyDescent="0.4">
      <c r="B10" s="10" t="s">
        <v>3334</v>
      </c>
      <c r="C10" s="11" t="s">
        <v>1944</v>
      </c>
      <c r="D10" s="11" t="s">
        <v>3605</v>
      </c>
      <c r="E10" s="11" t="s">
        <v>1586</v>
      </c>
      <c r="F10" s="11" t="s">
        <v>3203</v>
      </c>
      <c r="G10" s="11" t="s">
        <v>904</v>
      </c>
      <c r="H10" s="11" t="s">
        <v>3266</v>
      </c>
    </row>
    <row r="11" spans="1:8" ht="24.9" x14ac:dyDescent="0.4">
      <c r="B11" s="6" t="s">
        <v>3336</v>
      </c>
      <c r="C11" s="9" t="s">
        <v>1698</v>
      </c>
      <c r="D11" s="9" t="s">
        <v>3606</v>
      </c>
      <c r="E11" s="9" t="s">
        <v>1586</v>
      </c>
      <c r="F11" s="9" t="s">
        <v>167</v>
      </c>
      <c r="G11" s="9" t="s">
        <v>168</v>
      </c>
      <c r="H11" s="9" t="s">
        <v>168</v>
      </c>
    </row>
    <row r="12" spans="1:8" ht="24.9" x14ac:dyDescent="0.4">
      <c r="B12" s="10" t="s">
        <v>3338</v>
      </c>
      <c r="C12" s="11" t="s">
        <v>1739</v>
      </c>
      <c r="D12" s="11" t="s">
        <v>3607</v>
      </c>
      <c r="E12" s="11" t="s">
        <v>1586</v>
      </c>
      <c r="F12" s="11" t="s">
        <v>48</v>
      </c>
      <c r="G12" s="11" t="s">
        <v>857</v>
      </c>
      <c r="H12" s="11" t="s">
        <v>857</v>
      </c>
    </row>
    <row r="13" spans="1:8" ht="24.9" x14ac:dyDescent="0.4">
      <c r="B13" s="6" t="s">
        <v>3340</v>
      </c>
      <c r="C13" s="9" t="s">
        <v>3577</v>
      </c>
      <c r="D13" s="9" t="s">
        <v>3608</v>
      </c>
      <c r="E13" s="9" t="s">
        <v>1586</v>
      </c>
      <c r="F13" s="9" t="s">
        <v>193</v>
      </c>
      <c r="G13" s="9" t="s">
        <v>3609</v>
      </c>
      <c r="H13" s="9" t="s">
        <v>3609</v>
      </c>
    </row>
    <row r="14" spans="1:8" ht="24.9" x14ac:dyDescent="0.4">
      <c r="B14" s="10" t="s">
        <v>3342</v>
      </c>
      <c r="C14" s="11" t="s">
        <v>3610</v>
      </c>
      <c r="D14" s="11" t="s">
        <v>3611</v>
      </c>
      <c r="E14" s="11" t="s">
        <v>1586</v>
      </c>
      <c r="F14" s="11" t="s">
        <v>567</v>
      </c>
      <c r="G14" s="11" t="s">
        <v>567</v>
      </c>
      <c r="H14" s="11" t="s">
        <v>52</v>
      </c>
    </row>
    <row r="15" spans="1:8" ht="24.9" x14ac:dyDescent="0.4">
      <c r="B15" s="6" t="s">
        <v>3345</v>
      </c>
      <c r="C15" s="9" t="s">
        <v>3612</v>
      </c>
      <c r="D15" s="9" t="s">
        <v>3613</v>
      </c>
      <c r="E15" s="9" t="s">
        <v>1586</v>
      </c>
      <c r="F15" s="9" t="s">
        <v>76</v>
      </c>
      <c r="G15" s="9" t="s">
        <v>3295</v>
      </c>
      <c r="H15" s="9" t="s">
        <v>3295</v>
      </c>
    </row>
    <row r="16" spans="1:8" ht="24.9" x14ac:dyDescent="0.4">
      <c r="B16" s="10" t="s">
        <v>3347</v>
      </c>
      <c r="C16" s="11" t="s">
        <v>1957</v>
      </c>
      <c r="D16" s="11" t="s">
        <v>3614</v>
      </c>
      <c r="E16" s="11" t="s">
        <v>1586</v>
      </c>
      <c r="F16" s="11" t="s">
        <v>157</v>
      </c>
      <c r="G16" s="11" t="s">
        <v>3615</v>
      </c>
      <c r="H16" s="11" t="s">
        <v>3615</v>
      </c>
    </row>
    <row r="17" spans="2:8" ht="24.9" x14ac:dyDescent="0.4">
      <c r="B17" s="6" t="s">
        <v>3349</v>
      </c>
      <c r="C17" s="9" t="s">
        <v>1599</v>
      </c>
      <c r="D17" s="9" t="s">
        <v>2008</v>
      </c>
      <c r="E17" s="9" t="s">
        <v>1586</v>
      </c>
      <c r="F17" s="9" t="s">
        <v>3200</v>
      </c>
      <c r="G17" s="9" t="s">
        <v>1626</v>
      </c>
      <c r="H17" s="9" t="s">
        <v>2960</v>
      </c>
    </row>
    <row r="18" spans="2:8" ht="24.9" x14ac:dyDescent="0.4">
      <c r="B18" s="10" t="s">
        <v>3350</v>
      </c>
      <c r="C18" s="11" t="s">
        <v>1592</v>
      </c>
      <c r="D18" s="11" t="s">
        <v>3616</v>
      </c>
      <c r="E18" s="11" t="s">
        <v>1586</v>
      </c>
      <c r="F18" s="11" t="s">
        <v>148</v>
      </c>
      <c r="G18" s="11" t="s">
        <v>941</v>
      </c>
      <c r="H18" s="11" t="s">
        <v>941</v>
      </c>
    </row>
    <row r="19" spans="2:8" ht="24.9" x14ac:dyDescent="0.4">
      <c r="B19" s="6" t="s">
        <v>3352</v>
      </c>
      <c r="C19" s="9" t="s">
        <v>1687</v>
      </c>
      <c r="D19" s="9" t="s">
        <v>3617</v>
      </c>
      <c r="E19" s="9" t="s">
        <v>1586</v>
      </c>
      <c r="F19" s="9" t="s">
        <v>175</v>
      </c>
      <c r="G19" s="9" t="s">
        <v>176</v>
      </c>
      <c r="H19" s="9" t="s">
        <v>176</v>
      </c>
    </row>
    <row r="20" spans="2:8" ht="24.9" x14ac:dyDescent="0.4">
      <c r="B20" s="10" t="s">
        <v>3354</v>
      </c>
      <c r="C20" s="11" t="s">
        <v>1687</v>
      </c>
      <c r="D20" s="11" t="s">
        <v>3618</v>
      </c>
      <c r="E20" s="11" t="s">
        <v>1586</v>
      </c>
      <c r="F20" s="11" t="s">
        <v>167</v>
      </c>
      <c r="G20" s="11" t="s">
        <v>948</v>
      </c>
      <c r="H20" s="11" t="s">
        <v>948</v>
      </c>
    </row>
    <row r="21" spans="2:8" ht="24.9" x14ac:dyDescent="0.4">
      <c r="B21" s="16" t="s">
        <v>3356</v>
      </c>
      <c r="C21" s="17" t="s">
        <v>3619</v>
      </c>
      <c r="D21" s="17" t="s">
        <v>3620</v>
      </c>
      <c r="E21" s="17" t="s">
        <v>1586</v>
      </c>
      <c r="F21" s="17" t="s">
        <v>3621</v>
      </c>
      <c r="G21" s="17" t="s">
        <v>3622</v>
      </c>
      <c r="H21" s="17" t="s">
        <v>3623</v>
      </c>
    </row>
  </sheetData>
  <pageMargins left="0.7" right="0.7" top="0.75" bottom="0.75" header="0.3" footer="0.3"/>
  <pageSetup paperSize="9" orientation="portrait" horizontalDpi="300" verticalDpi="300"/>
</worksheet>
</file>

<file path=xl/worksheets/sheet10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HGV-HEP'!A1", "Zurück")</f>
        <v>Zurück</v>
      </c>
    </row>
  </sheetData>
  <pageMargins left="0.7" right="0.7" top="0.75" bottom="0.75" header="0.3" footer="0.3"/>
  <pageSetup paperSize="9" orientation="portrait" horizontalDpi="300" verticalDpi="300"/>
</worksheet>
</file>

<file path=xl/worksheets/sheet10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HGV-HEP'!A1", "Zurück")</f>
        <v>Zurück</v>
      </c>
    </row>
  </sheetData>
  <pageMargins left="0.7" right="0.7" top="0.75" bottom="0.75" header="0.3" footer="0.3"/>
  <pageSetup paperSize="9" orientation="portrait" horizontalDpi="300" verticalDpi="300"/>
</worksheet>
</file>

<file path=xl/worksheets/sheet10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heetViews>
  <sheetFormatPr baseColWidth="10" defaultRowHeight="14.6" x14ac:dyDescent="0.4"/>
  <cols>
    <col min="2" max="2" width="9.69140625" customWidth="1"/>
    <col min="3" max="3" width="102.76562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HGV-HEP'!A1", "Zurück")</f>
        <v>Zurück</v>
      </c>
    </row>
    <row r="3" spans="1:11" x14ac:dyDescent="0.4">
      <c r="B3" s="7" t="s">
        <v>4431</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698</v>
      </c>
      <c r="C6" s="6" t="s">
        <v>699</v>
      </c>
      <c r="D6" s="6" t="s">
        <v>1610</v>
      </c>
      <c r="E6" s="9" t="s">
        <v>1588</v>
      </c>
      <c r="F6" s="9" t="s">
        <v>1586</v>
      </c>
      <c r="G6" s="9" t="s">
        <v>1588</v>
      </c>
      <c r="H6" s="9" t="s">
        <v>1586</v>
      </c>
      <c r="I6" s="9" t="s">
        <v>1586</v>
      </c>
      <c r="J6" s="9" t="s">
        <v>1588</v>
      </c>
      <c r="K6" s="9" t="s">
        <v>1597</v>
      </c>
    </row>
    <row r="7" spans="1:11" x14ac:dyDescent="0.4">
      <c r="B7" s="6" t="s">
        <v>698</v>
      </c>
      <c r="C7" s="6" t="s">
        <v>699</v>
      </c>
      <c r="D7" s="6" t="s">
        <v>4373</v>
      </c>
      <c r="E7" s="9" t="s">
        <v>1586</v>
      </c>
      <c r="F7" s="9" t="s">
        <v>1586</v>
      </c>
      <c r="G7" s="9" t="s">
        <v>1586</v>
      </c>
      <c r="H7" s="9" t="s">
        <v>1586</v>
      </c>
      <c r="I7" s="9" t="s">
        <v>1586</v>
      </c>
      <c r="J7" s="9" t="s">
        <v>1586</v>
      </c>
      <c r="K7" s="9" t="s">
        <v>1586</v>
      </c>
    </row>
    <row r="8" spans="1:11" x14ac:dyDescent="0.4">
      <c r="B8" s="6" t="s">
        <v>700</v>
      </c>
      <c r="C8" s="6" t="s">
        <v>701</v>
      </c>
      <c r="D8" s="6" t="s">
        <v>1610</v>
      </c>
      <c r="E8" s="9" t="s">
        <v>1588</v>
      </c>
      <c r="F8" s="9" t="s">
        <v>1586</v>
      </c>
      <c r="G8" s="9" t="s">
        <v>1588</v>
      </c>
      <c r="H8" s="9" t="s">
        <v>1586</v>
      </c>
      <c r="I8" s="9" t="s">
        <v>1586</v>
      </c>
      <c r="J8" s="9" t="s">
        <v>1588</v>
      </c>
      <c r="K8" s="9" t="s">
        <v>1625</v>
      </c>
    </row>
    <row r="9" spans="1:11" x14ac:dyDescent="0.4">
      <c r="B9" s="6" t="s">
        <v>700</v>
      </c>
      <c r="C9" s="6" t="s">
        <v>701</v>
      </c>
      <c r="D9" s="6" t="s">
        <v>4373</v>
      </c>
      <c r="E9" s="9" t="s">
        <v>1586</v>
      </c>
      <c r="F9" s="9" t="s">
        <v>1586</v>
      </c>
      <c r="G9" s="9" t="s">
        <v>1586</v>
      </c>
      <c r="H9" s="9" t="s">
        <v>1586</v>
      </c>
      <c r="I9" s="9" t="s">
        <v>1586</v>
      </c>
      <c r="J9" s="9" t="s">
        <v>1586</v>
      </c>
      <c r="K9" s="9" t="s">
        <v>1586</v>
      </c>
    </row>
    <row r="10" spans="1:11" x14ac:dyDescent="0.4">
      <c r="B10" s="6" t="s">
        <v>704</v>
      </c>
      <c r="C10" s="6" t="s">
        <v>686</v>
      </c>
      <c r="D10" s="6" t="s">
        <v>1610</v>
      </c>
      <c r="E10" s="9" t="s">
        <v>1588</v>
      </c>
      <c r="F10" s="9" t="s">
        <v>1586</v>
      </c>
      <c r="G10" s="9" t="s">
        <v>1595</v>
      </c>
      <c r="H10" s="9" t="s">
        <v>1586</v>
      </c>
      <c r="I10" s="9" t="s">
        <v>1586</v>
      </c>
      <c r="J10" s="9" t="s">
        <v>1597</v>
      </c>
      <c r="K10" s="9" t="s">
        <v>1597</v>
      </c>
    </row>
    <row r="11" spans="1:11" x14ac:dyDescent="0.4">
      <c r="B11" s="6" t="s">
        <v>704</v>
      </c>
      <c r="C11" s="6" t="s">
        <v>686</v>
      </c>
      <c r="D11" s="6" t="s">
        <v>4373</v>
      </c>
      <c r="E11" s="9" t="s">
        <v>1586</v>
      </c>
      <c r="F11" s="9" t="s">
        <v>1586</v>
      </c>
      <c r="G11" s="9" t="s">
        <v>1586</v>
      </c>
      <c r="H11" s="9" t="s">
        <v>1586</v>
      </c>
      <c r="I11" s="9" t="s">
        <v>1586</v>
      </c>
      <c r="J11" s="9" t="s">
        <v>1586</v>
      </c>
      <c r="K11" s="9" t="s">
        <v>1586</v>
      </c>
    </row>
    <row r="12" spans="1:11" x14ac:dyDescent="0.4">
      <c r="B12" s="6" t="s">
        <v>707</v>
      </c>
      <c r="C12" s="6" t="s">
        <v>690</v>
      </c>
      <c r="D12" s="6" t="s">
        <v>1610</v>
      </c>
      <c r="E12" s="9" t="s">
        <v>1588</v>
      </c>
      <c r="F12" s="9" t="s">
        <v>1586</v>
      </c>
      <c r="G12" s="9" t="s">
        <v>1588</v>
      </c>
      <c r="H12" s="9" t="s">
        <v>1586</v>
      </c>
      <c r="I12" s="9" t="s">
        <v>1586</v>
      </c>
      <c r="J12" s="9" t="s">
        <v>1588</v>
      </c>
      <c r="K12" s="9" t="s">
        <v>1663</v>
      </c>
    </row>
    <row r="13" spans="1:11" x14ac:dyDescent="0.4">
      <c r="B13" s="6" t="s">
        <v>707</v>
      </c>
      <c r="C13" s="6" t="s">
        <v>690</v>
      </c>
      <c r="D13" s="6" t="s">
        <v>4373</v>
      </c>
      <c r="E13" s="9" t="s">
        <v>1586</v>
      </c>
      <c r="F13" s="9" t="s">
        <v>1586</v>
      </c>
      <c r="G13" s="9" t="s">
        <v>1586</v>
      </c>
      <c r="H13" s="9" t="s">
        <v>1586</v>
      </c>
      <c r="I13" s="9" t="s">
        <v>1586</v>
      </c>
      <c r="J13" s="9" t="s">
        <v>1586</v>
      </c>
      <c r="K13" s="9" t="s">
        <v>1586</v>
      </c>
    </row>
    <row r="14" spans="1:11" x14ac:dyDescent="0.4">
      <c r="B14" s="6" t="s">
        <v>708</v>
      </c>
      <c r="C14" s="6" t="s">
        <v>709</v>
      </c>
      <c r="D14" s="6" t="s">
        <v>1610</v>
      </c>
      <c r="E14" s="9" t="s">
        <v>1586</v>
      </c>
      <c r="F14" s="9" t="s">
        <v>1586</v>
      </c>
      <c r="G14" s="9" t="s">
        <v>1586</v>
      </c>
      <c r="H14" s="9" t="s">
        <v>1586</v>
      </c>
      <c r="I14" s="9" t="s">
        <v>1586</v>
      </c>
      <c r="J14" s="9" t="s">
        <v>1588</v>
      </c>
      <c r="K14" s="9" t="s">
        <v>1588</v>
      </c>
    </row>
    <row r="15" spans="1:11" x14ac:dyDescent="0.4">
      <c r="B15" s="6" t="s">
        <v>708</v>
      </c>
      <c r="C15" s="6" t="s">
        <v>709</v>
      </c>
      <c r="D15" s="6" t="s">
        <v>4373</v>
      </c>
      <c r="E15" s="9" t="s">
        <v>1586</v>
      </c>
      <c r="F15" s="9" t="s">
        <v>1586</v>
      </c>
      <c r="G15" s="9" t="s">
        <v>1586</v>
      </c>
      <c r="H15" s="9" t="s">
        <v>1586</v>
      </c>
      <c r="I15" s="9" t="s">
        <v>1586</v>
      </c>
      <c r="J15" s="9" t="s">
        <v>1586</v>
      </c>
      <c r="K15" s="9" t="s">
        <v>1586</v>
      </c>
    </row>
    <row r="16" spans="1:11" x14ac:dyDescent="0.4">
      <c r="B16" s="6" t="s">
        <v>710</v>
      </c>
      <c r="C16" s="6" t="s">
        <v>711</v>
      </c>
      <c r="D16" s="6" t="s">
        <v>1610</v>
      </c>
      <c r="E16" s="9" t="s">
        <v>1586</v>
      </c>
      <c r="F16" s="9" t="s">
        <v>1586</v>
      </c>
      <c r="G16" s="9" t="s">
        <v>1586</v>
      </c>
      <c r="H16" s="9" t="s">
        <v>1586</v>
      </c>
      <c r="I16" s="9" t="s">
        <v>1586</v>
      </c>
      <c r="J16" s="9" t="s">
        <v>1586</v>
      </c>
      <c r="K16" s="9" t="s">
        <v>1588</v>
      </c>
    </row>
    <row r="17" spans="2:11" x14ac:dyDescent="0.4">
      <c r="B17" s="6" t="s">
        <v>710</v>
      </c>
      <c r="C17" s="6" t="s">
        <v>711</v>
      </c>
      <c r="D17" s="6" t="s">
        <v>4373</v>
      </c>
      <c r="E17" s="9" t="s">
        <v>1586</v>
      </c>
      <c r="F17" s="9" t="s">
        <v>1586</v>
      </c>
      <c r="G17" s="9" t="s">
        <v>1586</v>
      </c>
      <c r="H17" s="9" t="s">
        <v>1586</v>
      </c>
      <c r="I17" s="9" t="s">
        <v>1586</v>
      </c>
      <c r="J17" s="9" t="s">
        <v>1586</v>
      </c>
      <c r="K17" s="9" t="s">
        <v>1586</v>
      </c>
    </row>
    <row r="18" spans="2:11" x14ac:dyDescent="0.4">
      <c r="B18" s="6" t="s">
        <v>714</v>
      </c>
      <c r="C18" s="6" t="s">
        <v>715</v>
      </c>
      <c r="D18" s="6" t="s">
        <v>1610</v>
      </c>
      <c r="E18" s="9" t="s">
        <v>1586</v>
      </c>
      <c r="F18" s="9" t="s">
        <v>1586</v>
      </c>
      <c r="G18" s="9" t="s">
        <v>1586</v>
      </c>
      <c r="H18" s="9" t="s">
        <v>1586</v>
      </c>
      <c r="I18" s="9" t="s">
        <v>1586</v>
      </c>
      <c r="J18" s="9" t="s">
        <v>1588</v>
      </c>
      <c r="K18" s="9" t="s">
        <v>1586</v>
      </c>
    </row>
    <row r="19" spans="2:11" x14ac:dyDescent="0.4">
      <c r="B19" s="6" t="s">
        <v>714</v>
      </c>
      <c r="C19" s="6" t="s">
        <v>715</v>
      </c>
      <c r="D19" s="6" t="s">
        <v>4373</v>
      </c>
      <c r="E19" s="9" t="s">
        <v>1586</v>
      </c>
      <c r="F19" s="9" t="s">
        <v>1586</v>
      </c>
      <c r="G19" s="9" t="s">
        <v>1586</v>
      </c>
      <c r="H19" s="9" t="s">
        <v>1586</v>
      </c>
      <c r="I19" s="9" t="s">
        <v>1586</v>
      </c>
      <c r="J19" s="9" t="s">
        <v>1586</v>
      </c>
      <c r="K19" s="9" t="s">
        <v>1586</v>
      </c>
    </row>
    <row r="20" spans="2:11" x14ac:dyDescent="0.4">
      <c r="B20" s="6" t="s">
        <v>718</v>
      </c>
      <c r="C20" s="6" t="s">
        <v>719</v>
      </c>
      <c r="D20" s="6" t="s">
        <v>1610</v>
      </c>
      <c r="E20" s="9" t="s">
        <v>1586</v>
      </c>
      <c r="F20" s="9" t="s">
        <v>1586</v>
      </c>
      <c r="G20" s="9" t="s">
        <v>1588</v>
      </c>
      <c r="H20" s="9" t="s">
        <v>1586</v>
      </c>
      <c r="I20" s="9" t="s">
        <v>1586</v>
      </c>
      <c r="J20" s="9" t="s">
        <v>1586</v>
      </c>
      <c r="K20" s="9" t="s">
        <v>1595</v>
      </c>
    </row>
    <row r="21" spans="2:11" x14ac:dyDescent="0.4">
      <c r="B21" s="6" t="s">
        <v>718</v>
      </c>
      <c r="C21" s="6" t="s">
        <v>719</v>
      </c>
      <c r="D21" s="6" t="s">
        <v>4373</v>
      </c>
      <c r="E21" s="9" t="s">
        <v>1586</v>
      </c>
      <c r="F21" s="9" t="s">
        <v>1586</v>
      </c>
      <c r="G21" s="9" t="s">
        <v>1586</v>
      </c>
      <c r="H21" s="9" t="s">
        <v>1586</v>
      </c>
      <c r="I21" s="9" t="s">
        <v>1586</v>
      </c>
      <c r="J21" s="9" t="s">
        <v>1586</v>
      </c>
      <c r="K21" s="9" t="s">
        <v>1586</v>
      </c>
    </row>
    <row r="22" spans="2:11" x14ac:dyDescent="0.4">
      <c r="B22" s="6" t="s">
        <v>720</v>
      </c>
      <c r="C22" s="6" t="s">
        <v>721</v>
      </c>
      <c r="D22" s="6" t="s">
        <v>1610</v>
      </c>
      <c r="E22" s="9" t="s">
        <v>1588</v>
      </c>
      <c r="F22" s="9" t="s">
        <v>1586</v>
      </c>
      <c r="G22" s="9" t="s">
        <v>1588</v>
      </c>
      <c r="H22" s="9" t="s">
        <v>1586</v>
      </c>
      <c r="I22" s="9" t="s">
        <v>1586</v>
      </c>
      <c r="J22" s="9" t="s">
        <v>1588</v>
      </c>
      <c r="K22" s="9" t="s">
        <v>1586</v>
      </c>
    </row>
    <row r="23" spans="2:11" x14ac:dyDescent="0.4">
      <c r="B23" s="6" t="s">
        <v>720</v>
      </c>
      <c r="C23" s="6" t="s">
        <v>721</v>
      </c>
      <c r="D23" s="6" t="s">
        <v>4373</v>
      </c>
      <c r="E23" s="9" t="s">
        <v>1586</v>
      </c>
      <c r="F23" s="9" t="s">
        <v>1586</v>
      </c>
      <c r="G23" s="9" t="s">
        <v>1586</v>
      </c>
      <c r="H23" s="9" t="s">
        <v>1586</v>
      </c>
      <c r="I23" s="9" t="s">
        <v>1586</v>
      </c>
      <c r="J23" s="9" t="s">
        <v>1586</v>
      </c>
      <c r="K23" s="9" t="s">
        <v>1586</v>
      </c>
    </row>
    <row r="24" spans="2:11" x14ac:dyDescent="0.4">
      <c r="B24" s="6" t="s">
        <v>724</v>
      </c>
      <c r="C24" s="6" t="s">
        <v>725</v>
      </c>
      <c r="D24" s="6" t="s">
        <v>1610</v>
      </c>
      <c r="E24" s="9" t="s">
        <v>1588</v>
      </c>
      <c r="F24" s="9" t="s">
        <v>1586</v>
      </c>
      <c r="G24" s="9" t="s">
        <v>1584</v>
      </c>
      <c r="H24" s="9" t="s">
        <v>1586</v>
      </c>
      <c r="I24" s="9" t="s">
        <v>1586</v>
      </c>
      <c r="J24" s="9" t="s">
        <v>1595</v>
      </c>
      <c r="K24" s="9" t="s">
        <v>1584</v>
      </c>
    </row>
    <row r="25" spans="2:11" x14ac:dyDescent="0.4">
      <c r="B25" s="6" t="s">
        <v>724</v>
      </c>
      <c r="C25" s="6" t="s">
        <v>725</v>
      </c>
      <c r="D25" s="6" t="s">
        <v>4373</v>
      </c>
      <c r="E25" s="9" t="s">
        <v>1586</v>
      </c>
      <c r="F25" s="9" t="s">
        <v>1586</v>
      </c>
      <c r="G25" s="9" t="s">
        <v>1586</v>
      </c>
      <c r="H25" s="9" t="s">
        <v>1586</v>
      </c>
      <c r="I25" s="9" t="s">
        <v>1586</v>
      </c>
      <c r="J25" s="9" t="s">
        <v>1586</v>
      </c>
      <c r="K25" s="9" t="s">
        <v>1586</v>
      </c>
    </row>
    <row r="26" spans="2:11" x14ac:dyDescent="0.4">
      <c r="B26" s="6" t="s">
        <v>728</v>
      </c>
      <c r="C26" s="6" t="s">
        <v>692</v>
      </c>
      <c r="D26" s="6" t="s">
        <v>1610</v>
      </c>
      <c r="E26" s="9" t="s">
        <v>1586</v>
      </c>
      <c r="F26" s="9" t="s">
        <v>1586</v>
      </c>
      <c r="G26" s="9" t="s">
        <v>1586</v>
      </c>
      <c r="H26" s="9" t="s">
        <v>1586</v>
      </c>
      <c r="I26" s="9" t="s">
        <v>1586</v>
      </c>
      <c r="J26" s="9" t="s">
        <v>1586</v>
      </c>
      <c r="K26" s="9" t="s">
        <v>1586</v>
      </c>
    </row>
    <row r="27" spans="2:11" x14ac:dyDescent="0.4">
      <c r="B27" s="6" t="s">
        <v>728</v>
      </c>
      <c r="C27" s="6" t="s">
        <v>692</v>
      </c>
      <c r="D27" s="6" t="s">
        <v>4373</v>
      </c>
      <c r="E27" s="9" t="s">
        <v>1586</v>
      </c>
      <c r="F27" s="9" t="s">
        <v>1586</v>
      </c>
      <c r="G27" s="9" t="s">
        <v>1586</v>
      </c>
      <c r="H27" s="9" t="s">
        <v>1586</v>
      </c>
      <c r="I27" s="9" t="s">
        <v>1586</v>
      </c>
      <c r="J27" s="9" t="s">
        <v>1586</v>
      </c>
      <c r="K27" s="9" t="s">
        <v>1586</v>
      </c>
    </row>
    <row r="28" spans="2:11" x14ac:dyDescent="0.4">
      <c r="B28" s="6" t="s">
        <v>729</v>
      </c>
      <c r="C28" s="6" t="s">
        <v>730</v>
      </c>
      <c r="D28" s="6" t="s">
        <v>1610</v>
      </c>
      <c r="E28" s="9" t="s">
        <v>1586</v>
      </c>
      <c r="F28" s="9" t="s">
        <v>1586</v>
      </c>
      <c r="G28" s="9" t="s">
        <v>1586</v>
      </c>
      <c r="H28" s="9" t="s">
        <v>1586</v>
      </c>
      <c r="I28" s="9" t="s">
        <v>1586</v>
      </c>
      <c r="J28" s="9" t="s">
        <v>1586</v>
      </c>
      <c r="K28" s="9" t="s">
        <v>1588</v>
      </c>
    </row>
    <row r="29" spans="2:11" x14ac:dyDescent="0.4">
      <c r="B29" s="6" t="s">
        <v>729</v>
      </c>
      <c r="C29" s="6" t="s">
        <v>730</v>
      </c>
      <c r="D29" s="6" t="s">
        <v>4373</v>
      </c>
      <c r="E29" s="9" t="s">
        <v>1586</v>
      </c>
      <c r="F29" s="9" t="s">
        <v>1586</v>
      </c>
      <c r="G29" s="9" t="s">
        <v>1586</v>
      </c>
      <c r="H29" s="9" t="s">
        <v>1586</v>
      </c>
      <c r="I29" s="9" t="s">
        <v>1586</v>
      </c>
      <c r="J29" s="9" t="s">
        <v>1586</v>
      </c>
      <c r="K29" s="9" t="s">
        <v>1586</v>
      </c>
    </row>
    <row r="30" spans="2:11" x14ac:dyDescent="0.4">
      <c r="B30" s="6" t="s">
        <v>731</v>
      </c>
      <c r="C30" s="6" t="s">
        <v>732</v>
      </c>
      <c r="D30" s="6" t="s">
        <v>1610</v>
      </c>
      <c r="E30" s="9" t="s">
        <v>1586</v>
      </c>
      <c r="F30" s="9" t="s">
        <v>1586</v>
      </c>
      <c r="G30" s="9" t="s">
        <v>1586</v>
      </c>
      <c r="H30" s="9" t="s">
        <v>1586</v>
      </c>
      <c r="I30" s="9" t="s">
        <v>1586</v>
      </c>
      <c r="J30" s="9" t="s">
        <v>1586</v>
      </c>
      <c r="K30" s="9" t="s">
        <v>1586</v>
      </c>
    </row>
    <row r="31" spans="2:11" x14ac:dyDescent="0.4">
      <c r="B31" s="6" t="s">
        <v>731</v>
      </c>
      <c r="C31" s="6" t="s">
        <v>732</v>
      </c>
      <c r="D31" s="6" t="s">
        <v>4373</v>
      </c>
      <c r="E31" s="9" t="s">
        <v>1586</v>
      </c>
      <c r="F31" s="9" t="s">
        <v>1586</v>
      </c>
      <c r="G31" s="9" t="s">
        <v>1586</v>
      </c>
      <c r="H31" s="9" t="s">
        <v>1586</v>
      </c>
      <c r="I31" s="9" t="s">
        <v>1586</v>
      </c>
      <c r="J31" s="9" t="s">
        <v>1586</v>
      </c>
      <c r="K31" s="9" t="s">
        <v>1586</v>
      </c>
    </row>
    <row r="32" spans="2:11" x14ac:dyDescent="0.4">
      <c r="B32"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10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heetViews>
  <sheetFormatPr baseColWidth="10" defaultRowHeight="14.6" x14ac:dyDescent="0.4"/>
  <cols>
    <col min="2" max="2" width="9.69140625" customWidth="1"/>
    <col min="3" max="3" width="110.460937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HGV-HEP'!A1", "Zurück")</f>
        <v>Zurück</v>
      </c>
    </row>
    <row r="3" spans="1:11" x14ac:dyDescent="0.4">
      <c r="B3" s="7" t="s">
        <v>4398</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61</v>
      </c>
      <c r="C6" s="21"/>
      <c r="D6" s="21"/>
      <c r="E6" s="29"/>
      <c r="F6" s="29"/>
      <c r="G6" s="29"/>
      <c r="H6" s="29"/>
      <c r="I6" s="29"/>
      <c r="J6" s="29"/>
      <c r="K6" s="29"/>
    </row>
    <row r="7" spans="1:11" x14ac:dyDescent="0.4">
      <c r="B7" s="6" t="s">
        <v>243</v>
      </c>
      <c r="C7" s="6" t="s">
        <v>236</v>
      </c>
      <c r="D7" s="6" t="s">
        <v>1610</v>
      </c>
      <c r="E7" s="9" t="s">
        <v>1586</v>
      </c>
      <c r="F7" s="9" t="s">
        <v>1586</v>
      </c>
      <c r="G7" s="9" t="s">
        <v>1586</v>
      </c>
      <c r="H7" s="9" t="s">
        <v>1586</v>
      </c>
      <c r="I7" s="9" t="s">
        <v>1586</v>
      </c>
      <c r="J7" s="9" t="s">
        <v>1586</v>
      </c>
      <c r="K7" s="9" t="s">
        <v>1586</v>
      </c>
    </row>
    <row r="8" spans="1:11" x14ac:dyDescent="0.4">
      <c r="B8" s="6" t="s">
        <v>243</v>
      </c>
      <c r="C8" s="6" t="s">
        <v>236</v>
      </c>
      <c r="D8" s="6" t="s">
        <v>4373</v>
      </c>
      <c r="E8" s="9" t="s">
        <v>1586</v>
      </c>
      <c r="F8" s="9" t="s">
        <v>1586</v>
      </c>
      <c r="G8" s="9" t="s">
        <v>1586</v>
      </c>
      <c r="H8" s="9" t="s">
        <v>1586</v>
      </c>
      <c r="I8" s="9" t="s">
        <v>1586</v>
      </c>
      <c r="J8" s="9" t="s">
        <v>1586</v>
      </c>
      <c r="K8" s="9" t="s">
        <v>1586</v>
      </c>
    </row>
    <row r="9" spans="1:11" x14ac:dyDescent="0.4">
      <c r="B9" s="6" t="s">
        <v>244</v>
      </c>
      <c r="C9" s="6" t="s">
        <v>232</v>
      </c>
      <c r="D9" s="6" t="s">
        <v>1610</v>
      </c>
      <c r="E9" s="9" t="s">
        <v>1586</v>
      </c>
      <c r="F9" s="9" t="s">
        <v>1586</v>
      </c>
      <c r="G9" s="9" t="s">
        <v>1586</v>
      </c>
      <c r="H9" s="9" t="s">
        <v>1586</v>
      </c>
      <c r="I9" s="9" t="s">
        <v>1586</v>
      </c>
      <c r="J9" s="9" t="s">
        <v>1586</v>
      </c>
      <c r="K9" s="9" t="s">
        <v>1588</v>
      </c>
    </row>
    <row r="10" spans="1:11" x14ac:dyDescent="0.4">
      <c r="B10" s="6" t="s">
        <v>244</v>
      </c>
      <c r="C10" s="6" t="s">
        <v>232</v>
      </c>
      <c r="D10" s="6" t="s">
        <v>4373</v>
      </c>
      <c r="E10" s="9" t="s">
        <v>1586</v>
      </c>
      <c r="F10" s="9" t="s">
        <v>1586</v>
      </c>
      <c r="G10" s="9" t="s">
        <v>1586</v>
      </c>
      <c r="H10" s="9" t="s">
        <v>1586</v>
      </c>
      <c r="I10" s="9" t="s">
        <v>1586</v>
      </c>
      <c r="J10" s="9" t="s">
        <v>1586</v>
      </c>
      <c r="K10" s="9" t="s">
        <v>1586</v>
      </c>
    </row>
    <row r="11" spans="1:11" x14ac:dyDescent="0.4">
      <c r="B11" s="6" t="s">
        <v>245</v>
      </c>
      <c r="C11" s="6" t="s">
        <v>246</v>
      </c>
      <c r="D11" s="6" t="s">
        <v>1610</v>
      </c>
      <c r="E11" s="9" t="s">
        <v>1586</v>
      </c>
      <c r="F11" s="9" t="s">
        <v>1586</v>
      </c>
      <c r="G11" s="9" t="s">
        <v>1586</v>
      </c>
      <c r="H11" s="9" t="s">
        <v>1586</v>
      </c>
      <c r="I11" s="9" t="s">
        <v>1586</v>
      </c>
      <c r="J11" s="9" t="s">
        <v>1586</v>
      </c>
      <c r="K11" s="9" t="s">
        <v>1588</v>
      </c>
    </row>
    <row r="12" spans="1:11" x14ac:dyDescent="0.4">
      <c r="B12" s="6" t="s">
        <v>245</v>
      </c>
      <c r="C12" s="6" t="s">
        <v>246</v>
      </c>
      <c r="D12" s="6" t="s">
        <v>4373</v>
      </c>
      <c r="E12" s="9" t="s">
        <v>1586</v>
      </c>
      <c r="F12" s="9" t="s">
        <v>1586</v>
      </c>
      <c r="G12" s="9" t="s">
        <v>1586</v>
      </c>
      <c r="H12" s="9" t="s">
        <v>1586</v>
      </c>
      <c r="I12" s="9" t="s">
        <v>1586</v>
      </c>
      <c r="J12" s="9" t="s">
        <v>1586</v>
      </c>
      <c r="K12" s="9" t="s">
        <v>1586</v>
      </c>
    </row>
    <row r="13" spans="1:11" x14ac:dyDescent="0.4">
      <c r="B13" s="6" t="s">
        <v>247</v>
      </c>
      <c r="C13" s="6" t="s">
        <v>248</v>
      </c>
      <c r="D13" s="6" t="s">
        <v>1610</v>
      </c>
      <c r="E13" s="9" t="s">
        <v>1586</v>
      </c>
      <c r="F13" s="9" t="s">
        <v>1586</v>
      </c>
      <c r="G13" s="9" t="s">
        <v>1586</v>
      </c>
      <c r="H13" s="9" t="s">
        <v>1586</v>
      </c>
      <c r="I13" s="9" t="s">
        <v>1586</v>
      </c>
      <c r="J13" s="9" t="s">
        <v>1586</v>
      </c>
      <c r="K13" s="9" t="s">
        <v>1588</v>
      </c>
    </row>
    <row r="14" spans="1:11" x14ac:dyDescent="0.4">
      <c r="B14" s="6" t="s">
        <v>247</v>
      </c>
      <c r="C14" s="6" t="s">
        <v>248</v>
      </c>
      <c r="D14" s="6" t="s">
        <v>4373</v>
      </c>
      <c r="E14" s="9" t="s">
        <v>1586</v>
      </c>
      <c r="F14" s="9" t="s">
        <v>1586</v>
      </c>
      <c r="G14" s="9" t="s">
        <v>1586</v>
      </c>
      <c r="H14" s="9" t="s">
        <v>1586</v>
      </c>
      <c r="I14" s="9" t="s">
        <v>1586</v>
      </c>
      <c r="J14" s="9" t="s">
        <v>1586</v>
      </c>
      <c r="K14" s="9" t="s">
        <v>1586</v>
      </c>
    </row>
    <row r="15" spans="1:11" x14ac:dyDescent="0.4">
      <c r="B15" s="6" t="s">
        <v>249</v>
      </c>
      <c r="C15" s="6" t="s">
        <v>250</v>
      </c>
      <c r="D15" s="6" t="s">
        <v>1610</v>
      </c>
      <c r="E15" s="9" t="s">
        <v>1586</v>
      </c>
      <c r="F15" s="9" t="s">
        <v>1586</v>
      </c>
      <c r="G15" s="9" t="s">
        <v>1586</v>
      </c>
      <c r="H15" s="9" t="s">
        <v>1586</v>
      </c>
      <c r="I15" s="9" t="s">
        <v>1586</v>
      </c>
      <c r="J15" s="9" t="s">
        <v>1586</v>
      </c>
      <c r="K15" s="9" t="s">
        <v>1586</v>
      </c>
    </row>
    <row r="16" spans="1:11" x14ac:dyDescent="0.4">
      <c r="B16" s="6" t="s">
        <v>249</v>
      </c>
      <c r="C16" s="6" t="s">
        <v>250</v>
      </c>
      <c r="D16" s="6" t="s">
        <v>4373</v>
      </c>
      <c r="E16" s="9" t="s">
        <v>1586</v>
      </c>
      <c r="F16" s="9" t="s">
        <v>1586</v>
      </c>
      <c r="G16" s="9" t="s">
        <v>1586</v>
      </c>
      <c r="H16" s="9" t="s">
        <v>1586</v>
      </c>
      <c r="I16" s="9" t="s">
        <v>1586</v>
      </c>
      <c r="J16" s="9" t="s">
        <v>1586</v>
      </c>
      <c r="K16" s="9" t="s">
        <v>1586</v>
      </c>
    </row>
    <row r="17" spans="2:11" x14ac:dyDescent="0.4">
      <c r="B17" s="6" t="s">
        <v>253</v>
      </c>
      <c r="C17" s="6" t="s">
        <v>228</v>
      </c>
      <c r="D17" s="6" t="s">
        <v>1610</v>
      </c>
      <c r="E17" s="9" t="s">
        <v>1586</v>
      </c>
      <c r="F17" s="9" t="s">
        <v>1586</v>
      </c>
      <c r="G17" s="9" t="s">
        <v>1586</v>
      </c>
      <c r="H17" s="9" t="s">
        <v>1586</v>
      </c>
      <c r="I17" s="9" t="s">
        <v>1586</v>
      </c>
      <c r="J17" s="9" t="s">
        <v>1586</v>
      </c>
      <c r="K17" s="9" t="s">
        <v>1586</v>
      </c>
    </row>
    <row r="18" spans="2:11" x14ac:dyDescent="0.4">
      <c r="B18" s="6" t="s">
        <v>253</v>
      </c>
      <c r="C18" s="6" t="s">
        <v>228</v>
      </c>
      <c r="D18" s="6" t="s">
        <v>4373</v>
      </c>
      <c r="E18" s="9" t="s">
        <v>1586</v>
      </c>
      <c r="F18" s="9" t="s">
        <v>1586</v>
      </c>
      <c r="G18" s="9" t="s">
        <v>1586</v>
      </c>
      <c r="H18" s="9" t="s">
        <v>1586</v>
      </c>
      <c r="I18" s="9" t="s">
        <v>1586</v>
      </c>
      <c r="J18" s="9" t="s">
        <v>1586</v>
      </c>
      <c r="K18" s="9" t="s">
        <v>1586</v>
      </c>
    </row>
    <row r="19" spans="2:11" x14ac:dyDescent="0.4">
      <c r="B19" s="21" t="s">
        <v>41</v>
      </c>
      <c r="C19" s="21"/>
      <c r="D19" s="21"/>
      <c r="E19" s="29"/>
      <c r="F19" s="29"/>
      <c r="G19" s="29"/>
      <c r="H19" s="29"/>
      <c r="I19" s="29"/>
      <c r="J19" s="29"/>
      <c r="K19" s="29"/>
    </row>
    <row r="20" spans="2:11" x14ac:dyDescent="0.4">
      <c r="B20" s="6" t="s">
        <v>254</v>
      </c>
      <c r="C20" s="6" t="s">
        <v>139</v>
      </c>
      <c r="D20" s="6" t="s">
        <v>1610</v>
      </c>
      <c r="E20" s="9" t="s">
        <v>1586</v>
      </c>
      <c r="F20" s="9" t="s">
        <v>1586</v>
      </c>
      <c r="G20" s="9" t="s">
        <v>1586</v>
      </c>
      <c r="H20" s="9" t="s">
        <v>1586</v>
      </c>
      <c r="I20" s="9" t="s">
        <v>1586</v>
      </c>
      <c r="J20" s="9" t="s">
        <v>1586</v>
      </c>
      <c r="K20" s="9" t="s">
        <v>1586</v>
      </c>
    </row>
    <row r="21" spans="2:11" x14ac:dyDescent="0.4">
      <c r="B21" s="6" t="s">
        <v>254</v>
      </c>
      <c r="C21" s="6" t="s">
        <v>139</v>
      </c>
      <c r="D21" s="6" t="s">
        <v>4373</v>
      </c>
      <c r="E21" s="9" t="s">
        <v>1586</v>
      </c>
      <c r="F21" s="9" t="s">
        <v>1586</v>
      </c>
      <c r="G21" s="9" t="s">
        <v>1586</v>
      </c>
      <c r="H21" s="9" t="s">
        <v>1586</v>
      </c>
      <c r="I21" s="9" t="s">
        <v>1586</v>
      </c>
      <c r="J21" s="9" t="s">
        <v>1586</v>
      </c>
      <c r="K21" s="9" t="s">
        <v>1586</v>
      </c>
    </row>
    <row r="22" spans="2:11" x14ac:dyDescent="0.4">
      <c r="B22" s="6" t="s">
        <v>255</v>
      </c>
      <c r="C22" s="6" t="s">
        <v>256</v>
      </c>
      <c r="D22" s="6" t="s">
        <v>1610</v>
      </c>
      <c r="E22" s="9" t="s">
        <v>1586</v>
      </c>
      <c r="F22" s="9" t="s">
        <v>1586</v>
      </c>
      <c r="G22" s="9" t="s">
        <v>1586</v>
      </c>
      <c r="H22" s="9" t="s">
        <v>1586</v>
      </c>
      <c r="I22" s="9" t="s">
        <v>1586</v>
      </c>
      <c r="J22" s="9" t="s">
        <v>1586</v>
      </c>
      <c r="K22" s="9" t="s">
        <v>1586</v>
      </c>
    </row>
    <row r="23" spans="2:11" x14ac:dyDescent="0.4">
      <c r="B23" s="6" t="s">
        <v>255</v>
      </c>
      <c r="C23" s="6" t="s">
        <v>256</v>
      </c>
      <c r="D23" s="6" t="s">
        <v>4373</v>
      </c>
      <c r="E23" s="9" t="s">
        <v>1586</v>
      </c>
      <c r="F23" s="9" t="s">
        <v>1586</v>
      </c>
      <c r="G23" s="9" t="s">
        <v>1586</v>
      </c>
      <c r="H23" s="9" t="s">
        <v>1586</v>
      </c>
      <c r="I23" s="9" t="s">
        <v>1586</v>
      </c>
      <c r="J23" s="9" t="s">
        <v>1586</v>
      </c>
      <c r="K23" s="9" t="s">
        <v>1586</v>
      </c>
    </row>
    <row r="24" spans="2:11" x14ac:dyDescent="0.4">
      <c r="B24" s="6" t="s">
        <v>257</v>
      </c>
      <c r="C24" s="6" t="s">
        <v>258</v>
      </c>
      <c r="D24" s="6" t="s">
        <v>1610</v>
      </c>
      <c r="E24" s="9" t="s">
        <v>1586</v>
      </c>
      <c r="F24" s="9" t="s">
        <v>1586</v>
      </c>
      <c r="G24" s="9" t="s">
        <v>1586</v>
      </c>
      <c r="H24" s="9" t="s">
        <v>1586</v>
      </c>
      <c r="I24" s="9" t="s">
        <v>1586</v>
      </c>
      <c r="J24" s="9" t="s">
        <v>1586</v>
      </c>
      <c r="K24" s="9" t="s">
        <v>1586</v>
      </c>
    </row>
    <row r="25" spans="2:11" x14ac:dyDescent="0.4">
      <c r="B25" s="6" t="s">
        <v>257</v>
      </c>
      <c r="C25" s="6" t="s">
        <v>258</v>
      </c>
      <c r="D25" s="6" t="s">
        <v>4373</v>
      </c>
      <c r="E25" s="9" t="s">
        <v>1586</v>
      </c>
      <c r="F25" s="9" t="s">
        <v>1586</v>
      </c>
      <c r="G25" s="9" t="s">
        <v>1586</v>
      </c>
      <c r="H25" s="9" t="s">
        <v>1586</v>
      </c>
      <c r="I25" s="9" t="s">
        <v>1586</v>
      </c>
      <c r="J25" s="9" t="s">
        <v>1586</v>
      </c>
      <c r="K25" s="9" t="s">
        <v>1586</v>
      </c>
    </row>
    <row r="26" spans="2:11" x14ac:dyDescent="0.4">
      <c r="B26" s="6" t="s">
        <v>259</v>
      </c>
      <c r="C26" s="6" t="s">
        <v>260</v>
      </c>
      <c r="D26" s="6" t="s">
        <v>1610</v>
      </c>
      <c r="E26" s="9" t="s">
        <v>1588</v>
      </c>
      <c r="F26" s="9" t="s">
        <v>1586</v>
      </c>
      <c r="G26" s="9" t="s">
        <v>1588</v>
      </c>
      <c r="H26" s="9" t="s">
        <v>1586</v>
      </c>
      <c r="I26" s="9" t="s">
        <v>1586</v>
      </c>
      <c r="J26" s="9" t="s">
        <v>1588</v>
      </c>
      <c r="K26" s="9" t="s">
        <v>1584</v>
      </c>
    </row>
    <row r="27" spans="2:11" x14ac:dyDescent="0.4">
      <c r="B27" s="6" t="s">
        <v>259</v>
      </c>
      <c r="C27" s="6" t="s">
        <v>260</v>
      </c>
      <c r="D27" s="6" t="s">
        <v>4373</v>
      </c>
      <c r="E27" s="9" t="s">
        <v>1586</v>
      </c>
      <c r="F27" s="9" t="s">
        <v>1586</v>
      </c>
      <c r="G27" s="9" t="s">
        <v>1586</v>
      </c>
      <c r="H27" s="9" t="s">
        <v>1586</v>
      </c>
      <c r="I27" s="9" t="s">
        <v>1586</v>
      </c>
      <c r="J27" s="9" t="s">
        <v>1586</v>
      </c>
      <c r="K27" s="9" t="s">
        <v>1586</v>
      </c>
    </row>
    <row r="28" spans="2:11" x14ac:dyDescent="0.4">
      <c r="B28" s="6" t="s">
        <v>263</v>
      </c>
      <c r="C28" s="6" t="s">
        <v>264</v>
      </c>
      <c r="D28" s="6" t="s">
        <v>1610</v>
      </c>
      <c r="E28" s="9" t="s">
        <v>1586</v>
      </c>
      <c r="F28" s="9" t="s">
        <v>1586</v>
      </c>
      <c r="G28" s="9" t="s">
        <v>1586</v>
      </c>
      <c r="H28" s="9" t="s">
        <v>1586</v>
      </c>
      <c r="I28" s="9" t="s">
        <v>1586</v>
      </c>
      <c r="J28" s="9" t="s">
        <v>1586</v>
      </c>
      <c r="K28" s="9" t="s">
        <v>1586</v>
      </c>
    </row>
    <row r="29" spans="2:11" x14ac:dyDescent="0.4">
      <c r="B29" s="6" t="s">
        <v>263</v>
      </c>
      <c r="C29" s="6" t="s">
        <v>264</v>
      </c>
      <c r="D29" s="6" t="s">
        <v>4373</v>
      </c>
      <c r="E29" s="9" t="s">
        <v>1586</v>
      </c>
      <c r="F29" s="9" t="s">
        <v>1586</v>
      </c>
      <c r="G29" s="9" t="s">
        <v>1586</v>
      </c>
      <c r="H29" s="9" t="s">
        <v>1586</v>
      </c>
      <c r="I29" s="9" t="s">
        <v>1586</v>
      </c>
      <c r="J29" s="9" t="s">
        <v>1586</v>
      </c>
      <c r="K29" s="9" t="s">
        <v>1586</v>
      </c>
    </row>
    <row r="30" spans="2:11" x14ac:dyDescent="0.4">
      <c r="B30" s="6" t="s">
        <v>267</v>
      </c>
      <c r="C30" s="6" t="s">
        <v>51</v>
      </c>
      <c r="D30" s="6" t="s">
        <v>1610</v>
      </c>
      <c r="E30" s="9" t="s">
        <v>1586</v>
      </c>
      <c r="F30" s="9" t="s">
        <v>1586</v>
      </c>
      <c r="G30" s="9" t="s">
        <v>1586</v>
      </c>
      <c r="H30" s="9" t="s">
        <v>1586</v>
      </c>
      <c r="I30" s="9" t="s">
        <v>1586</v>
      </c>
      <c r="J30" s="9" t="s">
        <v>1586</v>
      </c>
      <c r="K30" s="9" t="s">
        <v>1586</v>
      </c>
    </row>
    <row r="31" spans="2:11" x14ac:dyDescent="0.4">
      <c r="B31" s="6" t="s">
        <v>267</v>
      </c>
      <c r="C31" s="6" t="s">
        <v>51</v>
      </c>
      <c r="D31" s="6" t="s">
        <v>4373</v>
      </c>
      <c r="E31" s="9" t="s">
        <v>1586</v>
      </c>
      <c r="F31" s="9" t="s">
        <v>1586</v>
      </c>
      <c r="G31" s="9" t="s">
        <v>1586</v>
      </c>
      <c r="H31" s="9" t="s">
        <v>1586</v>
      </c>
      <c r="I31" s="9" t="s">
        <v>1586</v>
      </c>
      <c r="J31" s="9" t="s">
        <v>1586</v>
      </c>
      <c r="K31" s="9" t="s">
        <v>1586</v>
      </c>
    </row>
    <row r="32" spans="2:11" x14ac:dyDescent="0.4">
      <c r="B32" s="13" t="s">
        <v>859</v>
      </c>
    </row>
  </sheetData>
  <mergeCells count="6">
    <mergeCell ref="B19:K19"/>
    <mergeCell ref="B4:B5"/>
    <mergeCell ref="C4:C5"/>
    <mergeCell ref="D4:D5"/>
    <mergeCell ref="E4:K4"/>
    <mergeCell ref="B6:K6"/>
  </mergeCells>
  <pageMargins left="0.7" right="0.7" top="0.75" bottom="0.75" header="0.3" footer="0.3"/>
  <pageSetup paperSize="9" orientation="portrait" horizontalDpi="300" verticalDpi="300"/>
</worksheet>
</file>

<file path=xl/worksheets/sheet10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HYPERLINK("#'HGV-OSFRAK - K3_1_QI'!A1", "Qualitätsindikatoren: Übersicht über Auffälligkeiten und Qualitätssicherungsmaßnahmen gem. § 17 DeQS-RL")</f>
        <v>Qualitätsindikatoren: Übersicht über Auffälligkeiten und Qualitätssicherungsmaßnahmen gem. § 17 DeQS-RL</v>
      </c>
      <c r="C6" s="2" t="str">
        <f>HYPERLINK("#'HGV-OSFRAK - K3_1_QI'!A1", "K3_1_QI")</f>
        <v>K3_1_QI</v>
      </c>
    </row>
    <row r="7" spans="1:3" x14ac:dyDescent="0.4">
      <c r="B7" s="2" t="str">
        <f>HYPERLINK("#'HGV-OSFRAK - K3_1_AK'!A1", "Auffälligkeitskriterien: Übersicht über Auffälligkeiten und Qualitätssicherungsmaßnahmen gem. § 17 DeQS-RL")</f>
        <v>Auffälligkeitskriterien: Übersicht über Auffälligkeiten und Qualitätssicherungsmaßnahmen gem. § 17 DeQS-RL</v>
      </c>
      <c r="C7" s="2" t="str">
        <f>HYPERLINK("#'HGV-OSFRAK - K3_1_AK'!A1", "K3_1_AK")</f>
        <v>K3_1_AK</v>
      </c>
    </row>
    <row r="8" spans="1:3" x14ac:dyDescent="0.4">
      <c r="B8" s="2" t="str">
        <f>HYPERLINK("#'HGV-OSFRAK - K3_2_QI'!A1", "Qualitätsindikatoren: Auffälligkeiten und Bewertungen nach Abschluss des Stellungnahmeverfahrens (AJ 2023)")</f>
        <v>Qualitätsindikatoren: Auffälligkeiten und Bewertungen nach Abschluss des Stellungnahmeverfahrens (AJ 2023)</v>
      </c>
      <c r="C8" s="2" t="str">
        <f>HYPERLINK("#'HGV-OSFRAK - K3_2_QI'!A1", "K3_2_QI")</f>
        <v>K3_2_QI</v>
      </c>
    </row>
    <row r="9" spans="1:3" x14ac:dyDescent="0.4">
      <c r="B9" s="2" t="str">
        <f>HYPERLINK("#'HGV-OSFRAK - K3_2_AK'!A1", "Auffälligkeitskriterien: Auffälligkeiten und Bewertungen nach Abschluss des Stellungnahmeverfahrens (AJ 2023)")</f>
        <v>Auffälligkeitskriterien: Auffälligkeiten und Bewertungen nach Abschluss des Stellungnahmeverfahrens (AJ 2023)</v>
      </c>
      <c r="C9" s="2" t="str">
        <f>HYPERLINK("#'HGV-OSFRAK - K3_2_AK'!A1", "K3_2_AK")</f>
        <v>K3_2_AK</v>
      </c>
    </row>
    <row r="10" spans="1:3" x14ac:dyDescent="0.4">
      <c r="B10" s="2" t="str">
        <f>HYPERLINK("#'HGV-OSFRAK - K3_3_QI'!A1", "Qualitätsindikatoren: Wiederholte Auffälligkeiten (AJ 2023 und Vorjahre)")</f>
        <v>Qualitätsindikatoren: Wiederholte Auffälligkeiten (AJ 2023 und Vorjahre)</v>
      </c>
      <c r="C10" s="2" t="str">
        <f>HYPERLINK("#'HGV-OSFRAK - K3_3_QI'!A1", "K3_3_QI")</f>
        <v>K3_3_QI</v>
      </c>
    </row>
    <row r="11" spans="1:3" x14ac:dyDescent="0.4">
      <c r="B11" s="2" t="str">
        <f>HYPERLINK("#'HGV-OSFRAK - K3_3_AK'!A1", "Auffälligkeitskriterien: Wiederholte Auffälligkeiten (AJ 2023 und Vorjahre)")</f>
        <v>Auffälligkeitskriterien: Wiederholte Auffälligkeiten (AJ 2023 und Vorjahre)</v>
      </c>
      <c r="C11" s="2" t="str">
        <f>HYPERLINK("#'HGV-OSFRAK - K3_3_AK'!A1", "K3_3_AK")</f>
        <v>K3_3_AK</v>
      </c>
    </row>
    <row r="12" spans="1:3" x14ac:dyDescent="0.4">
      <c r="B12" s="2" t="str">
        <f>HYPERLINK("#'HGV-OSFRAK - K3_4_QI'!A1", "Qualitätsindikatoren: Mehrfache Auffälligkeiten bei Leistungserbringern (AJ 2023)")</f>
        <v>Qualitätsindikatoren: Mehrfache Auffälligkeiten bei Leistungserbringern (AJ 2023)</v>
      </c>
      <c r="C12" s="2" t="str">
        <f>HYPERLINK("#'HGV-OSFRAK - K3_4_QI'!A1", "K3_4_QI")</f>
        <v>K3_4_QI</v>
      </c>
    </row>
    <row r="13" spans="1:3" x14ac:dyDescent="0.4">
      <c r="B13" s="2" t="str">
        <f>HYPERLINK("#'HGV-OSFRAK - K3_4_AK'!A1", "Auffälligkeitskriterien: Mehrfache Auffälligkeiten bei Leistungserbringern (AJ 2023)")</f>
        <v>Auffälligkeitskriterien: Mehrfache Auffälligkeiten bei Leistungserbringern (AJ 2023)</v>
      </c>
      <c r="C13" s="2" t="str">
        <f>HYPERLINK("#'HGV-OSFRAK - K3_4_AK'!A1", "K3_4_AK")</f>
        <v>K3_4_AK</v>
      </c>
    </row>
    <row r="14" spans="1:3" x14ac:dyDescent="0.4">
      <c r="B14" s="2" t="str">
        <f>HYPERLINK("#'HGV-OSFRAK - K3_5_QI'!A1", "Auffälligkeiten und Stellungnahmeverfahren nach Fallzahl pro Qualitätsindikator (AJ 2023)")</f>
        <v>Auffälligkeiten und Stellungnahmeverfahren nach Fallzahl pro Qualitätsindikator (AJ 2023)</v>
      </c>
      <c r="C14" s="2" t="str">
        <f>HYPERLINK("#'HGV-OSFRAK - K3_5_QI'!A1", "K3_5_QI")</f>
        <v>K3_5_QI</v>
      </c>
    </row>
    <row r="15" spans="1:3" x14ac:dyDescent="0.4">
      <c r="B15" s="2" t="str">
        <f>HYPERLINK("#'HGV-OSFRAK - A_1_QI'!A1", "Qualitätsindikatoren: Art der Auffälligkeit (AJ 2023)")</f>
        <v>Qualitätsindikatoren: Art der Auffälligkeit (AJ 2023)</v>
      </c>
      <c r="C15" s="2" t="str">
        <f>HYPERLINK("#'HGV-OSFRAK - A_1_QI'!A1", "A_1_QI")</f>
        <v>A_1_QI</v>
      </c>
    </row>
    <row r="16" spans="1:3" x14ac:dyDescent="0.4">
      <c r="B16" s="2" t="str">
        <f>HYPERLINK("#'HGV-OSFRAK - A_1_AK'!A1", "Auffälligkeitskriterien: Art der Auffälligkeit (AJ 2023)")</f>
        <v>Auffälligkeitskriterien: Art der Auffälligkeit (AJ 2023)</v>
      </c>
      <c r="C16" s="2" t="str">
        <f>HYPERLINK("#'HGV-OSFRAK - A_1_AK'!A1", "A_1_AK")</f>
        <v>A_1_AK</v>
      </c>
    </row>
    <row r="17" spans="2:3" x14ac:dyDescent="0.4">
      <c r="B17" s="2" t="str">
        <f>HYPERLINK("#'HGV-OSFRAK - A_2_QI_a'!A1", "Qualitätsindikatoren: Stellungnahmeverfahren (AJ 2023)")</f>
        <v>Qualitätsindikatoren: Stellungnahmeverfahren (AJ 2023)</v>
      </c>
      <c r="C17" s="2" t="str">
        <f>HYPERLINK("#'HGV-OSFRAK - A_2_QI_a'!A1", "A_2_QI_a")</f>
        <v>A_2_QI_a</v>
      </c>
    </row>
    <row r="18" spans="2:3" x14ac:dyDescent="0.4">
      <c r="B18" s="2" t="str">
        <f>HYPERLINK("#'HGV-OSFRAK - A_2_AK_a'!A1", "Auffälligkeitskriterien: Stellungnahmeverfahren (AJ 2023)")</f>
        <v>Auffälligkeitskriterien: Stellungnahmeverfahren (AJ 2023)</v>
      </c>
      <c r="C18" s="2" t="str">
        <f>HYPERLINK("#'HGV-OSFRAK - A_2_AK_a'!A1", "A_2_AK_a")</f>
        <v>A_2_AK_a</v>
      </c>
    </row>
    <row r="19" spans="2:3" x14ac:dyDescent="0.4">
      <c r="B19" s="2" t="str">
        <f>HYPERLINK("#'HGV-OSFRAK - A_2_QI_b'!A1", "Qualitätsindikatoren: Freitextkommentare zur Nicht-Einleitung von Stellungnahmeverfahren (AJ 2023)")</f>
        <v>Qualitätsindikatoren: Freitextkommentare zur Nicht-Einleitung von Stellungnahmeverfahren (AJ 2023)</v>
      </c>
      <c r="C19" s="2" t="str">
        <f>HYPERLINK("#'HGV-OSFRAK - A_2_QI_b'!A1", "A_2_QI_b")</f>
        <v>A_2_QI_b</v>
      </c>
    </row>
    <row r="20" spans="2:3" x14ac:dyDescent="0.4">
      <c r="B20" s="2" t="str">
        <f>HYPERLINK("#'HGV-OSFRAK - A_2_AK_b'!A1", "Auffälligkeitskriterien: Freitextkommentare zur Nicht-Einleitung von Stellungnahmeverfahren (AJ 2023)")</f>
        <v>Auffälligkeitskriterien: Freitextkommentare zur Nicht-Einleitung von Stellungnahmeverfahren (AJ 2023)</v>
      </c>
      <c r="C20" s="2" t="str">
        <f>HYPERLINK("#'HGV-OSFRAK - A_2_AK_b'!A1", "A_2_AK_b")</f>
        <v>A_2_AK_b</v>
      </c>
    </row>
    <row r="21" spans="2:3" x14ac:dyDescent="0.4">
      <c r="B21" s="2" t="str">
        <f>HYPERLINK("#'HGV-OSFRAK - A_3_AK_a'!A1", "Auffälligkeitskriterien: Bewertung der qualitativ auffälligen Ergebnisse (AJ 2023)")</f>
        <v>Auffälligkeitskriterien: Bewertung der qualitativ auffälligen Ergebnisse (AJ 2023)</v>
      </c>
      <c r="C21" s="2" t="str">
        <f>HYPERLINK("#'HGV-OSFRAK - A_3_AK_a'!A1", "A_3_AK_a")</f>
        <v>A_3_AK_a</v>
      </c>
    </row>
    <row r="22" spans="2:3" x14ac:dyDescent="0.4">
      <c r="B22" s="2" t="str">
        <f>HYPERLINK("#'HGV-OSFRAK - A_3_AK_b'!A1", "Auffälligkeitskriterien: Freitextkommentare zur Bewertung der qualitativ auffälligen Ergebnisse (AJ 2023)")</f>
        <v>Auffälligkeitskriterien: Freitextkommentare zur Bewertung der qualitativ auffälligen Ergebnisse (AJ 2023)</v>
      </c>
      <c r="C22" s="2" t="str">
        <f>HYPERLINK("#'HGV-OSFRAK - A_3_AK_b'!A1", "A_3_AK_b")</f>
        <v>A_3_AK_b</v>
      </c>
    </row>
    <row r="23" spans="2:3" x14ac:dyDescent="0.4">
      <c r="B23" s="2" t="str">
        <f>HYPERLINK("#'HGV-OSFRAK - A_4_QI_a'!A1", "Qualitätsindikatoren: Bewertung der qualitativ auffälligen Ergebnisse (AJ 2023)")</f>
        <v>Qualitätsindikatoren: Bewertung der qualitativ auffälligen Ergebnisse (AJ 2023)</v>
      </c>
      <c r="C23" s="2" t="str">
        <f>HYPERLINK("#'HGV-OSFRAK - A_4_QI_a'!A1", "A_4_QI_a")</f>
        <v>A_4_QI_a</v>
      </c>
    </row>
    <row r="24" spans="2:3" x14ac:dyDescent="0.4">
      <c r="B24" s="2" t="str">
        <f>HYPERLINK("#'HGV-OSFRAK - A_4_QI_b'!A1", "Qualitätsindikatoren: Freitextkommentare zur Bewertung der qualitativ auffälligen Ergebnisse (AJ 2023)")</f>
        <v>Qualitätsindikatoren: Freitextkommentare zur Bewertung der qualitativ auffälligen Ergebnisse (AJ 2023)</v>
      </c>
      <c r="C24" s="2" t="str">
        <f>HYPERLINK("#'HGV-OSFRAK - A_4_QI_b'!A1", "A_4_QI_b")</f>
        <v>A_4_QI_b</v>
      </c>
    </row>
    <row r="25" spans="2:3" x14ac:dyDescent="0.4">
      <c r="B25" s="2" t="str">
        <f>HYPERLINK("#'HGV-OSFRAK - A_5_AK_a'!A1", "Auffälligkeitskriterien: Bewertung der qualitativ unauffälligen Ergebnisse (AJ 2023)")</f>
        <v>Auffälligkeitskriterien: Bewertung der qualitativ unauffälligen Ergebnisse (AJ 2023)</v>
      </c>
      <c r="C25" s="2" t="str">
        <f>HYPERLINK("#'HGV-OSFRAK - A_5_AK_a'!A1", "A_5_AK_a")</f>
        <v>A_5_AK_a</v>
      </c>
    </row>
    <row r="26" spans="2:3" x14ac:dyDescent="0.4">
      <c r="B26" s="2" t="str">
        <f>HYPERLINK("#'HGV-OSFRAK - A_5_AK_b'!A1", "Auffälligkeitskriterien: Freitextkommentare zur Bewertung der qualitativ unauffälligen Ergebnisse (AJ 2023)")</f>
        <v>Auffälligkeitskriterien: Freitextkommentare zur Bewertung der qualitativ unauffälligen Ergebnisse (AJ 2023)</v>
      </c>
      <c r="C26" s="2" t="str">
        <f>HYPERLINK("#'HGV-OSFRAK - A_5_AK_b'!A1", "A_5_AK_b")</f>
        <v>A_5_AK_b</v>
      </c>
    </row>
    <row r="27" spans="2:3" x14ac:dyDescent="0.4">
      <c r="B27" s="2" t="str">
        <f>HYPERLINK("#'HGV-OSFRAK - A_6_QI_a'!A1", "Qualitätsindikatoren: Bewertung der qualitativ unauffälligen Ergebnisse (AJ 2023)")</f>
        <v>Qualitätsindikatoren: Bewertung der qualitativ unauffälligen Ergebnisse (AJ 2023)</v>
      </c>
      <c r="C27" s="2" t="str">
        <f>HYPERLINK("#'HGV-OSFRAK - A_6_QI_a'!A1", "A_6_QI_a")</f>
        <v>A_6_QI_a</v>
      </c>
    </row>
    <row r="28" spans="2:3" x14ac:dyDescent="0.4">
      <c r="B28" s="2" t="str">
        <f>HYPERLINK("#'HGV-OSFRAK - A_6_QI_b'!A1", "Qualitätsindikatoren: Freitextkommentare zur Bewertung der qualitativ unauffälligen Ergebnisse (AJ 2023)")</f>
        <v>Qualitätsindikatoren: Freitextkommentare zur Bewertung der qualitativ unauffälligen Ergebnisse (AJ 2023)</v>
      </c>
      <c r="C28" s="2" t="str">
        <f>HYPERLINK("#'HGV-OSFRAK - A_6_QI_b'!A1", "A_6_QI_b")</f>
        <v>A_6_QI_b</v>
      </c>
    </row>
    <row r="29" spans="2:3" x14ac:dyDescent="0.4">
      <c r="B29" s="2" t="str">
        <f>HYPERLINK("#'HGV-OSFRAK - A_7_AK_a'!A1", "Auffälligkeitskriterien: Bewertung der  Ergebnisse als Sonstiges (AJ 2023)")</f>
        <v>Auffälligkeitskriterien: Bewertung der  Ergebnisse als Sonstiges (AJ 2023)</v>
      </c>
      <c r="C29" s="2" t="str">
        <f>HYPERLINK("#'HGV-OSFRAK - A_7_AK_a'!A1", "A_7_AK_a")</f>
        <v>A_7_AK_a</v>
      </c>
    </row>
    <row r="30" spans="2:3" x14ac:dyDescent="0.4">
      <c r="B30" s="2" t="str">
        <f>HYPERLINK("#'HGV-OSFRAK - A_7_AK_b'!A1", "Auffälligkeitskriterien: Freitextkommentare zur Bewertung der Ergebnisse als Sonstiges (AJ 2023)")</f>
        <v>Auffälligkeitskriterien: Freitextkommentare zur Bewertung der Ergebnisse als Sonstiges (AJ 2023)</v>
      </c>
      <c r="C30" s="2" t="str">
        <f>HYPERLINK("#'HGV-OSFRAK - A_7_AK_b'!A1", "A_7_AK_b")</f>
        <v>A_7_AK_b</v>
      </c>
    </row>
    <row r="31" spans="2:3" x14ac:dyDescent="0.4">
      <c r="B31" s="2" t="str">
        <f>HYPERLINK("#'HGV-OSFRAK - A_8_QI_a'!A1", "Qualitätsindikatoren: Bewertung der Ergebnisse als Dokumentationsfehler oder Sonstiges (AJ 2023)")</f>
        <v>Qualitätsindikatoren: Bewertung der Ergebnisse als Dokumentationsfehler oder Sonstiges (AJ 2023)</v>
      </c>
      <c r="C31" s="2" t="str">
        <f>HYPERLINK("#'HGV-OSFRAK - A_8_QI_a'!A1", "A_8_QI_a")</f>
        <v>A_8_QI_a</v>
      </c>
    </row>
    <row r="32" spans="2:3" x14ac:dyDescent="0.4">
      <c r="B32" s="2" t="str">
        <f>HYPERLINK("#'HGV-OSFRAK - A_8_QI_b'!A1", "Qualitätsindikatoren: Freitextkommentare zur Bewertung der Ergebnisse als Dokumentationsfehler oder Sonstiges (AJ 2023)")</f>
        <v>Qualitätsindikatoren: Freitextkommentare zur Bewertung der Ergebnisse als Dokumentationsfehler oder Sonstiges (AJ 2023)</v>
      </c>
      <c r="C32" s="2" t="str">
        <f>HYPERLINK("#'HGV-OSFRAK - A_8_QI_b'!A1", "A_8_QI_b")</f>
        <v>A_8_QI_b</v>
      </c>
    </row>
    <row r="33" spans="2:3" x14ac:dyDescent="0.4">
      <c r="B33" s="2" t="str">
        <f>HYPERLINK("#'HGV-OSFRAK - A_9_QI'!A1", "Qualitätsindikatoren: Initiierung Maßnahmenstufe 1 und 2 (AJ 2023)")</f>
        <v>Qualitätsindikatoren: Initiierung Maßnahmenstufe 1 und 2 (AJ 2023)</v>
      </c>
      <c r="C33" s="2" t="str">
        <f>HYPERLINK("#'HGV-OSFRAK - A_9_QI'!A1", "A_9_QI")</f>
        <v>A_9_QI</v>
      </c>
    </row>
    <row r="34" spans="2:3" x14ac:dyDescent="0.4">
      <c r="B34" s="2" t="str">
        <f>HYPERLINK("#'HGV-OSFRAK - A_9_AK'!A1", "Auffälligkeitskriterien: Initiierung Maßnahmenstufe 1 und 2 (AJ 2023)")</f>
        <v>Auffälligkeitskriterien: Initiierung Maßnahmenstufe 1 und 2 (AJ 2023)</v>
      </c>
      <c r="C34" s="2" t="str">
        <f>HYPERLINK("#'HGV-OSFRAK - A_9_AK'!A1", "A_9_AK")</f>
        <v>A_9_AK</v>
      </c>
    </row>
    <row r="35" spans="2:3" x14ac:dyDescent="0.4">
      <c r="B35" s="2" t="str">
        <f>HYPERLINK("#'HGV-OSFRAK - A_10_QI'!A1", "Qualitätsindikatoren: Ergebnisse nach Stellungnahmeverfahren pro Bundesland (AJ 2023)")</f>
        <v>Qualitätsindikatoren: Ergebnisse nach Stellungnahmeverfahren pro Bundesland (AJ 2023)</v>
      </c>
      <c r="C35" s="2" t="str">
        <f>HYPERLINK("#'HGV-OSFRAK - A_10_QI'!A1", "A_10_QI")</f>
        <v>A_10_QI</v>
      </c>
    </row>
    <row r="36" spans="2:3" x14ac:dyDescent="0.4">
      <c r="B36" s="2" t="str">
        <f>HYPERLINK("#'HGV-OSFRAK - A_10_AK'!A1", "Auffälligkeitskriterien: Ergebnisse nach Stellungnahmeverfahren pro Bundesland (AJ 2023)")</f>
        <v>Auffälligkeitskriterien: Ergebnisse nach Stellungnahmeverfahren pro Bundesland (AJ 2023)</v>
      </c>
      <c r="C36" s="2" t="str">
        <f>HYPERLINK("#'HGV-OSFRAK - A_10_AK'!A1", "A_10_AK")</f>
        <v>A_10_AK</v>
      </c>
    </row>
    <row r="37" spans="2:3" x14ac:dyDescent="0.4">
      <c r="B37" s="2" t="str">
        <f>HYPERLINK("#'HGV-OSFRAK - A_11_AK_QI'!A1", "Qualitätsindikatoren und Auffälligkeitskriterien: Best practice (AJ 2023)")</f>
        <v>Qualitätsindikatoren und Auffälligkeitskriterien: Best practice (AJ 2023)</v>
      </c>
      <c r="C37" s="2" t="str">
        <f>HYPERLINK("#'HGV-OSFRAK - A_11_AK_QI'!A1", "A_11_AK_QI")</f>
        <v>A_11_AK_QI</v>
      </c>
    </row>
    <row r="38" spans="2:3" x14ac:dyDescent="0.4">
      <c r="B38" s="2" t="str">
        <f>HYPERLINK("#'HGV-OSFRAK - A_12_QI'!A1", "Darstellung des Verlaufs der Bewertung (AJ 2023)")</f>
        <v>Darstellung des Verlaufs der Bewertung (AJ 2023)</v>
      </c>
      <c r="C38" s="2" t="str">
        <f>HYPERLINK("#'HGV-OSFRAK - A_12_QI'!A1", "A_12_QI")</f>
        <v>A_12_QI</v>
      </c>
    </row>
    <row r="39" spans="2:3" x14ac:dyDescent="0.4">
      <c r="B39" s="2" t="str">
        <f>HYPERLINK("#'HGV-OSFRAK - A_13_QI'!A1", "Qualitätsindikatoren: Art der Maßnahme in Maßnahmenstufe 1 (AJ 2022 und 2023)")</f>
        <v>Qualitätsindikatoren: Art der Maßnahme in Maßnahmenstufe 1 (AJ 2022 und 2023)</v>
      </c>
      <c r="C39" s="2" t="str">
        <f>HYPERLINK("#'HGV-OSFRAK - A_13_QI'!A1", "A_13_QI")</f>
        <v>A_13_QI</v>
      </c>
    </row>
    <row r="40" spans="2:3" x14ac:dyDescent="0.4">
      <c r="B40" s="2" t="str">
        <f>HYPERLINK("#'HGV-OSFRAK - A_13_AK'!A1", "Auffälligkeitskriterien: Art der Maßnahme in Maßnahmenstufe 1 (AJ 2022 und 2023)")</f>
        <v>Auffälligkeitskriterien: Art der Maßnahme in Maßnahmenstufe 1 (AJ 2022 und 2023)</v>
      </c>
      <c r="C40" s="2" t="str">
        <f>HYPERLINK("#'HGV-OSFRAK - A_13_AK'!A1", "A_13_AK")</f>
        <v>A_13_AK</v>
      </c>
    </row>
  </sheetData>
  <pageMargins left="0.7" right="0.7" top="0.75" bottom="0.75" header="0.3" footer="0.3"/>
  <pageSetup paperSize="9" orientation="portrait" horizontalDpi="300" verticalDpi="300"/>
</worksheet>
</file>

<file path=xl/worksheets/sheet10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HGV-OSFRAK'!A1", "Zurück")</f>
        <v>Zurück</v>
      </c>
    </row>
    <row r="3" spans="1:6" x14ac:dyDescent="0.4">
      <c r="B3" s="7" t="s">
        <v>5092</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5066</v>
      </c>
      <c r="D6" s="9" t="s">
        <v>3326</v>
      </c>
      <c r="E6" s="9" t="s">
        <v>5067</v>
      </c>
      <c r="F6" s="9" t="s">
        <v>3326</v>
      </c>
    </row>
    <row r="7" spans="1:6" x14ac:dyDescent="0.4">
      <c r="B7" s="16" t="s">
        <v>4655</v>
      </c>
      <c r="C7" s="9" t="s">
        <v>5066</v>
      </c>
      <c r="D7" s="9" t="s">
        <v>4443</v>
      </c>
      <c r="E7" s="9" t="s">
        <v>5067</v>
      </c>
      <c r="F7" s="9" t="s">
        <v>4443</v>
      </c>
    </row>
    <row r="8" spans="1:6" x14ac:dyDescent="0.4">
      <c r="B8" s="16" t="s">
        <v>4444</v>
      </c>
      <c r="C8" s="9" t="s">
        <v>4851</v>
      </c>
      <c r="D8" s="9" t="s">
        <v>5068</v>
      </c>
      <c r="E8" s="9" t="s">
        <v>5069</v>
      </c>
      <c r="F8" s="9" t="s">
        <v>5070</v>
      </c>
    </row>
    <row r="9" spans="1:6" x14ac:dyDescent="0.4">
      <c r="B9" s="9" t="s">
        <v>4446</v>
      </c>
      <c r="C9" s="9" t="s">
        <v>1586</v>
      </c>
      <c r="D9" s="9" t="s">
        <v>4447</v>
      </c>
      <c r="E9" s="9" t="s">
        <v>1588</v>
      </c>
      <c r="F9" s="9" t="s">
        <v>4909</v>
      </c>
    </row>
    <row r="10" spans="1:6" x14ac:dyDescent="0.4">
      <c r="B10" s="16" t="s">
        <v>4448</v>
      </c>
      <c r="C10" s="9" t="s">
        <v>4851</v>
      </c>
      <c r="D10" s="9" t="s">
        <v>4443</v>
      </c>
      <c r="E10" s="9" t="s">
        <v>5071</v>
      </c>
      <c r="F10" s="9" t="s">
        <v>4443</v>
      </c>
    </row>
    <row r="11" spans="1:6" x14ac:dyDescent="0.4">
      <c r="B11" s="9" t="s">
        <v>4664</v>
      </c>
      <c r="C11" s="9" t="s">
        <v>4851</v>
      </c>
      <c r="D11" s="9" t="s">
        <v>4443</v>
      </c>
      <c r="E11" s="9" t="s">
        <v>5071</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3577</v>
      </c>
      <c r="D15" s="9" t="s">
        <v>5072</v>
      </c>
      <c r="E15" s="9" t="s">
        <v>4142</v>
      </c>
      <c r="F15" s="9" t="s">
        <v>5073</v>
      </c>
    </row>
    <row r="16" spans="1:6" x14ac:dyDescent="0.4">
      <c r="B16" s="6" t="s">
        <v>4453</v>
      </c>
      <c r="C16" s="9" t="s">
        <v>5074</v>
      </c>
      <c r="D16" s="9" t="s">
        <v>5075</v>
      </c>
      <c r="E16" s="9" t="s">
        <v>5076</v>
      </c>
      <c r="F16" s="9" t="s">
        <v>5077</v>
      </c>
    </row>
    <row r="17" spans="2:6" x14ac:dyDescent="0.4">
      <c r="B17" s="9" t="s">
        <v>4455</v>
      </c>
      <c r="C17" s="9" t="s">
        <v>5078</v>
      </c>
      <c r="D17" s="9" t="s">
        <v>5079</v>
      </c>
      <c r="E17" s="9" t="s">
        <v>5076</v>
      </c>
      <c r="F17" s="9" t="s">
        <v>4443</v>
      </c>
    </row>
    <row r="18" spans="2:6" x14ac:dyDescent="0.4">
      <c r="B18" s="9" t="s">
        <v>4456</v>
      </c>
      <c r="C18" s="9" t="s">
        <v>1625</v>
      </c>
      <c r="D18" s="9" t="s">
        <v>5080</v>
      </c>
      <c r="E18" s="9" t="s">
        <v>1670</v>
      </c>
      <c r="F18" s="9" t="s">
        <v>5009</v>
      </c>
    </row>
    <row r="19" spans="2:6" x14ac:dyDescent="0.4">
      <c r="B19" s="9" t="s">
        <v>4457</v>
      </c>
      <c r="C19" s="9" t="s">
        <v>1586</v>
      </c>
      <c r="D19" s="9" t="s">
        <v>4447</v>
      </c>
      <c r="E19" s="9" t="s">
        <v>1595</v>
      </c>
      <c r="F19" s="9" t="s">
        <v>5081</v>
      </c>
    </row>
    <row r="20" spans="2:6" x14ac:dyDescent="0.4">
      <c r="B20" s="6" t="s">
        <v>4458</v>
      </c>
      <c r="C20" s="9" t="s">
        <v>1588</v>
      </c>
      <c r="D20" s="9" t="s">
        <v>5082</v>
      </c>
      <c r="E20" s="9" t="s">
        <v>1586</v>
      </c>
      <c r="F20" s="9" t="s">
        <v>4447</v>
      </c>
    </row>
    <row r="21" spans="2:6" x14ac:dyDescent="0.4">
      <c r="B21" s="21" t="s">
        <v>4459</v>
      </c>
      <c r="C21" s="22" t="s">
        <v>4437</v>
      </c>
      <c r="D21" s="22" t="s">
        <v>4437</v>
      </c>
      <c r="E21" s="22" t="s">
        <v>4437</v>
      </c>
      <c r="F21" s="22" t="s">
        <v>4437</v>
      </c>
    </row>
    <row r="22" spans="2:6" x14ac:dyDescent="0.4">
      <c r="B22" s="6" t="s">
        <v>4460</v>
      </c>
      <c r="C22" s="9" t="s">
        <v>5083</v>
      </c>
      <c r="D22" s="9" t="s">
        <v>5084</v>
      </c>
      <c r="E22" s="9" t="s">
        <v>1962</v>
      </c>
      <c r="F22" s="9" t="s">
        <v>5085</v>
      </c>
    </row>
    <row r="23" spans="2:6" x14ac:dyDescent="0.4">
      <c r="B23" s="6" t="s">
        <v>4462</v>
      </c>
      <c r="C23" s="9" t="s">
        <v>1816</v>
      </c>
      <c r="D23" s="9" t="s">
        <v>5086</v>
      </c>
      <c r="E23" s="9" t="s">
        <v>1592</v>
      </c>
      <c r="F23" s="9" t="s">
        <v>5087</v>
      </c>
    </row>
    <row r="24" spans="2:6" x14ac:dyDescent="0.4">
      <c r="B24" s="6" t="s">
        <v>4682</v>
      </c>
      <c r="C24" s="9" t="s">
        <v>1693</v>
      </c>
      <c r="D24" s="9" t="s">
        <v>5088</v>
      </c>
      <c r="E24" s="9" t="s">
        <v>1637</v>
      </c>
      <c r="F24" s="9" t="s">
        <v>5089</v>
      </c>
    </row>
    <row r="25" spans="2:6" x14ac:dyDescent="0.4">
      <c r="B25" s="6" t="s">
        <v>4464</v>
      </c>
      <c r="C25" s="9" t="s">
        <v>1595</v>
      </c>
      <c r="D25" s="9" t="s">
        <v>5090</v>
      </c>
      <c r="E25" s="9" t="s">
        <v>1585</v>
      </c>
      <c r="F25" s="9" t="s">
        <v>5091</v>
      </c>
    </row>
    <row r="26" spans="2:6" x14ac:dyDescent="0.4">
      <c r="B26" s="21" t="s">
        <v>4465</v>
      </c>
      <c r="C26" s="22" t="s">
        <v>4437</v>
      </c>
      <c r="D26" s="22" t="s">
        <v>4437</v>
      </c>
      <c r="E26" s="22" t="s">
        <v>4437</v>
      </c>
      <c r="F26" s="22" t="s">
        <v>4437</v>
      </c>
    </row>
    <row r="27" spans="2:6" x14ac:dyDescent="0.4">
      <c r="B27" s="6" t="s">
        <v>4466</v>
      </c>
      <c r="C27" s="9" t="s">
        <v>1736</v>
      </c>
      <c r="D27" s="9" t="s">
        <v>4467</v>
      </c>
      <c r="E27" s="9" t="s">
        <v>1656</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CHE'!A1", "Zurück")</f>
        <v>Zurück</v>
      </c>
    </row>
  </sheetData>
  <pageMargins left="0.7" right="0.7" top="0.75" bottom="0.75" header="0.3" footer="0.3"/>
  <pageSetup paperSize="9" orientation="portrait" horizontalDpi="300" verticalDpi="300"/>
</worksheet>
</file>

<file path=xl/worksheets/sheet10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4.765625" customWidth="1"/>
    <col min="3" max="4" width="17.84375" customWidth="1"/>
  </cols>
  <sheetData>
    <row r="1" spans="1:4" x14ac:dyDescent="0.4">
      <c r="A1" s="2" t="str">
        <f>HYPERLINK("#'Auswahl Auswertungsmodul'!A1", "Zurück zum Start")</f>
        <v>Zurück zum Start</v>
      </c>
    </row>
    <row r="2" spans="1:4" x14ac:dyDescent="0.4">
      <c r="A2" s="2" t="str">
        <f>HYPERLINK("#'Auswahl HGV-OSFRAK'!A1", "Zurück")</f>
        <v>Zurück</v>
      </c>
    </row>
    <row r="3" spans="1:4" x14ac:dyDescent="0.4">
      <c r="B3" s="7" t="s">
        <v>4600</v>
      </c>
    </row>
    <row r="4" spans="1:4" x14ac:dyDescent="0.4">
      <c r="B4" s="25" t="s">
        <v>4437</v>
      </c>
      <c r="C4" s="23" t="s">
        <v>4438</v>
      </c>
      <c r="D4" s="25" t="s">
        <v>4438</v>
      </c>
    </row>
    <row r="5" spans="1:4" x14ac:dyDescent="0.4">
      <c r="B5" s="24"/>
      <c r="C5" s="8" t="s">
        <v>4439</v>
      </c>
      <c r="D5" s="8" t="s">
        <v>4440</v>
      </c>
    </row>
    <row r="6" spans="1:4" x14ac:dyDescent="0.4">
      <c r="B6" s="16" t="s">
        <v>4441</v>
      </c>
      <c r="C6" s="9" t="s">
        <v>4591</v>
      </c>
      <c r="D6" s="9" t="s">
        <v>4443</v>
      </c>
    </row>
    <row r="7" spans="1:4" x14ac:dyDescent="0.4">
      <c r="B7" s="16" t="s">
        <v>4444</v>
      </c>
      <c r="C7" s="9" t="s">
        <v>4592</v>
      </c>
      <c r="D7" s="9" t="s">
        <v>4593</v>
      </c>
    </row>
    <row r="8" spans="1:4" x14ac:dyDescent="0.4">
      <c r="B8" s="9" t="s">
        <v>4446</v>
      </c>
      <c r="C8" s="9" t="s">
        <v>1586</v>
      </c>
      <c r="D8" s="9" t="s">
        <v>4447</v>
      </c>
    </row>
    <row r="9" spans="1:4" x14ac:dyDescent="0.4">
      <c r="B9" s="16" t="s">
        <v>4448</v>
      </c>
      <c r="C9" s="9" t="s">
        <v>4592</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1682</v>
      </c>
      <c r="D12" s="9" t="s">
        <v>4594</v>
      </c>
    </row>
    <row r="13" spans="1:4" x14ac:dyDescent="0.4">
      <c r="B13" s="6" t="s">
        <v>4453</v>
      </c>
      <c r="C13" s="9" t="s">
        <v>4595</v>
      </c>
      <c r="D13" s="9" t="s">
        <v>4596</v>
      </c>
    </row>
    <row r="14" spans="1:4" x14ac:dyDescent="0.4">
      <c r="B14" s="9" t="s">
        <v>4455</v>
      </c>
      <c r="C14" s="9" t="s">
        <v>4595</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3337</v>
      </c>
      <c r="D19" s="9" t="s">
        <v>4597</v>
      </c>
    </row>
    <row r="20" spans="2:4" x14ac:dyDescent="0.4">
      <c r="B20" s="6" t="s">
        <v>4462</v>
      </c>
      <c r="C20" s="9" t="s">
        <v>2012</v>
      </c>
      <c r="D20" s="9" t="s">
        <v>4598</v>
      </c>
    </row>
    <row r="21" spans="2:4" x14ac:dyDescent="0.4">
      <c r="B21" s="6" t="s">
        <v>4464</v>
      </c>
      <c r="C21" s="9" t="s">
        <v>1670</v>
      </c>
      <c r="D21" s="9" t="s">
        <v>4599</v>
      </c>
    </row>
    <row r="22" spans="2:4" x14ac:dyDescent="0.4">
      <c r="B22" s="21" t="s">
        <v>4465</v>
      </c>
      <c r="C22" s="22" t="s">
        <v>4437</v>
      </c>
      <c r="D22" s="22" t="s">
        <v>4437</v>
      </c>
    </row>
    <row r="23" spans="2:4" x14ac:dyDescent="0.4">
      <c r="B23" s="6" t="s">
        <v>4466</v>
      </c>
      <c r="C23" s="9" t="s">
        <v>1588</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10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heetViews>
  <sheetFormatPr baseColWidth="10" defaultRowHeight="14.6" x14ac:dyDescent="0.4"/>
  <cols>
    <col min="2" max="2" width="9.69140625" customWidth="1"/>
    <col min="3" max="3" width="96.691406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HGV-OSFRAK'!A1", "Zurück")</f>
        <v>Zurück</v>
      </c>
    </row>
    <row r="3" spans="1:15" x14ac:dyDescent="0.4">
      <c r="B3" s="7" t="s">
        <v>6433</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685</v>
      </c>
      <c r="C7" s="6" t="s">
        <v>686</v>
      </c>
      <c r="D7" s="9" t="s">
        <v>6407</v>
      </c>
      <c r="E7" s="9" t="s">
        <v>2034</v>
      </c>
      <c r="F7" s="9" t="s">
        <v>688</v>
      </c>
      <c r="G7" s="9" t="s">
        <v>5523</v>
      </c>
      <c r="H7" s="9" t="s">
        <v>6408</v>
      </c>
      <c r="I7" s="9" t="s">
        <v>6409</v>
      </c>
      <c r="J7" s="9" t="s">
        <v>6410</v>
      </c>
      <c r="K7" s="9" t="s">
        <v>6411</v>
      </c>
      <c r="L7" s="9" t="s">
        <v>1983</v>
      </c>
      <c r="M7" s="9" t="s">
        <v>6412</v>
      </c>
      <c r="N7" s="9" t="s">
        <v>1307</v>
      </c>
      <c r="O7" s="9" t="s">
        <v>6413</v>
      </c>
    </row>
    <row r="8" spans="1:15" ht="24.9" x14ac:dyDescent="0.4">
      <c r="B8" s="10" t="s">
        <v>689</v>
      </c>
      <c r="C8" s="10" t="s">
        <v>690</v>
      </c>
      <c r="D8" s="11" t="s">
        <v>6414</v>
      </c>
      <c r="E8" s="11" t="s">
        <v>1668</v>
      </c>
      <c r="F8" s="11" t="s">
        <v>529</v>
      </c>
      <c r="G8" s="11" t="s">
        <v>5383</v>
      </c>
      <c r="H8" s="11" t="s">
        <v>1185</v>
      </c>
      <c r="I8" s="11" t="s">
        <v>6415</v>
      </c>
      <c r="J8" s="11" t="s">
        <v>2472</v>
      </c>
      <c r="K8" s="11" t="s">
        <v>6416</v>
      </c>
      <c r="L8" s="11" t="s">
        <v>3001</v>
      </c>
      <c r="M8" s="11" t="s">
        <v>6417</v>
      </c>
      <c r="N8" s="11" t="s">
        <v>121</v>
      </c>
      <c r="O8" s="11" t="s">
        <v>5384</v>
      </c>
    </row>
    <row r="9" spans="1:15" ht="24.9" x14ac:dyDescent="0.4">
      <c r="B9" s="6" t="s">
        <v>691</v>
      </c>
      <c r="C9" s="6" t="s">
        <v>692</v>
      </c>
      <c r="D9" s="9" t="s">
        <v>6418</v>
      </c>
      <c r="E9" s="9" t="s">
        <v>1599</v>
      </c>
      <c r="F9" s="9" t="s">
        <v>117</v>
      </c>
      <c r="G9" s="9" t="s">
        <v>6419</v>
      </c>
      <c r="H9" s="9" t="s">
        <v>6420</v>
      </c>
      <c r="I9" s="9" t="s">
        <v>6421</v>
      </c>
      <c r="J9" s="9" t="s">
        <v>1985</v>
      </c>
      <c r="K9" s="9" t="s">
        <v>6422</v>
      </c>
      <c r="L9" s="9" t="s">
        <v>2981</v>
      </c>
      <c r="M9" s="9" t="s">
        <v>6423</v>
      </c>
      <c r="N9" s="9" t="s">
        <v>1620</v>
      </c>
      <c r="O9" s="9" t="s">
        <v>6424</v>
      </c>
    </row>
    <row r="10" spans="1:15" ht="24.9" x14ac:dyDescent="0.4">
      <c r="B10" s="10" t="s">
        <v>693</v>
      </c>
      <c r="C10" s="10" t="s">
        <v>694</v>
      </c>
      <c r="D10" s="11" t="s">
        <v>6425</v>
      </c>
      <c r="E10" s="11" t="s">
        <v>1736</v>
      </c>
      <c r="F10" s="11" t="s">
        <v>353</v>
      </c>
      <c r="G10" s="11" t="s">
        <v>5523</v>
      </c>
      <c r="H10" s="11" t="s">
        <v>6426</v>
      </c>
      <c r="I10" s="11" t="s">
        <v>6427</v>
      </c>
      <c r="J10" s="11" t="s">
        <v>3009</v>
      </c>
      <c r="K10" s="11" t="s">
        <v>6413</v>
      </c>
      <c r="L10" s="11" t="s">
        <v>1132</v>
      </c>
      <c r="M10" s="11" t="s">
        <v>6428</v>
      </c>
      <c r="N10" s="11" t="s">
        <v>1132</v>
      </c>
      <c r="O10" s="11" t="s">
        <v>6428</v>
      </c>
    </row>
    <row r="11" spans="1:15" ht="24.9" x14ac:dyDescent="0.4">
      <c r="B11" s="6" t="s">
        <v>695</v>
      </c>
      <c r="C11" s="6" t="s">
        <v>696</v>
      </c>
      <c r="D11" s="9" t="s">
        <v>6429</v>
      </c>
      <c r="E11" s="9" t="s">
        <v>1736</v>
      </c>
      <c r="F11" s="9" t="s">
        <v>493</v>
      </c>
      <c r="G11" s="9" t="s">
        <v>5523</v>
      </c>
      <c r="H11" s="9" t="s">
        <v>6430</v>
      </c>
      <c r="I11" s="9" t="s">
        <v>6431</v>
      </c>
      <c r="J11" s="9" t="s">
        <v>2562</v>
      </c>
      <c r="K11" s="9" t="s">
        <v>6432</v>
      </c>
      <c r="L11" s="9" t="s">
        <v>1157</v>
      </c>
      <c r="M11" s="9" t="s">
        <v>6428</v>
      </c>
      <c r="N11" s="9" t="s">
        <v>493</v>
      </c>
      <c r="O11" s="9" t="s">
        <v>5523</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10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heetViews>
  <sheetFormatPr baseColWidth="10" defaultRowHeight="14.6" x14ac:dyDescent="0.4"/>
  <cols>
    <col min="2" max="2" width="9.69140625" customWidth="1"/>
    <col min="3" max="3" width="9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HGV-OSFRAK'!A1", "Zurück")</f>
        <v>Zurück</v>
      </c>
    </row>
    <row r="3" spans="1:13" x14ac:dyDescent="0.4">
      <c r="B3" s="7" t="s">
        <v>5541</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61</v>
      </c>
      <c r="C7" s="21"/>
      <c r="D7" s="29"/>
      <c r="E7" s="29"/>
      <c r="F7" s="29"/>
      <c r="G7" s="29"/>
      <c r="H7" s="29"/>
      <c r="I7" s="29"/>
      <c r="J7" s="29"/>
      <c r="K7" s="29"/>
      <c r="L7" s="29"/>
      <c r="M7" s="29"/>
    </row>
    <row r="8" spans="1:13" ht="24.9" x14ac:dyDescent="0.4">
      <c r="B8" s="6" t="s">
        <v>227</v>
      </c>
      <c r="C8" s="6" t="s">
        <v>228</v>
      </c>
      <c r="D8" s="9" t="s">
        <v>5522</v>
      </c>
      <c r="E8" s="9" t="s">
        <v>1670</v>
      </c>
      <c r="F8" s="9" t="s">
        <v>230</v>
      </c>
      <c r="G8" s="9" t="s">
        <v>5523</v>
      </c>
      <c r="H8" s="9" t="s">
        <v>1694</v>
      </c>
      <c r="I8" s="9" t="s">
        <v>5524</v>
      </c>
      <c r="J8" s="9" t="s">
        <v>1694</v>
      </c>
      <c r="K8" s="9" t="s">
        <v>5524</v>
      </c>
      <c r="L8" s="9" t="s">
        <v>230</v>
      </c>
      <c r="M8" s="9" t="s">
        <v>5523</v>
      </c>
    </row>
    <row r="9" spans="1:13" ht="24.9" x14ac:dyDescent="0.4">
      <c r="B9" s="6" t="s">
        <v>231</v>
      </c>
      <c r="C9" s="6" t="s">
        <v>232</v>
      </c>
      <c r="D9" s="9" t="s">
        <v>5525</v>
      </c>
      <c r="E9" s="9" t="s">
        <v>1663</v>
      </c>
      <c r="F9" s="9" t="s">
        <v>234</v>
      </c>
      <c r="G9" s="9" t="s">
        <v>529</v>
      </c>
      <c r="H9" s="9" t="s">
        <v>2531</v>
      </c>
      <c r="I9" s="9" t="s">
        <v>1888</v>
      </c>
      <c r="J9" s="9" t="s">
        <v>1696</v>
      </c>
      <c r="K9" s="9" t="s">
        <v>877</v>
      </c>
      <c r="L9" s="9" t="s">
        <v>1732</v>
      </c>
      <c r="M9" s="9" t="s">
        <v>2033</v>
      </c>
    </row>
    <row r="10" spans="1:13" ht="24.9" x14ac:dyDescent="0.4">
      <c r="B10" s="6" t="s">
        <v>235</v>
      </c>
      <c r="C10" s="6" t="s">
        <v>236</v>
      </c>
      <c r="D10" s="9" t="s">
        <v>5526</v>
      </c>
      <c r="E10" s="9" t="s">
        <v>1661</v>
      </c>
      <c r="F10" s="9" t="s">
        <v>162</v>
      </c>
      <c r="G10" s="9" t="s">
        <v>5527</v>
      </c>
      <c r="H10" s="9" t="s">
        <v>954</v>
      </c>
      <c r="I10" s="9" t="s">
        <v>5528</v>
      </c>
      <c r="J10" s="9" t="s">
        <v>954</v>
      </c>
      <c r="K10" s="9" t="s">
        <v>5528</v>
      </c>
      <c r="L10" s="9" t="s">
        <v>162</v>
      </c>
      <c r="M10" s="9" t="s">
        <v>5527</v>
      </c>
    </row>
    <row r="11" spans="1:13" x14ac:dyDescent="0.4">
      <c r="B11" s="21" t="s">
        <v>41</v>
      </c>
      <c r="C11" s="21"/>
      <c r="D11" s="29"/>
      <c r="E11" s="29"/>
      <c r="F11" s="29"/>
      <c r="G11" s="29"/>
      <c r="H11" s="29"/>
      <c r="I11" s="29"/>
      <c r="J11" s="29"/>
      <c r="K11" s="29"/>
      <c r="L11" s="29"/>
      <c r="M11" s="29"/>
    </row>
    <row r="12" spans="1:13" ht="24.9" x14ac:dyDescent="0.4">
      <c r="B12" s="6" t="s">
        <v>237</v>
      </c>
      <c r="C12" s="6" t="s">
        <v>43</v>
      </c>
      <c r="D12" s="9" t="s">
        <v>5529</v>
      </c>
      <c r="E12" s="9" t="s">
        <v>1663</v>
      </c>
      <c r="F12" s="9" t="s">
        <v>89</v>
      </c>
      <c r="G12" s="9" t="s">
        <v>5530</v>
      </c>
      <c r="H12" s="9" t="s">
        <v>915</v>
      </c>
      <c r="I12" s="9" t="s">
        <v>5531</v>
      </c>
      <c r="J12" s="9" t="s">
        <v>956</v>
      </c>
      <c r="K12" s="9" t="s">
        <v>5532</v>
      </c>
      <c r="L12" s="9" t="s">
        <v>913</v>
      </c>
      <c r="M12" s="9" t="s">
        <v>5533</v>
      </c>
    </row>
    <row r="13" spans="1:13" ht="24.9" x14ac:dyDescent="0.4">
      <c r="B13" s="6" t="s">
        <v>238</v>
      </c>
      <c r="C13" s="6" t="s">
        <v>47</v>
      </c>
      <c r="D13" s="9" t="s">
        <v>5534</v>
      </c>
      <c r="E13" s="9" t="s">
        <v>1599</v>
      </c>
      <c r="F13" s="9" t="s">
        <v>240</v>
      </c>
      <c r="G13" s="9" t="s">
        <v>5530</v>
      </c>
      <c r="H13" s="9" t="s">
        <v>2326</v>
      </c>
      <c r="I13" s="9" t="s">
        <v>5535</v>
      </c>
      <c r="J13" s="9" t="s">
        <v>5536</v>
      </c>
      <c r="K13" s="9" t="s">
        <v>5537</v>
      </c>
      <c r="L13" s="9" t="s">
        <v>240</v>
      </c>
      <c r="M13" s="9" t="s">
        <v>5530</v>
      </c>
    </row>
    <row r="14" spans="1:13" ht="24.9" x14ac:dyDescent="0.4">
      <c r="B14" s="6" t="s">
        <v>241</v>
      </c>
      <c r="C14" s="6" t="s">
        <v>51</v>
      </c>
      <c r="D14" s="9" t="s">
        <v>5538</v>
      </c>
      <c r="E14" s="9" t="s">
        <v>1595</v>
      </c>
      <c r="F14" s="9" t="s">
        <v>85</v>
      </c>
      <c r="G14" s="9" t="s">
        <v>5539</v>
      </c>
      <c r="H14" s="9" t="s">
        <v>884</v>
      </c>
      <c r="I14" s="9" t="s">
        <v>5540</v>
      </c>
      <c r="J14" s="9" t="s">
        <v>85</v>
      </c>
      <c r="K14" s="9" t="s">
        <v>5539</v>
      </c>
      <c r="L14" s="9" t="s">
        <v>884</v>
      </c>
      <c r="M14" s="9" t="s">
        <v>5540</v>
      </c>
    </row>
  </sheetData>
  <mergeCells count="11">
    <mergeCell ref="B7:M7"/>
    <mergeCell ref="B11:M11"/>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10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heetViews>
  <sheetFormatPr baseColWidth="10" defaultRowHeight="14.6" x14ac:dyDescent="0.4"/>
  <cols>
    <col min="2" max="2" width="9.69140625" customWidth="1"/>
    <col min="3" max="3" width="96.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HGV-OSFRAK'!A1", "Zurück")</f>
        <v>Zurück</v>
      </c>
    </row>
    <row r="3" spans="1:9" x14ac:dyDescent="0.4">
      <c r="B3" s="7" t="s">
        <v>6825</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685</v>
      </c>
      <c r="C6" s="6" t="s">
        <v>686</v>
      </c>
      <c r="D6" s="9" t="s">
        <v>1981</v>
      </c>
      <c r="E6" s="9" t="s">
        <v>1969</v>
      </c>
      <c r="F6" s="9" t="s">
        <v>3326</v>
      </c>
      <c r="G6" s="9" t="s">
        <v>1614</v>
      </c>
      <c r="H6" s="9" t="s">
        <v>1632</v>
      </c>
      <c r="I6" s="9" t="s">
        <v>3326</v>
      </c>
    </row>
    <row r="7" spans="1:9" x14ac:dyDescent="0.4">
      <c r="B7" s="10" t="s">
        <v>689</v>
      </c>
      <c r="C7" s="10" t="s">
        <v>690</v>
      </c>
      <c r="D7" s="11" t="s">
        <v>1627</v>
      </c>
      <c r="E7" s="11" t="s">
        <v>1723</v>
      </c>
      <c r="F7" s="11" t="s">
        <v>3326</v>
      </c>
      <c r="G7" s="11" t="s">
        <v>1625</v>
      </c>
      <c r="H7" s="11" t="s">
        <v>1588</v>
      </c>
      <c r="I7" s="11" t="s">
        <v>3326</v>
      </c>
    </row>
    <row r="8" spans="1:9" x14ac:dyDescent="0.4">
      <c r="B8" s="6" t="s">
        <v>691</v>
      </c>
      <c r="C8" s="6" t="s">
        <v>692</v>
      </c>
      <c r="D8" s="9" t="s">
        <v>1618</v>
      </c>
      <c r="E8" s="9" t="s">
        <v>1665</v>
      </c>
      <c r="F8" s="9" t="s">
        <v>3326</v>
      </c>
      <c r="G8" s="9" t="s">
        <v>1584</v>
      </c>
      <c r="H8" s="9" t="s">
        <v>1586</v>
      </c>
      <c r="I8" s="9" t="s">
        <v>3326</v>
      </c>
    </row>
    <row r="9" spans="1:9" x14ac:dyDescent="0.4">
      <c r="B9" s="10" t="s">
        <v>693</v>
      </c>
      <c r="C9" s="10" t="s">
        <v>694</v>
      </c>
      <c r="D9" s="11" t="s">
        <v>1814</v>
      </c>
      <c r="E9" s="11" t="s">
        <v>1632</v>
      </c>
      <c r="F9" s="11" t="s">
        <v>3326</v>
      </c>
      <c r="G9" s="11" t="s">
        <v>1663</v>
      </c>
      <c r="H9" s="11" t="s">
        <v>1586</v>
      </c>
      <c r="I9" s="11" t="s">
        <v>3326</v>
      </c>
    </row>
    <row r="10" spans="1:9" x14ac:dyDescent="0.4">
      <c r="B10" s="6" t="s">
        <v>695</v>
      </c>
      <c r="C10" s="6" t="s">
        <v>696</v>
      </c>
      <c r="D10" s="9" t="s">
        <v>1848</v>
      </c>
      <c r="E10" s="9" t="s">
        <v>1736</v>
      </c>
      <c r="F10" s="9" t="s">
        <v>3326</v>
      </c>
      <c r="G10" s="9" t="s">
        <v>1597</v>
      </c>
      <c r="H10" s="9" t="s">
        <v>1588</v>
      </c>
      <c r="I10" s="9" t="s">
        <v>3326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10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heetViews>
  <sheetFormatPr baseColWidth="10" defaultRowHeight="14.6" x14ac:dyDescent="0.4"/>
  <cols>
    <col min="2" max="2" width="9.69140625" customWidth="1"/>
    <col min="3" max="3" width="9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HGV-OSFRAK'!A1", "Zurück")</f>
        <v>Zurück</v>
      </c>
    </row>
    <row r="3" spans="1:9" x14ac:dyDescent="0.4">
      <c r="B3" s="7" t="s">
        <v>6791</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61</v>
      </c>
      <c r="C6" s="21"/>
      <c r="D6" s="29"/>
      <c r="E6" s="29"/>
      <c r="F6" s="29"/>
      <c r="G6" s="29"/>
      <c r="H6" s="29"/>
      <c r="I6" s="29"/>
    </row>
    <row r="7" spans="1:9" x14ac:dyDescent="0.4">
      <c r="B7" s="6" t="s">
        <v>227</v>
      </c>
      <c r="C7" s="6" t="s">
        <v>228</v>
      </c>
      <c r="D7" s="9" t="s">
        <v>1693</v>
      </c>
      <c r="E7" s="9" t="s">
        <v>1595</v>
      </c>
      <c r="F7" s="9" t="s">
        <v>3326</v>
      </c>
      <c r="G7" s="9" t="s">
        <v>3869</v>
      </c>
      <c r="H7" s="9" t="s">
        <v>1588</v>
      </c>
      <c r="I7" s="9" t="s">
        <v>3326</v>
      </c>
    </row>
    <row r="8" spans="1:9" x14ac:dyDescent="0.4">
      <c r="B8" s="6" t="s">
        <v>231</v>
      </c>
      <c r="C8" s="6" t="s">
        <v>232</v>
      </c>
      <c r="D8" s="9" t="s">
        <v>1695</v>
      </c>
      <c r="E8" s="9" t="s">
        <v>1588</v>
      </c>
      <c r="F8" s="9" t="s">
        <v>3326</v>
      </c>
      <c r="G8" s="9" t="s">
        <v>1594</v>
      </c>
      <c r="H8" s="9" t="s">
        <v>1586</v>
      </c>
      <c r="I8" s="9" t="s">
        <v>3326</v>
      </c>
    </row>
    <row r="9" spans="1:9" x14ac:dyDescent="0.4">
      <c r="B9" s="6" t="s">
        <v>235</v>
      </c>
      <c r="C9" s="6" t="s">
        <v>236</v>
      </c>
      <c r="D9" s="9" t="s">
        <v>1665</v>
      </c>
      <c r="E9" s="9" t="s">
        <v>1595</v>
      </c>
      <c r="F9" s="9" t="s">
        <v>3326</v>
      </c>
      <c r="G9" s="9" t="s">
        <v>1661</v>
      </c>
      <c r="H9" s="9" t="s">
        <v>1588</v>
      </c>
      <c r="I9" s="9" t="s">
        <v>3326</v>
      </c>
    </row>
    <row r="10" spans="1:9" x14ac:dyDescent="0.4">
      <c r="B10" s="21" t="s">
        <v>41</v>
      </c>
      <c r="C10" s="21"/>
      <c r="D10" s="29"/>
      <c r="E10" s="29"/>
      <c r="F10" s="29"/>
      <c r="G10" s="29"/>
      <c r="H10" s="29"/>
      <c r="I10" s="29"/>
    </row>
    <row r="11" spans="1:9" x14ac:dyDescent="0.4">
      <c r="B11" s="6" t="s">
        <v>237</v>
      </c>
      <c r="C11" s="6" t="s">
        <v>43</v>
      </c>
      <c r="D11" s="9" t="s">
        <v>1599</v>
      </c>
      <c r="E11" s="9" t="s">
        <v>1586</v>
      </c>
      <c r="F11" s="9" t="s">
        <v>3326</v>
      </c>
      <c r="G11" s="9" t="s">
        <v>1663</v>
      </c>
      <c r="H11" s="9" t="s">
        <v>1586</v>
      </c>
      <c r="I11" s="9" t="s">
        <v>3326</v>
      </c>
    </row>
    <row r="12" spans="1:9" x14ac:dyDescent="0.4">
      <c r="B12" s="6" t="s">
        <v>238</v>
      </c>
      <c r="C12" s="6" t="s">
        <v>47</v>
      </c>
      <c r="D12" s="9" t="s">
        <v>1698</v>
      </c>
      <c r="E12" s="9" t="s">
        <v>1595</v>
      </c>
      <c r="F12" s="9" t="s">
        <v>3326</v>
      </c>
      <c r="G12" s="9" t="s">
        <v>1668</v>
      </c>
      <c r="H12" s="9" t="s">
        <v>1586</v>
      </c>
      <c r="I12" s="9" t="s">
        <v>3326</v>
      </c>
    </row>
    <row r="13" spans="1:9" x14ac:dyDescent="0.4">
      <c r="B13" s="6" t="s">
        <v>241</v>
      </c>
      <c r="C13" s="6" t="s">
        <v>51</v>
      </c>
      <c r="D13" s="9" t="s">
        <v>1597</v>
      </c>
      <c r="E13" s="9" t="s">
        <v>1586</v>
      </c>
      <c r="F13" s="9" t="s">
        <v>3326</v>
      </c>
      <c r="G13" s="9" t="s">
        <v>1586</v>
      </c>
      <c r="H13" s="9" t="s">
        <v>1586</v>
      </c>
      <c r="I13" s="9" t="s">
        <v>3326</v>
      </c>
    </row>
  </sheetData>
  <mergeCells count="6">
    <mergeCell ref="B10:I10"/>
    <mergeCell ref="B4:B5"/>
    <mergeCell ref="C4:C5"/>
    <mergeCell ref="D4:F4"/>
    <mergeCell ref="G4:I4"/>
    <mergeCell ref="B6:I6"/>
  </mergeCells>
  <pageMargins left="0.7" right="0.7" top="0.75" bottom="0.75" header="0.3" footer="0.3"/>
  <pageSetup paperSize="9" orientation="portrait" horizontalDpi="300" verticalDpi="300"/>
</worksheet>
</file>

<file path=xl/worksheets/sheet10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8.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HGV-OSFRAK'!A1", "Zurück")</f>
        <v>Zurück</v>
      </c>
    </row>
    <row r="3" spans="1:7" x14ac:dyDescent="0.4">
      <c r="B3" s="7" t="s">
        <v>6904</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6903</v>
      </c>
      <c r="C6" s="5" t="s">
        <v>3612</v>
      </c>
      <c r="D6" s="5" t="s">
        <v>1632</v>
      </c>
      <c r="E6" s="5" t="s">
        <v>2009</v>
      </c>
      <c r="F6" s="5" t="s">
        <v>1597</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10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1.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HGV-OSFRAK'!A1", "Zurück")</f>
        <v>Zurück</v>
      </c>
    </row>
    <row r="3" spans="1:7" x14ac:dyDescent="0.4">
      <c r="B3" s="7" t="s">
        <v>6866</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3577</v>
      </c>
      <c r="C6" s="5" t="s">
        <v>1663</v>
      </c>
      <c r="D6" s="5" t="s">
        <v>1586</v>
      </c>
      <c r="E6" s="5" t="s">
        <v>2012</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10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1.6132812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HGV-OSFRAK'!A1", "Zurück")</f>
        <v>Zurück</v>
      </c>
    </row>
    <row r="3" spans="1:5" x14ac:dyDescent="0.4">
      <c r="B3" s="7" t="s">
        <v>7167</v>
      </c>
    </row>
    <row r="4" spans="1:5" x14ac:dyDescent="0.4">
      <c r="B4" s="4" t="s">
        <v>6916</v>
      </c>
      <c r="C4" s="3" t="s">
        <v>6917</v>
      </c>
      <c r="D4" s="3" t="s">
        <v>6918</v>
      </c>
      <c r="E4" s="3" t="s">
        <v>6919</v>
      </c>
    </row>
    <row r="5" spans="1:5" x14ac:dyDescent="0.4">
      <c r="B5" s="6" t="s">
        <v>7150</v>
      </c>
      <c r="C5" s="5" t="s">
        <v>5118</v>
      </c>
      <c r="D5" s="5" t="s">
        <v>7151</v>
      </c>
      <c r="E5" s="5" t="s">
        <v>7152</v>
      </c>
    </row>
    <row r="6" spans="1:5" x14ac:dyDescent="0.4">
      <c r="B6" s="10" t="s">
        <v>7153</v>
      </c>
      <c r="C6" s="14" t="s">
        <v>1932</v>
      </c>
      <c r="D6" s="14" t="s">
        <v>7154</v>
      </c>
      <c r="E6" s="14" t="s">
        <v>7155</v>
      </c>
    </row>
    <row r="7" spans="1:5" x14ac:dyDescent="0.4">
      <c r="B7" s="6" t="s">
        <v>7156</v>
      </c>
      <c r="C7" s="5" t="s">
        <v>2002</v>
      </c>
      <c r="D7" s="5" t="s">
        <v>7157</v>
      </c>
      <c r="E7" s="5" t="s">
        <v>7158</v>
      </c>
    </row>
    <row r="8" spans="1:5" x14ac:dyDescent="0.4">
      <c r="B8" s="10" t="s">
        <v>7159</v>
      </c>
      <c r="C8" s="14" t="s">
        <v>5118</v>
      </c>
      <c r="D8" s="14" t="s">
        <v>7160</v>
      </c>
      <c r="E8" s="14" t="s">
        <v>7161</v>
      </c>
    </row>
    <row r="9" spans="1:5" x14ac:dyDescent="0.4">
      <c r="B9" s="6" t="s">
        <v>7162</v>
      </c>
      <c r="C9" s="5" t="s">
        <v>1932</v>
      </c>
      <c r="D9" s="5" t="s">
        <v>7163</v>
      </c>
      <c r="E9" s="5" t="s">
        <v>7164</v>
      </c>
    </row>
    <row r="10" spans="1:5" x14ac:dyDescent="0.4">
      <c r="B10" s="10" t="s">
        <v>3356</v>
      </c>
      <c r="C10" s="14" t="s">
        <v>5071</v>
      </c>
      <c r="D10" s="14" t="s">
        <v>7165</v>
      </c>
      <c r="E10" s="14" t="s">
        <v>7166</v>
      </c>
    </row>
  </sheetData>
  <pageMargins left="0.7" right="0.7" top="0.75" bottom="0.75" header="0.3" footer="0.3"/>
  <pageSetup paperSize="9" orientation="portrait" horizontalDpi="300" verticalDpi="300"/>
</worksheet>
</file>

<file path=xl/worksheets/sheet10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69140625" customWidth="1"/>
    <col min="3" max="3" width="96.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HGV-OSFRAK'!A1", "Zurück")</f>
        <v>Zurück</v>
      </c>
    </row>
    <row r="3" spans="1:5" x14ac:dyDescent="0.4">
      <c r="B3" s="7" t="s">
        <v>697</v>
      </c>
    </row>
    <row r="4" spans="1:5" x14ac:dyDescent="0.4">
      <c r="B4" s="25" t="s">
        <v>36</v>
      </c>
      <c r="C4" s="25" t="s">
        <v>345</v>
      </c>
      <c r="D4" s="23" t="s">
        <v>38</v>
      </c>
      <c r="E4" s="25" t="s">
        <v>38</v>
      </c>
    </row>
    <row r="5" spans="1:5" x14ac:dyDescent="0.4">
      <c r="B5" s="24"/>
      <c r="C5" s="24"/>
      <c r="D5" s="8" t="s">
        <v>39</v>
      </c>
      <c r="E5" s="8" t="s">
        <v>40</v>
      </c>
    </row>
    <row r="6" spans="1:5" ht="24.9" x14ac:dyDescent="0.4">
      <c r="B6" s="6" t="s">
        <v>685</v>
      </c>
      <c r="C6" s="6" t="s">
        <v>686</v>
      </c>
      <c r="D6" s="9" t="s">
        <v>687</v>
      </c>
      <c r="E6" s="9" t="s">
        <v>688</v>
      </c>
    </row>
    <row r="7" spans="1:5" ht="24.9" x14ac:dyDescent="0.4">
      <c r="B7" s="10" t="s">
        <v>689</v>
      </c>
      <c r="C7" s="10" t="s">
        <v>690</v>
      </c>
      <c r="D7" s="11" t="s">
        <v>528</v>
      </c>
      <c r="E7" s="11" t="s">
        <v>529</v>
      </c>
    </row>
    <row r="8" spans="1:5" ht="24.9" x14ac:dyDescent="0.4">
      <c r="B8" s="6" t="s">
        <v>691</v>
      </c>
      <c r="C8" s="6" t="s">
        <v>692</v>
      </c>
      <c r="D8" s="9" t="s">
        <v>116</v>
      </c>
      <c r="E8" s="9" t="s">
        <v>117</v>
      </c>
    </row>
    <row r="9" spans="1:5" ht="24.9" x14ac:dyDescent="0.4">
      <c r="B9" s="10" t="s">
        <v>693</v>
      </c>
      <c r="C9" s="10" t="s">
        <v>694</v>
      </c>
      <c r="D9" s="11" t="s">
        <v>352</v>
      </c>
      <c r="E9" s="11" t="s">
        <v>353</v>
      </c>
    </row>
    <row r="10" spans="1:5" ht="24.9" x14ac:dyDescent="0.4">
      <c r="B10" s="6" t="s">
        <v>695</v>
      </c>
      <c r="C10" s="6" t="s">
        <v>696</v>
      </c>
      <c r="D10" s="9" t="s">
        <v>492</v>
      </c>
      <c r="E10" s="9" t="s">
        <v>493</v>
      </c>
    </row>
  </sheetData>
  <mergeCells count="3">
    <mergeCell ref="B4:B5"/>
    <mergeCell ref="C4:C5"/>
    <mergeCell ref="D4:E4"/>
  </mergeCells>
  <pageMargins left="0.7" right="0.7" top="0.75" bottom="0.75" header="0.3" footer="0.3"/>
  <pageSetup paperSize="9" orientation="portrait" horizontalDpi="300" verticalDpi="300"/>
</worksheet>
</file>

<file path=xl/worksheets/sheet10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baseColWidth="10" defaultRowHeight="14.6" x14ac:dyDescent="0.4"/>
  <cols>
    <col min="2" max="2" width="9.69140625" customWidth="1"/>
    <col min="3" max="3" width="9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HGV-OSFRAK'!A1", "Zurück")</f>
        <v>Zurück</v>
      </c>
    </row>
    <row r="3" spans="1:5" x14ac:dyDescent="0.4">
      <c r="B3" s="7" t="s">
        <v>242</v>
      </c>
    </row>
    <row r="4" spans="1:5" x14ac:dyDescent="0.4">
      <c r="B4" s="25" t="s">
        <v>36</v>
      </c>
      <c r="C4" s="25" t="s">
        <v>37</v>
      </c>
      <c r="D4" s="23" t="s">
        <v>38</v>
      </c>
      <c r="E4" s="25" t="s">
        <v>38</v>
      </c>
    </row>
    <row r="5" spans="1:5" x14ac:dyDescent="0.4">
      <c r="B5" s="24"/>
      <c r="C5" s="24"/>
      <c r="D5" s="8" t="s">
        <v>39</v>
      </c>
      <c r="E5" s="8" t="s">
        <v>40</v>
      </c>
    </row>
    <row r="6" spans="1:5" x14ac:dyDescent="0.4">
      <c r="B6" s="21" t="s">
        <v>61</v>
      </c>
      <c r="C6" s="21"/>
      <c r="D6" s="29"/>
      <c r="E6" s="29"/>
    </row>
    <row r="7" spans="1:5" ht="24.9" x14ac:dyDescent="0.4">
      <c r="B7" s="6" t="s">
        <v>227</v>
      </c>
      <c r="C7" s="6" t="s">
        <v>228</v>
      </c>
      <c r="D7" s="9" t="s">
        <v>229</v>
      </c>
      <c r="E7" s="9" t="s">
        <v>230</v>
      </c>
    </row>
    <row r="8" spans="1:5" ht="24.9" x14ac:dyDescent="0.4">
      <c r="B8" s="6" t="s">
        <v>231</v>
      </c>
      <c r="C8" s="6" t="s">
        <v>232</v>
      </c>
      <c r="D8" s="9" t="s">
        <v>233</v>
      </c>
      <c r="E8" s="9" t="s">
        <v>234</v>
      </c>
    </row>
    <row r="9" spans="1:5" ht="24.9" x14ac:dyDescent="0.4">
      <c r="B9" s="6" t="s">
        <v>235</v>
      </c>
      <c r="C9" s="6" t="s">
        <v>236</v>
      </c>
      <c r="D9" s="9" t="s">
        <v>161</v>
      </c>
      <c r="E9" s="9" t="s">
        <v>162</v>
      </c>
    </row>
    <row r="10" spans="1:5" x14ac:dyDescent="0.4">
      <c r="B10" s="21" t="s">
        <v>41</v>
      </c>
      <c r="C10" s="21"/>
      <c r="D10" s="29"/>
      <c r="E10" s="29"/>
    </row>
    <row r="11" spans="1:5" ht="24.9" x14ac:dyDescent="0.4">
      <c r="B11" s="6" t="s">
        <v>237</v>
      </c>
      <c r="C11" s="6" t="s">
        <v>43</v>
      </c>
      <c r="D11" s="9" t="s">
        <v>88</v>
      </c>
      <c r="E11" s="9" t="s">
        <v>89</v>
      </c>
    </row>
    <row r="12" spans="1:5" ht="24.9" x14ac:dyDescent="0.4">
      <c r="B12" s="6" t="s">
        <v>238</v>
      </c>
      <c r="C12" s="6" t="s">
        <v>47</v>
      </c>
      <c r="D12" s="9" t="s">
        <v>239</v>
      </c>
      <c r="E12" s="9" t="s">
        <v>240</v>
      </c>
    </row>
    <row r="13" spans="1:5" ht="24.9" x14ac:dyDescent="0.4">
      <c r="B13" s="6" t="s">
        <v>241</v>
      </c>
      <c r="C13" s="6" t="s">
        <v>51</v>
      </c>
      <c r="D13" s="9" t="s">
        <v>84</v>
      </c>
      <c r="E13" s="9" t="s">
        <v>85</v>
      </c>
    </row>
  </sheetData>
  <mergeCells count="5">
    <mergeCell ref="B4:B5"/>
    <mergeCell ref="C4:C5"/>
    <mergeCell ref="D4:E4"/>
    <mergeCell ref="B6:E6"/>
    <mergeCell ref="B10:E10"/>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workbookViewId="0"/>
  </sheetViews>
  <sheetFormatPr baseColWidth="10" defaultRowHeight="14.6" x14ac:dyDescent="0.4"/>
  <cols>
    <col min="2" max="2" width="61.61328125" customWidth="1"/>
    <col min="3" max="3" width="34.15234375" customWidth="1"/>
    <col min="4" max="4" width="39.3046875" customWidth="1"/>
    <col min="5" max="5" width="82.69140625" customWidth="1"/>
  </cols>
  <sheetData>
    <row r="1" spans="1:5" x14ac:dyDescent="0.4">
      <c r="A1" s="2" t="str">
        <f>HYPERLINK("#'Auswahl Auswertungsmodul'!A1", "Zurück zum Start")</f>
        <v>Zurück zum Start</v>
      </c>
    </row>
    <row r="2" spans="1:5" x14ac:dyDescent="0.4">
      <c r="A2" s="2" t="str">
        <f>HYPERLINK("#'Auswahl Ü'!A1", "Zurück")</f>
        <v>Zurück</v>
      </c>
    </row>
    <row r="3" spans="1:5" x14ac:dyDescent="0.4">
      <c r="B3" s="7" t="s">
        <v>7647</v>
      </c>
    </row>
    <row r="4" spans="1:5" x14ac:dyDescent="0.4">
      <c r="B4" s="25" t="s">
        <v>7431</v>
      </c>
      <c r="C4" s="23" t="s">
        <v>3171</v>
      </c>
      <c r="D4" s="26" t="s">
        <v>3171</v>
      </c>
      <c r="E4" s="26" t="s">
        <v>3172</v>
      </c>
    </row>
    <row r="5" spans="1:5" x14ac:dyDescent="0.4">
      <c r="B5" s="24"/>
      <c r="C5" s="8" t="s">
        <v>3173</v>
      </c>
      <c r="D5" s="8" t="s">
        <v>3174</v>
      </c>
      <c r="E5" s="27"/>
    </row>
    <row r="6" spans="1:5" ht="24.9" x14ac:dyDescent="0.4">
      <c r="B6" s="6" t="s">
        <v>7432</v>
      </c>
      <c r="C6" s="9" t="s">
        <v>7631</v>
      </c>
      <c r="D6" s="9" t="s">
        <v>357</v>
      </c>
      <c r="E6" s="9" t="s">
        <v>7632</v>
      </c>
    </row>
    <row r="7" spans="1:5" ht="24.9" x14ac:dyDescent="0.4">
      <c r="B7" s="10" t="s">
        <v>7433</v>
      </c>
      <c r="C7" s="11" t="s">
        <v>902</v>
      </c>
      <c r="D7" s="11" t="s">
        <v>81</v>
      </c>
      <c r="E7" s="11" t="s">
        <v>901</v>
      </c>
    </row>
    <row r="8" spans="1:5" ht="24.9" x14ac:dyDescent="0.4">
      <c r="B8" s="6" t="s">
        <v>7434</v>
      </c>
      <c r="C8" s="9" t="s">
        <v>81</v>
      </c>
      <c r="D8" s="9" t="s">
        <v>59</v>
      </c>
      <c r="E8" s="9" t="s">
        <v>80</v>
      </c>
    </row>
    <row r="9" spans="1:5" ht="24.9" x14ac:dyDescent="0.4">
      <c r="B9" s="10" t="s">
        <v>7435</v>
      </c>
      <c r="C9" s="11" t="s">
        <v>52</v>
      </c>
      <c r="D9" s="11" t="s">
        <v>52</v>
      </c>
      <c r="E9" s="11" t="s">
        <v>52</v>
      </c>
    </row>
    <row r="10" spans="1:5" ht="24.9" x14ac:dyDescent="0.4">
      <c r="B10" s="6" t="s">
        <v>7436</v>
      </c>
      <c r="C10" s="9" t="s">
        <v>85</v>
      </c>
      <c r="D10" s="9" t="s">
        <v>81</v>
      </c>
      <c r="E10" s="9" t="s">
        <v>84</v>
      </c>
    </row>
    <row r="11" spans="1:5" ht="24.9" x14ac:dyDescent="0.4">
      <c r="B11" s="10" t="s">
        <v>7438</v>
      </c>
      <c r="C11" s="11" t="s">
        <v>59</v>
      </c>
      <c r="D11" s="11" t="s">
        <v>59</v>
      </c>
      <c r="E11" s="11" t="s">
        <v>58</v>
      </c>
    </row>
    <row r="12" spans="1:5" ht="24.9" x14ac:dyDescent="0.4">
      <c r="B12" s="6" t="s">
        <v>7439</v>
      </c>
      <c r="C12" s="9" t="s">
        <v>52</v>
      </c>
      <c r="D12" s="9" t="s">
        <v>52</v>
      </c>
      <c r="E12" s="9" t="s">
        <v>52</v>
      </c>
    </row>
    <row r="13" spans="1:5" ht="24.9" x14ac:dyDescent="0.4">
      <c r="B13" s="10" t="s">
        <v>7440</v>
      </c>
      <c r="C13" s="11" t="s">
        <v>52</v>
      </c>
      <c r="D13" s="11" t="s">
        <v>52</v>
      </c>
      <c r="E13" s="11" t="s">
        <v>52</v>
      </c>
    </row>
    <row r="14" spans="1:5" ht="24.9" x14ac:dyDescent="0.4">
      <c r="B14" s="6" t="s">
        <v>7441</v>
      </c>
      <c r="C14" s="9" t="s">
        <v>59</v>
      </c>
      <c r="D14" s="9" t="s">
        <v>52</v>
      </c>
      <c r="E14" s="9" t="s">
        <v>58</v>
      </c>
    </row>
    <row r="15" spans="1:5" ht="24.9" x14ac:dyDescent="0.4">
      <c r="B15" s="10" t="s">
        <v>7442</v>
      </c>
      <c r="C15" s="11" t="s">
        <v>93</v>
      </c>
      <c r="D15" s="11" t="s">
        <v>81</v>
      </c>
      <c r="E15" s="11" t="s">
        <v>92</v>
      </c>
    </row>
    <row r="16" spans="1:5" ht="24.9" x14ac:dyDescent="0.4">
      <c r="B16" s="6" t="s">
        <v>7445</v>
      </c>
      <c r="C16" s="9" t="s">
        <v>45</v>
      </c>
      <c r="D16" s="9" t="s">
        <v>59</v>
      </c>
      <c r="E16" s="9" t="s">
        <v>44</v>
      </c>
    </row>
    <row r="17" spans="2:5" ht="24.9" x14ac:dyDescent="0.4">
      <c r="B17" s="10" t="s">
        <v>7446</v>
      </c>
      <c r="C17" s="11" t="s">
        <v>52</v>
      </c>
      <c r="D17" s="11" t="s">
        <v>52</v>
      </c>
      <c r="E17" s="11" t="s">
        <v>52</v>
      </c>
    </row>
    <row r="18" spans="2:5" ht="24.9" x14ac:dyDescent="0.4">
      <c r="B18" s="6" t="s">
        <v>7447</v>
      </c>
      <c r="C18" s="9" t="s">
        <v>45</v>
      </c>
      <c r="D18" s="9" t="s">
        <v>187</v>
      </c>
      <c r="E18" s="9" t="s">
        <v>44</v>
      </c>
    </row>
    <row r="19" spans="2:5" ht="24.9" x14ac:dyDescent="0.4">
      <c r="B19" s="10" t="s">
        <v>7448</v>
      </c>
      <c r="C19" s="11" t="s">
        <v>93</v>
      </c>
      <c r="D19" s="11" t="s">
        <v>52</v>
      </c>
      <c r="E19" s="11" t="s">
        <v>92</v>
      </c>
    </row>
    <row r="20" spans="2:5" ht="24.9" x14ac:dyDescent="0.4">
      <c r="B20" s="6" t="s">
        <v>7449</v>
      </c>
      <c r="C20" s="9" t="s">
        <v>3182</v>
      </c>
      <c r="D20" s="9" t="s">
        <v>45</v>
      </c>
      <c r="E20" s="9" t="s">
        <v>3183</v>
      </c>
    </row>
    <row r="21" spans="2:5" ht="24.9" x14ac:dyDescent="0.4">
      <c r="B21" s="10" t="s">
        <v>7450</v>
      </c>
      <c r="C21" s="11" t="s">
        <v>497</v>
      </c>
      <c r="D21" s="11" t="s">
        <v>198</v>
      </c>
      <c r="E21" s="11" t="s">
        <v>496</v>
      </c>
    </row>
    <row r="22" spans="2:5" ht="24.9" x14ac:dyDescent="0.4">
      <c r="B22" s="6" t="s">
        <v>7451</v>
      </c>
      <c r="C22" s="9" t="s">
        <v>1395</v>
      </c>
      <c r="D22" s="9" t="s">
        <v>777</v>
      </c>
      <c r="E22" s="9" t="s">
        <v>1396</v>
      </c>
    </row>
    <row r="23" spans="2:5" ht="24.9" x14ac:dyDescent="0.4">
      <c r="B23" s="10" t="s">
        <v>7452</v>
      </c>
      <c r="C23" s="11" t="s">
        <v>7633</v>
      </c>
      <c r="D23" s="11" t="s">
        <v>311</v>
      </c>
      <c r="E23" s="11" t="s">
        <v>7634</v>
      </c>
    </row>
    <row r="24" spans="2:5" ht="24.9" x14ac:dyDescent="0.4">
      <c r="B24" s="6" t="s">
        <v>7453</v>
      </c>
      <c r="C24" s="9" t="s">
        <v>7635</v>
      </c>
      <c r="D24" s="9" t="s">
        <v>222</v>
      </c>
      <c r="E24" s="9" t="s">
        <v>7636</v>
      </c>
    </row>
    <row r="25" spans="2:5" ht="24.9" x14ac:dyDescent="0.4">
      <c r="B25" s="10" t="s">
        <v>7454</v>
      </c>
      <c r="C25" s="11" t="s">
        <v>7637</v>
      </c>
      <c r="D25" s="11" t="s">
        <v>194</v>
      </c>
      <c r="E25" s="11" t="s">
        <v>7638</v>
      </c>
    </row>
    <row r="26" spans="2:5" ht="24.9" x14ac:dyDescent="0.4">
      <c r="B26" s="6" t="s">
        <v>7455</v>
      </c>
      <c r="C26" s="9" t="s">
        <v>1818</v>
      </c>
      <c r="D26" s="9" t="s">
        <v>286</v>
      </c>
      <c r="E26" s="9" t="s">
        <v>7639</v>
      </c>
    </row>
    <row r="27" spans="2:5" ht="24.9" x14ac:dyDescent="0.4">
      <c r="B27" s="10" t="s">
        <v>7456</v>
      </c>
      <c r="C27" s="11" t="s">
        <v>158</v>
      </c>
      <c r="D27" s="11" t="s">
        <v>45</v>
      </c>
      <c r="E27" s="11" t="s">
        <v>157</v>
      </c>
    </row>
    <row r="28" spans="2:5" ht="24.9" x14ac:dyDescent="0.4">
      <c r="B28" s="6" t="s">
        <v>7457</v>
      </c>
      <c r="C28" s="9" t="s">
        <v>600</v>
      </c>
      <c r="D28" s="9" t="s">
        <v>176</v>
      </c>
      <c r="E28" s="9" t="s">
        <v>599</v>
      </c>
    </row>
    <row r="29" spans="2:5" ht="24.9" x14ac:dyDescent="0.4">
      <c r="B29" s="10" t="s">
        <v>7458</v>
      </c>
      <c r="C29" s="11" t="s">
        <v>7640</v>
      </c>
      <c r="D29" s="11" t="s">
        <v>176</v>
      </c>
      <c r="E29" s="11" t="s">
        <v>7641</v>
      </c>
    </row>
    <row r="30" spans="2:5" ht="24.9" x14ac:dyDescent="0.4">
      <c r="B30" s="6" t="s">
        <v>7459</v>
      </c>
      <c r="C30" s="9" t="s">
        <v>143</v>
      </c>
      <c r="D30" s="9" t="s">
        <v>52</v>
      </c>
      <c r="E30" s="9" t="s">
        <v>142</v>
      </c>
    </row>
    <row r="31" spans="2:5" ht="24.9" x14ac:dyDescent="0.4">
      <c r="B31" s="10" t="s">
        <v>7460</v>
      </c>
      <c r="C31" s="11" t="s">
        <v>1852</v>
      </c>
      <c r="D31" s="11" t="s">
        <v>311</v>
      </c>
      <c r="E31" s="11" t="s">
        <v>3196</v>
      </c>
    </row>
    <row r="32" spans="2:5" ht="24.9" x14ac:dyDescent="0.4">
      <c r="B32" s="6" t="s">
        <v>7461</v>
      </c>
      <c r="C32" s="9" t="s">
        <v>1166</v>
      </c>
      <c r="D32" s="9" t="s">
        <v>311</v>
      </c>
      <c r="E32" s="9" t="s">
        <v>7642</v>
      </c>
    </row>
    <row r="33" spans="2:5" ht="24.9" x14ac:dyDescent="0.4">
      <c r="B33" s="10" t="s">
        <v>7462</v>
      </c>
      <c r="C33" s="11" t="s">
        <v>1994</v>
      </c>
      <c r="D33" s="11" t="s">
        <v>723</v>
      </c>
      <c r="E33" s="11" t="s">
        <v>7643</v>
      </c>
    </row>
    <row r="34" spans="2:5" ht="24.9" x14ac:dyDescent="0.4">
      <c r="B34" s="6" t="s">
        <v>7463</v>
      </c>
      <c r="C34" s="9" t="s">
        <v>7644</v>
      </c>
      <c r="D34" s="9" t="s">
        <v>117</v>
      </c>
      <c r="E34" s="9" t="s">
        <v>7645</v>
      </c>
    </row>
    <row r="35" spans="2:5" ht="24.9" x14ac:dyDescent="0.4">
      <c r="B35" s="10" t="s">
        <v>7464</v>
      </c>
      <c r="C35" s="11" t="s">
        <v>1359</v>
      </c>
      <c r="D35" s="11" t="s">
        <v>230</v>
      </c>
      <c r="E35" s="11" t="s">
        <v>3675</v>
      </c>
    </row>
    <row r="36" spans="2:5" ht="24.9" x14ac:dyDescent="0.4">
      <c r="B36" s="6" t="s">
        <v>7465</v>
      </c>
      <c r="C36" s="9" t="s">
        <v>4164</v>
      </c>
      <c r="D36" s="9" t="s">
        <v>507</v>
      </c>
      <c r="E36" s="9" t="s">
        <v>7646</v>
      </c>
    </row>
  </sheetData>
  <mergeCells count="3">
    <mergeCell ref="B4:B5"/>
    <mergeCell ref="C4:D4"/>
    <mergeCell ref="E4:E5"/>
  </mergeCells>
  <pageMargins left="0.7" right="0.7" top="0.75" bottom="0.75" header="0.3" footer="0.3"/>
  <pageSetup paperSize="9" orientation="portrait" horizontalDpi="300" verticalDpi="30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heetViews>
  <sheetFormatPr baseColWidth="10" defaultRowHeight="14.6" x14ac:dyDescent="0.4"/>
  <cols>
    <col min="2" max="2" width="9.69140625" customWidth="1"/>
    <col min="3" max="3" width="59.69140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CHE'!A1", "Zurück")</f>
        <v>Zurück</v>
      </c>
    </row>
    <row r="3" spans="1:8" x14ac:dyDescent="0.4">
      <c r="B3" s="7" t="s">
        <v>2416</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346</v>
      </c>
      <c r="C6" s="6" t="s">
        <v>347</v>
      </c>
      <c r="D6" s="9" t="s">
        <v>1812</v>
      </c>
      <c r="E6" s="9" t="s">
        <v>2403</v>
      </c>
      <c r="F6" s="9" t="s">
        <v>2404</v>
      </c>
      <c r="G6" s="9" t="s">
        <v>1162</v>
      </c>
      <c r="H6" s="9" t="s">
        <v>2403</v>
      </c>
    </row>
    <row r="7" spans="1:8" ht="24.9" x14ac:dyDescent="0.4">
      <c r="B7" s="10" t="s">
        <v>350</v>
      </c>
      <c r="C7" s="10" t="s">
        <v>351</v>
      </c>
      <c r="D7" s="11" t="s">
        <v>1814</v>
      </c>
      <c r="E7" s="11" t="s">
        <v>1132</v>
      </c>
      <c r="F7" s="11" t="s">
        <v>2405</v>
      </c>
      <c r="G7" s="11" t="s">
        <v>2406</v>
      </c>
      <c r="H7" s="11" t="s">
        <v>1132</v>
      </c>
    </row>
    <row r="8" spans="1:8" ht="24.9" x14ac:dyDescent="0.4">
      <c r="B8" s="6" t="s">
        <v>354</v>
      </c>
      <c r="C8" s="6" t="s">
        <v>355</v>
      </c>
      <c r="D8" s="9" t="s">
        <v>1816</v>
      </c>
      <c r="E8" s="9" t="s">
        <v>1817</v>
      </c>
      <c r="F8" s="9" t="s">
        <v>2407</v>
      </c>
      <c r="G8" s="9" t="s">
        <v>2408</v>
      </c>
      <c r="H8" s="9" t="s">
        <v>1817</v>
      </c>
    </row>
    <row r="9" spans="1:8" ht="24.9" x14ac:dyDescent="0.4">
      <c r="B9" s="10" t="s">
        <v>358</v>
      </c>
      <c r="C9" s="10" t="s">
        <v>359</v>
      </c>
      <c r="D9" s="11" t="s">
        <v>1728</v>
      </c>
      <c r="E9" s="11" t="s">
        <v>1820</v>
      </c>
      <c r="F9" s="11" t="s">
        <v>2409</v>
      </c>
      <c r="G9" s="11" t="s">
        <v>2410</v>
      </c>
      <c r="H9" s="11" t="s">
        <v>1001</v>
      </c>
    </row>
    <row r="10" spans="1:8" ht="24.9" x14ac:dyDescent="0.4">
      <c r="B10" s="6" t="s">
        <v>360</v>
      </c>
      <c r="C10" s="6" t="s">
        <v>361</v>
      </c>
      <c r="D10" s="9" t="s">
        <v>1814</v>
      </c>
      <c r="E10" s="9" t="s">
        <v>1132</v>
      </c>
      <c r="F10" s="9" t="s">
        <v>2411</v>
      </c>
      <c r="G10" s="9" t="s">
        <v>1130</v>
      </c>
      <c r="H10" s="9" t="s">
        <v>2412</v>
      </c>
    </row>
    <row r="11" spans="1:8" ht="24.9" x14ac:dyDescent="0.4">
      <c r="B11" s="10" t="s">
        <v>362</v>
      </c>
      <c r="C11" s="10" t="s">
        <v>363</v>
      </c>
      <c r="D11" s="11" t="s">
        <v>1814</v>
      </c>
      <c r="E11" s="11" t="s">
        <v>1132</v>
      </c>
      <c r="F11" s="11" t="s">
        <v>2405</v>
      </c>
      <c r="G11" s="11" t="s">
        <v>2413</v>
      </c>
      <c r="H11" s="11" t="s">
        <v>1132</v>
      </c>
    </row>
    <row r="12" spans="1:8" ht="24.9" x14ac:dyDescent="0.4">
      <c r="B12" s="6" t="s">
        <v>364</v>
      </c>
      <c r="C12" s="6" t="s">
        <v>365</v>
      </c>
      <c r="D12" s="9" t="s">
        <v>1728</v>
      </c>
      <c r="E12" s="9" t="s">
        <v>2414</v>
      </c>
      <c r="F12" s="9" t="s">
        <v>2415</v>
      </c>
      <c r="G12" s="9" t="s">
        <v>1820</v>
      </c>
      <c r="H12" s="9" t="s">
        <v>1001</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heetViews>
  <sheetFormatPr baseColWidth="10" defaultRowHeight="14.6" x14ac:dyDescent="0.4"/>
  <cols>
    <col min="2" max="2" width="9.69140625" customWidth="1"/>
    <col min="3" max="3" width="96.69140625" customWidth="1"/>
    <col min="4" max="4" width="39.69140625" customWidth="1"/>
    <col min="5" max="5" width="22.69140625" customWidth="1"/>
    <col min="6" max="7" width="20.4609375" customWidth="1"/>
  </cols>
  <sheetData>
    <row r="1" spans="1:7" x14ac:dyDescent="0.4">
      <c r="A1" s="2" t="str">
        <f>HYPERLINK("#'Auswahl Auswertungsmodul'!A1", "Zurück zum Start")</f>
        <v>Zurück zum Start</v>
      </c>
    </row>
    <row r="2" spans="1:7" x14ac:dyDescent="0.4">
      <c r="A2" s="2" t="str">
        <f>HYPERLINK("#'Auswahl HGV-OSFRAK'!A1", "Zurück")</f>
        <v>Zurück</v>
      </c>
    </row>
    <row r="3" spans="1:7" x14ac:dyDescent="0.4">
      <c r="B3" s="7" t="s">
        <v>1319</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685</v>
      </c>
      <c r="C6" s="6" t="s">
        <v>686</v>
      </c>
      <c r="D6" s="9" t="s">
        <v>1305</v>
      </c>
      <c r="E6" s="9" t="s">
        <v>1306</v>
      </c>
      <c r="F6" s="9" t="s">
        <v>1307</v>
      </c>
      <c r="G6" s="9" t="s">
        <v>1308</v>
      </c>
    </row>
    <row r="7" spans="1:7" ht="24.9" x14ac:dyDescent="0.4">
      <c r="B7" s="10" t="s">
        <v>689</v>
      </c>
      <c r="C7" s="10" t="s">
        <v>690</v>
      </c>
      <c r="D7" s="11" t="s">
        <v>1309</v>
      </c>
      <c r="E7" s="11" t="s">
        <v>1310</v>
      </c>
      <c r="F7" s="11" t="s">
        <v>121</v>
      </c>
      <c r="G7" s="11" t="s">
        <v>121</v>
      </c>
    </row>
    <row r="8" spans="1:7" ht="24.9" x14ac:dyDescent="0.4">
      <c r="B8" s="6" t="s">
        <v>691</v>
      </c>
      <c r="C8" s="6" t="s">
        <v>692</v>
      </c>
      <c r="D8" s="9" t="s">
        <v>1311</v>
      </c>
      <c r="E8" s="9" t="s">
        <v>1312</v>
      </c>
      <c r="F8" s="9" t="s">
        <v>117</v>
      </c>
      <c r="G8" s="9" t="s">
        <v>117</v>
      </c>
    </row>
    <row r="9" spans="1:7" ht="24.9" x14ac:dyDescent="0.4">
      <c r="B9" s="10" t="s">
        <v>693</v>
      </c>
      <c r="C9" s="10" t="s">
        <v>694</v>
      </c>
      <c r="D9" s="11" t="s">
        <v>1313</v>
      </c>
      <c r="E9" s="11" t="s">
        <v>1314</v>
      </c>
      <c r="F9" s="11" t="s">
        <v>1315</v>
      </c>
      <c r="G9" s="11" t="s">
        <v>353</v>
      </c>
    </row>
    <row r="10" spans="1:7" ht="24.9" x14ac:dyDescent="0.4">
      <c r="B10" s="6" t="s">
        <v>695</v>
      </c>
      <c r="C10" s="6" t="s">
        <v>696</v>
      </c>
      <c r="D10" s="9" t="s">
        <v>1316</v>
      </c>
      <c r="E10" s="9" t="s">
        <v>1317</v>
      </c>
      <c r="F10" s="9" t="s">
        <v>1318</v>
      </c>
      <c r="G10" s="9" t="s">
        <v>493</v>
      </c>
    </row>
    <row r="11" spans="1:7" x14ac:dyDescent="0.4">
      <c r="B11"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heetViews>
  <sheetFormatPr baseColWidth="10" defaultRowHeight="14.6" x14ac:dyDescent="0.4"/>
  <cols>
    <col min="2" max="2" width="9.69140625" customWidth="1"/>
    <col min="3" max="3" width="9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HGV-OSFRAK'!A1", "Zurück")</f>
        <v>Zurück</v>
      </c>
    </row>
    <row r="3" spans="1:7" x14ac:dyDescent="0.4">
      <c r="B3" s="7" t="s">
        <v>960</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61</v>
      </c>
      <c r="C6" s="21"/>
      <c r="D6" s="29"/>
      <c r="E6" s="29"/>
      <c r="F6" s="29"/>
      <c r="G6" s="29"/>
    </row>
    <row r="7" spans="1:7" ht="24.9" x14ac:dyDescent="0.4">
      <c r="B7" s="6" t="s">
        <v>227</v>
      </c>
      <c r="C7" s="6" t="s">
        <v>228</v>
      </c>
      <c r="D7" s="9" t="s">
        <v>950</v>
      </c>
      <c r="E7" s="9" t="s">
        <v>951</v>
      </c>
      <c r="F7" s="9" t="s">
        <v>230</v>
      </c>
      <c r="G7" s="9" t="s">
        <v>230</v>
      </c>
    </row>
    <row r="8" spans="1:7" ht="24.9" x14ac:dyDescent="0.4">
      <c r="B8" s="6" t="s">
        <v>231</v>
      </c>
      <c r="C8" s="6" t="s">
        <v>232</v>
      </c>
      <c r="D8" s="9" t="s">
        <v>952</v>
      </c>
      <c r="E8" s="9" t="s">
        <v>953</v>
      </c>
      <c r="F8" s="9" t="s">
        <v>234</v>
      </c>
      <c r="G8" s="9" t="s">
        <v>234</v>
      </c>
    </row>
    <row r="9" spans="1:7" ht="24.9" x14ac:dyDescent="0.4">
      <c r="B9" s="6" t="s">
        <v>235</v>
      </c>
      <c r="C9" s="6" t="s">
        <v>236</v>
      </c>
      <c r="D9" s="9" t="s">
        <v>954</v>
      </c>
      <c r="E9" s="9" t="s">
        <v>955</v>
      </c>
      <c r="F9" s="9" t="s">
        <v>162</v>
      </c>
      <c r="G9" s="9" t="s">
        <v>162</v>
      </c>
    </row>
    <row r="10" spans="1:7" x14ac:dyDescent="0.4">
      <c r="B10" s="21" t="s">
        <v>41</v>
      </c>
      <c r="C10" s="21"/>
      <c r="D10" s="29"/>
      <c r="E10" s="29"/>
      <c r="F10" s="29"/>
      <c r="G10" s="29"/>
    </row>
    <row r="11" spans="1:7" ht="24.9" x14ac:dyDescent="0.4">
      <c r="B11" s="6" t="s">
        <v>237</v>
      </c>
      <c r="C11" s="6" t="s">
        <v>43</v>
      </c>
      <c r="D11" s="9" t="s">
        <v>956</v>
      </c>
      <c r="E11" s="9" t="s">
        <v>914</v>
      </c>
      <c r="F11" s="9" t="s">
        <v>89</v>
      </c>
      <c r="G11" s="9" t="s">
        <v>89</v>
      </c>
    </row>
    <row r="12" spans="1:7" ht="24.9" x14ac:dyDescent="0.4">
      <c r="B12" s="6" t="s">
        <v>238</v>
      </c>
      <c r="C12" s="6" t="s">
        <v>47</v>
      </c>
      <c r="D12" s="9" t="s">
        <v>957</v>
      </c>
      <c r="E12" s="9" t="s">
        <v>958</v>
      </c>
      <c r="F12" s="9" t="s">
        <v>240</v>
      </c>
      <c r="G12" s="9" t="s">
        <v>240</v>
      </c>
    </row>
    <row r="13" spans="1:7" ht="24.9" x14ac:dyDescent="0.4">
      <c r="B13" s="6" t="s">
        <v>241</v>
      </c>
      <c r="C13" s="6" t="s">
        <v>51</v>
      </c>
      <c r="D13" s="9" t="s">
        <v>959</v>
      </c>
      <c r="E13" s="9" t="s">
        <v>959</v>
      </c>
      <c r="F13" s="9" t="s">
        <v>85</v>
      </c>
      <c r="G13" s="9" t="s">
        <v>85</v>
      </c>
    </row>
    <row r="14" spans="1:7" x14ac:dyDescent="0.4">
      <c r="B14" s="13" t="s">
        <v>859</v>
      </c>
    </row>
  </sheetData>
  <mergeCells count="6">
    <mergeCell ref="B10:G10"/>
    <mergeCell ref="B4:B5"/>
    <mergeCell ref="C4:C5"/>
    <mergeCell ref="D4:D5"/>
    <mergeCell ref="E4:G4"/>
    <mergeCell ref="B6:G6"/>
  </mergeCells>
  <pageMargins left="0.7" right="0.7" top="0.75" bottom="0.75" header="0.3" footer="0.3"/>
  <pageSetup paperSize="9" orientation="portrait" horizontalDpi="300" verticalDpi="300"/>
</worksheet>
</file>

<file path=xl/worksheets/sheet1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baseColWidth="10" defaultRowHeight="14.6" x14ac:dyDescent="0.4"/>
  <cols>
    <col min="2" max="2" width="9.69140625" customWidth="1"/>
    <col min="3" max="3" width="96.69140625" customWidth="1"/>
    <col min="4" max="4" width="250.69140625" customWidth="1"/>
  </cols>
  <sheetData>
    <row r="1" spans="1:4" x14ac:dyDescent="0.4">
      <c r="A1" s="2" t="str">
        <f>HYPERLINK("#'Auswahl Auswertungsmodul'!A1", "Zurück zum Start")</f>
        <v>Zurück zum Start</v>
      </c>
    </row>
    <row r="2" spans="1:4" x14ac:dyDescent="0.4">
      <c r="A2" s="2" t="str">
        <f>HYPERLINK("#'Auswahl HGV-OSFRAK'!A1", "Zurück")</f>
        <v>Zurück</v>
      </c>
    </row>
    <row r="3" spans="1:4" x14ac:dyDescent="0.4">
      <c r="B3" s="7" t="s">
        <v>1527</v>
      </c>
    </row>
    <row r="4" spans="1:4" x14ac:dyDescent="0.4">
      <c r="B4" s="3" t="s">
        <v>36</v>
      </c>
      <c r="C4" s="4" t="s">
        <v>345</v>
      </c>
      <c r="D4" s="4" t="s">
        <v>1028</v>
      </c>
    </row>
    <row r="5" spans="1:4" ht="335.6" x14ac:dyDescent="0.4">
      <c r="B5" s="5" t="s">
        <v>685</v>
      </c>
      <c r="C5" s="6" t="s">
        <v>686</v>
      </c>
      <c r="D5" s="6" t="s">
        <v>1522</v>
      </c>
    </row>
    <row r="6" spans="1:4" ht="111.9" x14ac:dyDescent="0.4">
      <c r="B6" s="14" t="s">
        <v>689</v>
      </c>
      <c r="C6" s="10" t="s">
        <v>690</v>
      </c>
      <c r="D6" s="10" t="s">
        <v>1523</v>
      </c>
    </row>
    <row r="7" spans="1:4" ht="136.75" x14ac:dyDescent="0.4">
      <c r="B7" s="5" t="s">
        <v>691</v>
      </c>
      <c r="C7" s="6" t="s">
        <v>692</v>
      </c>
      <c r="D7" s="6" t="s">
        <v>1524</v>
      </c>
    </row>
    <row r="8" spans="1:4" ht="261" x14ac:dyDescent="0.4">
      <c r="B8" s="14" t="s">
        <v>693</v>
      </c>
      <c r="C8" s="10" t="s">
        <v>694</v>
      </c>
      <c r="D8" s="10" t="s">
        <v>1525</v>
      </c>
    </row>
    <row r="9" spans="1:4" ht="211.3" x14ac:dyDescent="0.4">
      <c r="B9" s="5" t="s">
        <v>695</v>
      </c>
      <c r="C9" s="6" t="s">
        <v>696</v>
      </c>
      <c r="D9" s="6" t="s">
        <v>1526</v>
      </c>
    </row>
  </sheetData>
  <pageMargins left="0.7" right="0.7" top="0.75" bottom="0.75" header="0.3" footer="0.3"/>
  <pageSetup paperSize="9" orientation="portrait" horizontalDpi="300" verticalDpi="300"/>
</worksheet>
</file>

<file path=xl/worksheets/sheet1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heetViews>
  <sheetFormatPr baseColWidth="10" defaultRowHeight="14.6" x14ac:dyDescent="0.4"/>
  <cols>
    <col min="2" max="2" width="9.69140625" customWidth="1"/>
    <col min="3" max="3" width="95" customWidth="1"/>
    <col min="4" max="4" width="250.69140625" customWidth="1"/>
  </cols>
  <sheetData>
    <row r="1" spans="1:4" x14ac:dyDescent="0.4">
      <c r="A1" s="2" t="str">
        <f>HYPERLINK("#'Auswahl Auswertungsmodul'!A1", "Zurück zum Start")</f>
        <v>Zurück zum Start</v>
      </c>
    </row>
    <row r="2" spans="1:4" x14ac:dyDescent="0.4">
      <c r="A2" s="2" t="str">
        <f>HYPERLINK("#'Auswahl HGV-OSFRAK'!A1", "Zurück")</f>
        <v>Zurück</v>
      </c>
    </row>
    <row r="3" spans="1:4" x14ac:dyDescent="0.4">
      <c r="B3" s="7" t="s">
        <v>1078</v>
      </c>
    </row>
    <row r="4" spans="1:4" x14ac:dyDescent="0.4">
      <c r="B4" s="3" t="s">
        <v>36</v>
      </c>
      <c r="C4" s="4" t="s">
        <v>37</v>
      </c>
      <c r="D4" s="4" t="s">
        <v>1028</v>
      </c>
    </row>
    <row r="5" spans="1:4" x14ac:dyDescent="0.4">
      <c r="B5" s="21" t="s">
        <v>61</v>
      </c>
      <c r="C5" s="21"/>
      <c r="D5" s="21"/>
    </row>
    <row r="6" spans="1:4" ht="37.299999999999997" x14ac:dyDescent="0.4">
      <c r="B6" s="5" t="s">
        <v>227</v>
      </c>
      <c r="C6" s="6" t="s">
        <v>228</v>
      </c>
      <c r="D6" s="6" t="s">
        <v>1072</v>
      </c>
    </row>
    <row r="7" spans="1:4" ht="37.299999999999997" x14ac:dyDescent="0.4">
      <c r="B7" s="5" t="s">
        <v>231</v>
      </c>
      <c r="C7" s="6" t="s">
        <v>232</v>
      </c>
      <c r="D7" s="6" t="s">
        <v>1073</v>
      </c>
    </row>
    <row r="8" spans="1:4" ht="37.299999999999997" x14ac:dyDescent="0.4">
      <c r="B8" s="5" t="s">
        <v>235</v>
      </c>
      <c r="C8" s="6" t="s">
        <v>236</v>
      </c>
      <c r="D8" s="6" t="s">
        <v>1074</v>
      </c>
    </row>
    <row r="9" spans="1:4" x14ac:dyDescent="0.4">
      <c r="B9" s="21" t="s">
        <v>41</v>
      </c>
      <c r="C9" s="21"/>
      <c r="D9" s="21"/>
    </row>
    <row r="10" spans="1:4" ht="37.299999999999997" x14ac:dyDescent="0.4">
      <c r="B10" s="5" t="s">
        <v>237</v>
      </c>
      <c r="C10" s="6" t="s">
        <v>43</v>
      </c>
      <c r="D10" s="6" t="s">
        <v>1075</v>
      </c>
    </row>
    <row r="11" spans="1:4" ht="87" x14ac:dyDescent="0.4">
      <c r="B11" s="5" t="s">
        <v>238</v>
      </c>
      <c r="C11" s="6" t="s">
        <v>47</v>
      </c>
      <c r="D11" s="6" t="s">
        <v>1076</v>
      </c>
    </row>
    <row r="12" spans="1:4" ht="37.299999999999997" x14ac:dyDescent="0.4">
      <c r="B12" s="5" t="s">
        <v>241</v>
      </c>
      <c r="C12" s="6" t="s">
        <v>51</v>
      </c>
      <c r="D12" s="6" t="s">
        <v>1077</v>
      </c>
    </row>
  </sheetData>
  <mergeCells count="2">
    <mergeCell ref="B5:D5"/>
    <mergeCell ref="B9:D9"/>
  </mergeCells>
  <pageMargins left="0.7" right="0.7" top="0.75" bottom="0.75" header="0.3" footer="0.3"/>
  <pageSetup paperSize="9" orientation="portrait" horizontalDpi="300" verticalDpi="300"/>
</worksheet>
</file>

<file path=xl/worksheets/sheet1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baseColWidth="10" defaultRowHeight="14.6" x14ac:dyDescent="0.4"/>
  <cols>
    <col min="2" max="2" width="9.69140625" customWidth="1"/>
    <col min="3" max="3" width="9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HGV-OSFRAK'!A1", "Zurück")</f>
        <v>Zurück</v>
      </c>
    </row>
    <row r="3" spans="1:7" x14ac:dyDescent="0.4">
      <c r="B3" s="7" t="s">
        <v>1700</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61</v>
      </c>
      <c r="C6" s="21"/>
      <c r="D6" s="29"/>
      <c r="E6" s="29"/>
      <c r="F6" s="29"/>
      <c r="G6" s="29"/>
    </row>
    <row r="7" spans="1:7" ht="24.9" x14ac:dyDescent="0.4">
      <c r="B7" s="6" t="s">
        <v>227</v>
      </c>
      <c r="C7" s="6" t="s">
        <v>228</v>
      </c>
      <c r="D7" s="9" t="s">
        <v>1693</v>
      </c>
      <c r="E7" s="9" t="s">
        <v>1694</v>
      </c>
      <c r="F7" s="9" t="s">
        <v>230</v>
      </c>
      <c r="G7" s="9" t="s">
        <v>230</v>
      </c>
    </row>
    <row r="8" spans="1:7" ht="24.9" x14ac:dyDescent="0.4">
      <c r="B8" s="6" t="s">
        <v>231</v>
      </c>
      <c r="C8" s="6" t="s">
        <v>232</v>
      </c>
      <c r="D8" s="9" t="s">
        <v>1695</v>
      </c>
      <c r="E8" s="9" t="s">
        <v>1696</v>
      </c>
      <c r="F8" s="9" t="s">
        <v>234</v>
      </c>
      <c r="G8" s="9" t="s">
        <v>234</v>
      </c>
    </row>
    <row r="9" spans="1:7" ht="24.9" x14ac:dyDescent="0.4">
      <c r="B9" s="6" t="s">
        <v>235</v>
      </c>
      <c r="C9" s="6" t="s">
        <v>236</v>
      </c>
      <c r="D9" s="9" t="s">
        <v>1665</v>
      </c>
      <c r="E9" s="9" t="s">
        <v>1697</v>
      </c>
      <c r="F9" s="9" t="s">
        <v>162</v>
      </c>
      <c r="G9" s="9" t="s">
        <v>992</v>
      </c>
    </row>
    <row r="10" spans="1:7" x14ac:dyDescent="0.4">
      <c r="B10" s="21" t="s">
        <v>41</v>
      </c>
      <c r="C10" s="21"/>
      <c r="D10" s="29"/>
      <c r="E10" s="29"/>
      <c r="F10" s="29"/>
      <c r="G10" s="29"/>
    </row>
    <row r="11" spans="1:7" ht="24.9" x14ac:dyDescent="0.4">
      <c r="B11" s="6" t="s">
        <v>237</v>
      </c>
      <c r="C11" s="6" t="s">
        <v>43</v>
      </c>
      <c r="D11" s="9" t="s">
        <v>1599</v>
      </c>
      <c r="E11" s="9" t="s">
        <v>913</v>
      </c>
      <c r="F11" s="9" t="s">
        <v>915</v>
      </c>
      <c r="G11" s="9" t="s">
        <v>89</v>
      </c>
    </row>
    <row r="12" spans="1:7" ht="24.9" x14ac:dyDescent="0.4">
      <c r="B12" s="6" t="s">
        <v>238</v>
      </c>
      <c r="C12" s="6" t="s">
        <v>47</v>
      </c>
      <c r="D12" s="9" t="s">
        <v>1698</v>
      </c>
      <c r="E12" s="9" t="s">
        <v>1235</v>
      </c>
      <c r="F12" s="9" t="s">
        <v>1699</v>
      </c>
      <c r="G12" s="9" t="s">
        <v>240</v>
      </c>
    </row>
    <row r="13" spans="1:7" ht="24.9" x14ac:dyDescent="0.4">
      <c r="B13" s="6" t="s">
        <v>241</v>
      </c>
      <c r="C13" s="6" t="s">
        <v>51</v>
      </c>
      <c r="D13" s="9" t="s">
        <v>1597</v>
      </c>
      <c r="E13" s="9" t="s">
        <v>85</v>
      </c>
      <c r="F13" s="9" t="s">
        <v>85</v>
      </c>
      <c r="G13" s="9" t="s">
        <v>85</v>
      </c>
    </row>
  </sheetData>
  <mergeCells count="6">
    <mergeCell ref="B10:G10"/>
    <mergeCell ref="B4:B5"/>
    <mergeCell ref="C4:C5"/>
    <mergeCell ref="D4:D5"/>
    <mergeCell ref="E4:G4"/>
    <mergeCell ref="B6:G6"/>
  </mergeCells>
  <pageMargins left="0.7" right="0.7" top="0.75" bottom="0.75" header="0.3" footer="0.3"/>
  <pageSetup paperSize="9" orientation="portrait" horizontalDpi="300" verticalDpi="300"/>
</worksheet>
</file>

<file path=xl/worksheets/sheet1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95" customWidth="1"/>
    <col min="4" max="4" width="9.69140625" customWidth="1"/>
    <col min="5" max="5" width="143.921875" customWidth="1"/>
  </cols>
  <sheetData>
    <row r="1" spans="1:5" x14ac:dyDescent="0.4">
      <c r="A1" s="2" t="str">
        <f>HYPERLINK("#'Auswahl Auswertungsmodul'!A1", "Zurück zum Start")</f>
        <v>Zurück zum Start</v>
      </c>
    </row>
    <row r="2" spans="1:5" x14ac:dyDescent="0.4">
      <c r="A2" s="2" t="str">
        <f>HYPERLINK("#'Auswahl HGV-OSFRAK'!A1", "Zurück")</f>
        <v>Zurück</v>
      </c>
    </row>
    <row r="3" spans="1:5" x14ac:dyDescent="0.4">
      <c r="B3" s="7" t="s">
        <v>1777</v>
      </c>
    </row>
    <row r="4" spans="1:5" x14ac:dyDescent="0.4">
      <c r="B4" s="3" t="s">
        <v>36</v>
      </c>
      <c r="C4" s="4" t="s">
        <v>37</v>
      </c>
      <c r="D4" s="3" t="s">
        <v>1747</v>
      </c>
      <c r="E4" s="4" t="s">
        <v>1028</v>
      </c>
    </row>
    <row r="5" spans="1:5" x14ac:dyDescent="0.4">
      <c r="B5" s="21" t="s">
        <v>61</v>
      </c>
      <c r="C5" s="21"/>
      <c r="D5" s="30"/>
      <c r="E5" s="21"/>
    </row>
    <row r="6" spans="1:5" x14ac:dyDescent="0.4">
      <c r="B6" s="5" t="s">
        <v>235</v>
      </c>
      <c r="C6" s="6" t="s">
        <v>236</v>
      </c>
      <c r="D6" s="5" t="s">
        <v>13</v>
      </c>
      <c r="E6" s="6" t="s">
        <v>1776</v>
      </c>
    </row>
  </sheetData>
  <mergeCells count="1">
    <mergeCell ref="B5:E5"/>
  </mergeCells>
  <pageMargins left="0.7" right="0.7" top="0.75" bottom="0.75" header="0.3" footer="0.3"/>
  <pageSetup paperSize="9" orientation="portrait" horizontalDpi="300" verticalDpi="300"/>
</worksheet>
</file>

<file path=xl/worksheets/sheet1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heetViews>
  <sheetFormatPr baseColWidth="10" defaultRowHeight="14.6" x14ac:dyDescent="0.4"/>
  <cols>
    <col min="2" max="2" width="9.69140625" customWidth="1"/>
    <col min="3" max="3" width="96.69140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HGV-OSFRAK'!A1", "Zurück")</f>
        <v>Zurück</v>
      </c>
    </row>
    <row r="3" spans="1:7" x14ac:dyDescent="0.4">
      <c r="B3" s="7" t="s">
        <v>1987</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685</v>
      </c>
      <c r="C6" s="6" t="s">
        <v>686</v>
      </c>
      <c r="D6" s="9" t="s">
        <v>1981</v>
      </c>
      <c r="E6" s="9" t="s">
        <v>1982</v>
      </c>
      <c r="F6" s="9" t="s">
        <v>1983</v>
      </c>
      <c r="G6" s="9" t="s">
        <v>1308</v>
      </c>
    </row>
    <row r="7" spans="1:7" ht="24.9" x14ac:dyDescent="0.4">
      <c r="B7" s="10" t="s">
        <v>689</v>
      </c>
      <c r="C7" s="10" t="s">
        <v>690</v>
      </c>
      <c r="D7" s="11" t="s">
        <v>1627</v>
      </c>
      <c r="E7" s="11" t="s">
        <v>1984</v>
      </c>
      <c r="F7" s="11" t="s">
        <v>1888</v>
      </c>
      <c r="G7" s="11" t="s">
        <v>529</v>
      </c>
    </row>
    <row r="8" spans="1:7" ht="24.9" x14ac:dyDescent="0.4">
      <c r="B8" s="6" t="s">
        <v>691</v>
      </c>
      <c r="C8" s="6" t="s">
        <v>692</v>
      </c>
      <c r="D8" s="9" t="s">
        <v>1618</v>
      </c>
      <c r="E8" s="9" t="s">
        <v>117</v>
      </c>
      <c r="F8" s="9" t="s">
        <v>1985</v>
      </c>
      <c r="G8" s="9" t="s">
        <v>117</v>
      </c>
    </row>
    <row r="9" spans="1:7" ht="24.9" x14ac:dyDescent="0.4">
      <c r="B9" s="10" t="s">
        <v>693</v>
      </c>
      <c r="C9" s="10" t="s">
        <v>694</v>
      </c>
      <c r="D9" s="11" t="s">
        <v>1814</v>
      </c>
      <c r="E9" s="11" t="s">
        <v>1815</v>
      </c>
      <c r="F9" s="11" t="s">
        <v>1315</v>
      </c>
      <c r="G9" s="11" t="s">
        <v>353</v>
      </c>
    </row>
    <row r="10" spans="1:7" ht="24.9" x14ac:dyDescent="0.4">
      <c r="B10" s="6" t="s">
        <v>695</v>
      </c>
      <c r="C10" s="6" t="s">
        <v>696</v>
      </c>
      <c r="D10" s="9" t="s">
        <v>1848</v>
      </c>
      <c r="E10" s="9" t="s">
        <v>1318</v>
      </c>
      <c r="F10" s="9" t="s">
        <v>1986</v>
      </c>
      <c r="G10" s="9" t="s">
        <v>493</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96.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HGV-OSFRAK'!A1", "Zurück")</f>
        <v>Zurück</v>
      </c>
    </row>
    <row r="3" spans="1:5" x14ac:dyDescent="0.4">
      <c r="B3" s="7" t="s">
        <v>2201</v>
      </c>
    </row>
    <row r="4" spans="1:5" x14ac:dyDescent="0.4">
      <c r="B4" s="3" t="s">
        <v>36</v>
      </c>
      <c r="C4" s="4" t="s">
        <v>2081</v>
      </c>
      <c r="D4" s="3" t="s">
        <v>1747</v>
      </c>
      <c r="E4" s="4" t="s">
        <v>1028</v>
      </c>
    </row>
    <row r="5" spans="1:5" ht="409.6" x14ac:dyDescent="0.4">
      <c r="B5" s="5" t="s">
        <v>685</v>
      </c>
      <c r="C5" s="6" t="s">
        <v>686</v>
      </c>
      <c r="D5" s="5" t="s">
        <v>7</v>
      </c>
      <c r="E5" s="6" t="s">
        <v>2196</v>
      </c>
    </row>
    <row r="6" spans="1:5" x14ac:dyDescent="0.4">
      <c r="B6" s="14" t="s">
        <v>685</v>
      </c>
      <c r="C6" s="10" t="s">
        <v>686</v>
      </c>
      <c r="D6" s="14" t="s">
        <v>13</v>
      </c>
      <c r="E6" s="10" t="s">
        <v>2197</v>
      </c>
    </row>
    <row r="7" spans="1:5" ht="111.9" x14ac:dyDescent="0.4">
      <c r="B7" s="5" t="s">
        <v>689</v>
      </c>
      <c r="C7" s="6" t="s">
        <v>690</v>
      </c>
      <c r="D7" s="5" t="s">
        <v>7</v>
      </c>
      <c r="E7" s="6" t="s">
        <v>2198</v>
      </c>
    </row>
    <row r="8" spans="1:5" ht="87" x14ac:dyDescent="0.4">
      <c r="B8" s="14" t="s">
        <v>693</v>
      </c>
      <c r="C8" s="10" t="s">
        <v>694</v>
      </c>
      <c r="D8" s="14" t="s">
        <v>7</v>
      </c>
      <c r="E8" s="10" t="s">
        <v>2199</v>
      </c>
    </row>
    <row r="9" spans="1:5" x14ac:dyDescent="0.4">
      <c r="B9" s="5" t="s">
        <v>695</v>
      </c>
      <c r="C9" s="6" t="s">
        <v>696</v>
      </c>
      <c r="D9" s="5" t="s">
        <v>7</v>
      </c>
      <c r="E9" s="6" t="s">
        <v>2200</v>
      </c>
    </row>
  </sheetData>
  <pageMargins left="0.7" right="0.7" top="0.75" bottom="0.75" header="0.3" footer="0.3"/>
  <pageSetup paperSize="9" orientation="portrait" horizontalDpi="300" verticalDpi="300"/>
</worksheet>
</file>

<file path=xl/worksheets/sheet1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baseColWidth="10" defaultRowHeight="14.6" x14ac:dyDescent="0.4"/>
  <cols>
    <col min="2" max="2" width="9.69140625" customWidth="1"/>
    <col min="3" max="3" width="9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HGV-OSFRAK'!A1", "Zurück")</f>
        <v>Zurück</v>
      </c>
    </row>
    <row r="3" spans="1:6" x14ac:dyDescent="0.4">
      <c r="B3" s="7" t="s">
        <v>2327</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61</v>
      </c>
      <c r="C6" s="21"/>
      <c r="D6" s="29"/>
      <c r="E6" s="29"/>
      <c r="F6" s="29"/>
    </row>
    <row r="7" spans="1:6" ht="24.9" x14ac:dyDescent="0.4">
      <c r="B7" s="6" t="s">
        <v>227</v>
      </c>
      <c r="C7" s="6" t="s">
        <v>228</v>
      </c>
      <c r="D7" s="9" t="s">
        <v>1693</v>
      </c>
      <c r="E7" s="9" t="s">
        <v>2325</v>
      </c>
      <c r="F7" s="9" t="s">
        <v>2325</v>
      </c>
    </row>
    <row r="8" spans="1:6" ht="24.9" x14ac:dyDescent="0.4">
      <c r="B8" s="6" t="s">
        <v>231</v>
      </c>
      <c r="C8" s="6" t="s">
        <v>232</v>
      </c>
      <c r="D8" s="9" t="s">
        <v>1695</v>
      </c>
      <c r="E8" s="9" t="s">
        <v>1271</v>
      </c>
      <c r="F8" s="9" t="s">
        <v>1271</v>
      </c>
    </row>
    <row r="9" spans="1:6" ht="24.9" x14ac:dyDescent="0.4">
      <c r="B9" s="6" t="s">
        <v>235</v>
      </c>
      <c r="C9" s="6" t="s">
        <v>236</v>
      </c>
      <c r="D9" s="9" t="s">
        <v>1665</v>
      </c>
      <c r="E9" s="9" t="s">
        <v>1697</v>
      </c>
      <c r="F9" s="9" t="s">
        <v>992</v>
      </c>
    </row>
    <row r="10" spans="1:6" x14ac:dyDescent="0.4">
      <c r="B10" s="21" t="s">
        <v>41</v>
      </c>
      <c r="C10" s="21"/>
      <c r="D10" s="29"/>
      <c r="E10" s="29"/>
      <c r="F10" s="29"/>
    </row>
    <row r="11" spans="1:6" ht="24.9" x14ac:dyDescent="0.4">
      <c r="B11" s="6" t="s">
        <v>237</v>
      </c>
      <c r="C11" s="6" t="s">
        <v>43</v>
      </c>
      <c r="D11" s="9" t="s">
        <v>1599</v>
      </c>
      <c r="E11" s="9" t="s">
        <v>915</v>
      </c>
      <c r="F11" s="9" t="s">
        <v>89</v>
      </c>
    </row>
    <row r="12" spans="1:6" ht="24.9" x14ac:dyDescent="0.4">
      <c r="B12" s="6" t="s">
        <v>238</v>
      </c>
      <c r="C12" s="6" t="s">
        <v>47</v>
      </c>
      <c r="D12" s="9" t="s">
        <v>1698</v>
      </c>
      <c r="E12" s="9" t="s">
        <v>2326</v>
      </c>
      <c r="F12" s="9" t="s">
        <v>240</v>
      </c>
    </row>
    <row r="13" spans="1:6" ht="24.9" x14ac:dyDescent="0.4">
      <c r="B13" s="6" t="s">
        <v>241</v>
      </c>
      <c r="C13" s="6" t="s">
        <v>51</v>
      </c>
      <c r="D13" s="9" t="s">
        <v>1597</v>
      </c>
      <c r="E13" s="9" t="s">
        <v>884</v>
      </c>
      <c r="F13" s="9" t="s">
        <v>85</v>
      </c>
    </row>
  </sheetData>
  <mergeCells count="6">
    <mergeCell ref="B10:F10"/>
    <mergeCell ref="B4:B5"/>
    <mergeCell ref="C4:C5"/>
    <mergeCell ref="D4:D5"/>
    <mergeCell ref="E4:F4"/>
    <mergeCell ref="B6:F6"/>
  </mergeCells>
  <pageMargins left="0.7" right="0.7" top="0.75" bottom="0.75" header="0.3" footer="0.3"/>
  <pageSetup paperSize="9" orientation="portrait" horizontalDpi="300" verticalDpi="300"/>
</worksheet>
</file>

<file path=xl/worksheets/sheet1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95" customWidth="1"/>
    <col min="4" max="4" width="9.69140625" customWidth="1"/>
    <col min="5" max="5" width="211.61328125" customWidth="1"/>
  </cols>
  <sheetData>
    <row r="1" spans="1:5" x14ac:dyDescent="0.4">
      <c r="A1" s="2" t="str">
        <f>HYPERLINK("#'Auswahl Auswertungsmodul'!A1", "Zurück zum Start")</f>
        <v>Zurück zum Start</v>
      </c>
    </row>
    <row r="2" spans="1:5" x14ac:dyDescent="0.4">
      <c r="A2" s="2" t="str">
        <f>HYPERLINK("#'Auswahl HGV-OSFRAK'!A1", "Zurück")</f>
        <v>Zurück</v>
      </c>
    </row>
    <row r="3" spans="1:5" x14ac:dyDescent="0.4">
      <c r="B3" s="7" t="s">
        <v>2372</v>
      </c>
    </row>
    <row r="4" spans="1:5" x14ac:dyDescent="0.4">
      <c r="B4" s="3" t="s">
        <v>36</v>
      </c>
      <c r="C4" s="4" t="s">
        <v>37</v>
      </c>
      <c r="D4" s="3" t="s">
        <v>1747</v>
      </c>
      <c r="E4" s="4" t="s">
        <v>1028</v>
      </c>
    </row>
    <row r="5" spans="1:5" x14ac:dyDescent="0.4">
      <c r="B5" s="21" t="s">
        <v>61</v>
      </c>
      <c r="C5" s="21"/>
      <c r="D5" s="30"/>
      <c r="E5" s="21"/>
    </row>
    <row r="6" spans="1:5" ht="62.15" x14ac:dyDescent="0.4">
      <c r="B6" s="5" t="s">
        <v>227</v>
      </c>
      <c r="C6" s="6" t="s">
        <v>228</v>
      </c>
      <c r="D6" s="5" t="s">
        <v>33</v>
      </c>
      <c r="E6" s="6" t="s">
        <v>2369</v>
      </c>
    </row>
    <row r="7" spans="1:5" x14ac:dyDescent="0.4">
      <c r="B7" s="5" t="s">
        <v>231</v>
      </c>
      <c r="C7" s="6" t="s">
        <v>232</v>
      </c>
      <c r="D7" s="5" t="s">
        <v>33</v>
      </c>
      <c r="E7" s="6" t="s">
        <v>2370</v>
      </c>
    </row>
    <row r="8" spans="1:5" x14ac:dyDescent="0.4">
      <c r="B8" s="5" t="s">
        <v>235</v>
      </c>
      <c r="C8" s="6" t="s">
        <v>236</v>
      </c>
      <c r="D8" s="5" t="s">
        <v>33</v>
      </c>
      <c r="E8" s="6" t="s">
        <v>2371</v>
      </c>
    </row>
  </sheetData>
  <mergeCells count="1">
    <mergeCell ref="B5:E5"/>
  </mergeCells>
  <pageMargins left="0.7" right="0.7" top="0.75" bottom="0.75" header="0.3" footer="0.3"/>
  <pageSetup paperSize="9" orientation="portrait" horizontalDpi="300" verticalDpi="30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heetViews>
  <sheetFormatPr baseColWidth="10" defaultRowHeight="14.6" x14ac:dyDescent="0.4"/>
  <cols>
    <col min="2" max="2" width="9.69140625" customWidth="1"/>
    <col min="3" max="3" width="66.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CHE'!A1", "Zurück")</f>
        <v>Zurück</v>
      </c>
    </row>
    <row r="3" spans="1:5" x14ac:dyDescent="0.4">
      <c r="B3" s="7" t="s">
        <v>2669</v>
      </c>
    </row>
    <row r="4" spans="1:5" x14ac:dyDescent="0.4">
      <c r="B4" s="3" t="s">
        <v>36</v>
      </c>
      <c r="C4" s="4" t="s">
        <v>2081</v>
      </c>
      <c r="D4" s="3" t="s">
        <v>1747</v>
      </c>
      <c r="E4" s="4" t="s">
        <v>1028</v>
      </c>
    </row>
    <row r="5" spans="1:5" ht="37.299999999999997" x14ac:dyDescent="0.4">
      <c r="B5" s="5" t="s">
        <v>346</v>
      </c>
      <c r="C5" s="6" t="s">
        <v>347</v>
      </c>
      <c r="D5" s="5" t="s">
        <v>27</v>
      </c>
      <c r="E5" s="6" t="s">
        <v>2645</v>
      </c>
    </row>
    <row r="6" spans="1:5" ht="37.299999999999997" x14ac:dyDescent="0.4">
      <c r="B6" s="14" t="s">
        <v>346</v>
      </c>
      <c r="C6" s="10" t="s">
        <v>347</v>
      </c>
      <c r="D6" s="14" t="s">
        <v>29</v>
      </c>
      <c r="E6" s="10" t="s">
        <v>2646</v>
      </c>
    </row>
    <row r="7" spans="1:5" ht="37.299999999999997" x14ac:dyDescent="0.4">
      <c r="B7" s="5" t="s">
        <v>346</v>
      </c>
      <c r="C7" s="6" t="s">
        <v>347</v>
      </c>
      <c r="D7" s="5" t="s">
        <v>33</v>
      </c>
      <c r="E7" s="6" t="s">
        <v>2647</v>
      </c>
    </row>
    <row r="8" spans="1:5" ht="37.299999999999997" x14ac:dyDescent="0.4">
      <c r="B8" s="14" t="s">
        <v>350</v>
      </c>
      <c r="C8" s="10" t="s">
        <v>351</v>
      </c>
      <c r="D8" s="14" t="s">
        <v>27</v>
      </c>
      <c r="E8" s="10" t="s">
        <v>2648</v>
      </c>
    </row>
    <row r="9" spans="1:5" ht="49.75" x14ac:dyDescent="0.4">
      <c r="B9" s="5" t="s">
        <v>350</v>
      </c>
      <c r="C9" s="6" t="s">
        <v>351</v>
      </c>
      <c r="D9" s="5" t="s">
        <v>29</v>
      </c>
      <c r="E9" s="6" t="s">
        <v>2649</v>
      </c>
    </row>
    <row r="10" spans="1:5" ht="62.15" x14ac:dyDescent="0.4">
      <c r="B10" s="14" t="s">
        <v>350</v>
      </c>
      <c r="C10" s="10" t="s">
        <v>351</v>
      </c>
      <c r="D10" s="14" t="s">
        <v>31</v>
      </c>
      <c r="E10" s="10" t="s">
        <v>2650</v>
      </c>
    </row>
    <row r="11" spans="1:5" ht="62.15" x14ac:dyDescent="0.4">
      <c r="B11" s="5" t="s">
        <v>350</v>
      </c>
      <c r="C11" s="6" t="s">
        <v>351</v>
      </c>
      <c r="D11" s="5" t="s">
        <v>33</v>
      </c>
      <c r="E11" s="6" t="s">
        <v>2651</v>
      </c>
    </row>
    <row r="12" spans="1:5" ht="37.299999999999997" x14ac:dyDescent="0.4">
      <c r="B12" s="14" t="s">
        <v>354</v>
      </c>
      <c r="C12" s="10" t="s">
        <v>355</v>
      </c>
      <c r="D12" s="14" t="s">
        <v>27</v>
      </c>
      <c r="E12" s="10" t="s">
        <v>2652</v>
      </c>
    </row>
    <row r="13" spans="1:5" ht="49.75" x14ac:dyDescent="0.4">
      <c r="B13" s="5" t="s">
        <v>354</v>
      </c>
      <c r="C13" s="6" t="s">
        <v>355</v>
      </c>
      <c r="D13" s="5" t="s">
        <v>33</v>
      </c>
      <c r="E13" s="6" t="s">
        <v>2653</v>
      </c>
    </row>
    <row r="14" spans="1:5" ht="37.299999999999997" x14ac:dyDescent="0.4">
      <c r="B14" s="14" t="s">
        <v>358</v>
      </c>
      <c r="C14" s="10" t="s">
        <v>359</v>
      </c>
      <c r="D14" s="14" t="s">
        <v>27</v>
      </c>
      <c r="E14" s="10" t="s">
        <v>2654</v>
      </c>
    </row>
    <row r="15" spans="1:5" ht="174" x14ac:dyDescent="0.4">
      <c r="B15" s="5" t="s">
        <v>358</v>
      </c>
      <c r="C15" s="6" t="s">
        <v>359</v>
      </c>
      <c r="D15" s="5" t="s">
        <v>29</v>
      </c>
      <c r="E15" s="6" t="s">
        <v>2655</v>
      </c>
    </row>
    <row r="16" spans="1:5" ht="87" x14ac:dyDescent="0.4">
      <c r="B16" s="14" t="s">
        <v>358</v>
      </c>
      <c r="C16" s="10" t="s">
        <v>359</v>
      </c>
      <c r="D16" s="14" t="s">
        <v>31</v>
      </c>
      <c r="E16" s="10" t="s">
        <v>2656</v>
      </c>
    </row>
    <row r="17" spans="2:5" x14ac:dyDescent="0.4">
      <c r="B17" s="5" t="s">
        <v>358</v>
      </c>
      <c r="C17" s="6" t="s">
        <v>359</v>
      </c>
      <c r="D17" s="5" t="s">
        <v>33</v>
      </c>
      <c r="E17" s="6" t="s">
        <v>2657</v>
      </c>
    </row>
    <row r="18" spans="2:5" ht="37.299999999999997" x14ac:dyDescent="0.4">
      <c r="B18" s="14" t="s">
        <v>360</v>
      </c>
      <c r="C18" s="10" t="s">
        <v>361</v>
      </c>
      <c r="D18" s="14" t="s">
        <v>27</v>
      </c>
      <c r="E18" s="10" t="s">
        <v>2658</v>
      </c>
    </row>
    <row r="19" spans="2:5" ht="24.9" x14ac:dyDescent="0.4">
      <c r="B19" s="5" t="s">
        <v>360</v>
      </c>
      <c r="C19" s="6" t="s">
        <v>361</v>
      </c>
      <c r="D19" s="5" t="s">
        <v>31</v>
      </c>
      <c r="E19" s="6" t="s">
        <v>2659</v>
      </c>
    </row>
    <row r="20" spans="2:5" ht="161.6" x14ac:dyDescent="0.4">
      <c r="B20" s="14" t="s">
        <v>360</v>
      </c>
      <c r="C20" s="10" t="s">
        <v>361</v>
      </c>
      <c r="D20" s="14" t="s">
        <v>33</v>
      </c>
      <c r="E20" s="10" t="s">
        <v>2660</v>
      </c>
    </row>
    <row r="21" spans="2:5" ht="37.299999999999997" x14ac:dyDescent="0.4">
      <c r="B21" s="5" t="s">
        <v>362</v>
      </c>
      <c r="C21" s="6" t="s">
        <v>363</v>
      </c>
      <c r="D21" s="5" t="s">
        <v>27</v>
      </c>
      <c r="E21" s="6" t="s">
        <v>2661</v>
      </c>
    </row>
    <row r="22" spans="2:5" x14ac:dyDescent="0.4">
      <c r="B22" s="14" t="s">
        <v>362</v>
      </c>
      <c r="C22" s="10" t="s">
        <v>363</v>
      </c>
      <c r="D22" s="14" t="s">
        <v>29</v>
      </c>
      <c r="E22" s="10" t="s">
        <v>2662</v>
      </c>
    </row>
    <row r="23" spans="2:5" ht="24.9" x14ac:dyDescent="0.4">
      <c r="B23" s="5" t="s">
        <v>362</v>
      </c>
      <c r="C23" s="6" t="s">
        <v>363</v>
      </c>
      <c r="D23" s="5" t="s">
        <v>31</v>
      </c>
      <c r="E23" s="6" t="s">
        <v>2663</v>
      </c>
    </row>
    <row r="24" spans="2:5" ht="37.299999999999997" x14ac:dyDescent="0.4">
      <c r="B24" s="14" t="s">
        <v>362</v>
      </c>
      <c r="C24" s="10" t="s">
        <v>363</v>
      </c>
      <c r="D24" s="14" t="s">
        <v>33</v>
      </c>
      <c r="E24" s="10" t="s">
        <v>2664</v>
      </c>
    </row>
    <row r="25" spans="2:5" ht="136.75" x14ac:dyDescent="0.4">
      <c r="B25" s="5" t="s">
        <v>364</v>
      </c>
      <c r="C25" s="6" t="s">
        <v>365</v>
      </c>
      <c r="D25" s="5" t="s">
        <v>27</v>
      </c>
      <c r="E25" s="6" t="s">
        <v>2665</v>
      </c>
    </row>
    <row r="26" spans="2:5" ht="37.299999999999997" x14ac:dyDescent="0.4">
      <c r="B26" s="14" t="s">
        <v>364</v>
      </c>
      <c r="C26" s="10" t="s">
        <v>365</v>
      </c>
      <c r="D26" s="14" t="s">
        <v>29</v>
      </c>
      <c r="E26" s="10" t="s">
        <v>2666</v>
      </c>
    </row>
    <row r="27" spans="2:5" ht="24.9" x14ac:dyDescent="0.4">
      <c r="B27" s="5" t="s">
        <v>364</v>
      </c>
      <c r="C27" s="6" t="s">
        <v>365</v>
      </c>
      <c r="D27" s="5" t="s">
        <v>31</v>
      </c>
      <c r="E27" s="6" t="s">
        <v>2667</v>
      </c>
    </row>
    <row r="28" spans="2:5" ht="24.9" x14ac:dyDescent="0.4">
      <c r="B28" s="14" t="s">
        <v>364</v>
      </c>
      <c r="C28" s="10" t="s">
        <v>365</v>
      </c>
      <c r="D28" s="14" t="s">
        <v>33</v>
      </c>
      <c r="E28" s="10" t="s">
        <v>2668</v>
      </c>
    </row>
  </sheetData>
  <pageMargins left="0.7" right="0.7" top="0.75" bottom="0.75" header="0.3" footer="0.3"/>
  <pageSetup paperSize="9" orientation="portrait" horizontalDpi="300" verticalDpi="300"/>
</worksheet>
</file>

<file path=xl/worksheets/sheet1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heetViews>
  <sheetFormatPr baseColWidth="10" defaultRowHeight="14.6" x14ac:dyDescent="0.4"/>
  <cols>
    <col min="2" max="2" width="9.69140625" customWidth="1"/>
    <col min="3" max="3" width="96.69140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HGV-OSFRAK'!A1", "Zurück")</f>
        <v>Zurück</v>
      </c>
    </row>
    <row r="3" spans="1:8" x14ac:dyDescent="0.4">
      <c r="B3" s="7" t="s">
        <v>2563</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685</v>
      </c>
      <c r="C6" s="6" t="s">
        <v>686</v>
      </c>
      <c r="D6" s="9" t="s">
        <v>1981</v>
      </c>
      <c r="E6" s="9" t="s">
        <v>2555</v>
      </c>
      <c r="F6" s="9" t="s">
        <v>2556</v>
      </c>
      <c r="G6" s="9" t="s">
        <v>2557</v>
      </c>
      <c r="H6" s="9" t="s">
        <v>1308</v>
      </c>
    </row>
    <row r="7" spans="1:8" ht="24.9" x14ac:dyDescent="0.4">
      <c r="B7" s="10" t="s">
        <v>689</v>
      </c>
      <c r="C7" s="10" t="s">
        <v>690</v>
      </c>
      <c r="D7" s="11" t="s">
        <v>1627</v>
      </c>
      <c r="E7" s="11" t="s">
        <v>121</v>
      </c>
      <c r="F7" s="11" t="s">
        <v>121</v>
      </c>
      <c r="G7" s="11" t="s">
        <v>877</v>
      </c>
      <c r="H7" s="11" t="s">
        <v>529</v>
      </c>
    </row>
    <row r="8" spans="1:8" ht="24.9" x14ac:dyDescent="0.4">
      <c r="B8" s="6" t="s">
        <v>691</v>
      </c>
      <c r="C8" s="6" t="s">
        <v>692</v>
      </c>
      <c r="D8" s="9" t="s">
        <v>1618</v>
      </c>
      <c r="E8" s="9" t="s">
        <v>1985</v>
      </c>
      <c r="F8" s="9" t="s">
        <v>2558</v>
      </c>
      <c r="G8" s="9" t="s">
        <v>2559</v>
      </c>
      <c r="H8" s="9" t="s">
        <v>1620</v>
      </c>
    </row>
    <row r="9" spans="1:8" ht="24.9" x14ac:dyDescent="0.4">
      <c r="B9" s="10" t="s">
        <v>693</v>
      </c>
      <c r="C9" s="10" t="s">
        <v>694</v>
      </c>
      <c r="D9" s="11" t="s">
        <v>1814</v>
      </c>
      <c r="E9" s="11" t="s">
        <v>353</v>
      </c>
      <c r="F9" s="11" t="s">
        <v>2560</v>
      </c>
      <c r="G9" s="11" t="s">
        <v>1132</v>
      </c>
      <c r="H9" s="11" t="s">
        <v>353</v>
      </c>
    </row>
    <row r="10" spans="1:8" ht="24.9" x14ac:dyDescent="0.4">
      <c r="B10" s="6" t="s">
        <v>695</v>
      </c>
      <c r="C10" s="6" t="s">
        <v>696</v>
      </c>
      <c r="D10" s="9" t="s">
        <v>1848</v>
      </c>
      <c r="E10" s="9" t="s">
        <v>493</v>
      </c>
      <c r="F10" s="9" t="s">
        <v>2561</v>
      </c>
      <c r="G10" s="9" t="s">
        <v>2562</v>
      </c>
      <c r="H10" s="9" t="s">
        <v>493</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baseColWidth="10" defaultRowHeight="14.6" x14ac:dyDescent="0.4"/>
  <cols>
    <col min="2" max="2" width="9.69140625" customWidth="1"/>
    <col min="3" max="3" width="82.1523437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HGV-OSFRAK'!A1", "Zurück")</f>
        <v>Zurück</v>
      </c>
    </row>
    <row r="3" spans="1:5" x14ac:dyDescent="0.4">
      <c r="B3" s="7" t="s">
        <v>2766</v>
      </c>
    </row>
    <row r="4" spans="1:5" x14ac:dyDescent="0.4">
      <c r="B4" s="3" t="s">
        <v>36</v>
      </c>
      <c r="C4" s="4" t="s">
        <v>2081</v>
      </c>
      <c r="D4" s="3" t="s">
        <v>1747</v>
      </c>
      <c r="E4" s="4" t="s">
        <v>1028</v>
      </c>
    </row>
    <row r="5" spans="1:5" ht="62.15" x14ac:dyDescent="0.4">
      <c r="B5" s="5" t="s">
        <v>685</v>
      </c>
      <c r="C5" s="6" t="s">
        <v>686</v>
      </c>
      <c r="D5" s="5" t="s">
        <v>27</v>
      </c>
      <c r="E5" s="6" t="s">
        <v>2759</v>
      </c>
    </row>
    <row r="6" spans="1:5" ht="24.9" x14ac:dyDescent="0.4">
      <c r="B6" s="14" t="s">
        <v>685</v>
      </c>
      <c r="C6" s="10" t="s">
        <v>686</v>
      </c>
      <c r="D6" s="14" t="s">
        <v>33</v>
      </c>
      <c r="E6" s="10" t="s">
        <v>2760</v>
      </c>
    </row>
    <row r="7" spans="1:5" x14ac:dyDescent="0.4">
      <c r="B7" s="5" t="s">
        <v>689</v>
      </c>
      <c r="C7" s="6" t="s">
        <v>690</v>
      </c>
      <c r="D7" s="5" t="s">
        <v>27</v>
      </c>
      <c r="E7" s="6" t="s">
        <v>2761</v>
      </c>
    </row>
    <row r="8" spans="1:5" x14ac:dyDescent="0.4">
      <c r="B8" s="14" t="s">
        <v>689</v>
      </c>
      <c r="C8" s="10" t="s">
        <v>690</v>
      </c>
      <c r="D8" s="14" t="s">
        <v>31</v>
      </c>
      <c r="E8" s="10" t="s">
        <v>2762</v>
      </c>
    </row>
    <row r="9" spans="1:5" ht="62.15" x14ac:dyDescent="0.4">
      <c r="B9" s="5" t="s">
        <v>691</v>
      </c>
      <c r="C9" s="6" t="s">
        <v>692</v>
      </c>
      <c r="D9" s="5" t="s">
        <v>27</v>
      </c>
      <c r="E9" s="6" t="s">
        <v>2763</v>
      </c>
    </row>
    <row r="10" spans="1:5" ht="49.75" x14ac:dyDescent="0.4">
      <c r="B10" s="14" t="s">
        <v>691</v>
      </c>
      <c r="C10" s="10" t="s">
        <v>692</v>
      </c>
      <c r="D10" s="14" t="s">
        <v>33</v>
      </c>
      <c r="E10" s="10" t="s">
        <v>2764</v>
      </c>
    </row>
    <row r="11" spans="1:5" ht="37.299999999999997" x14ac:dyDescent="0.4">
      <c r="B11" s="5" t="s">
        <v>695</v>
      </c>
      <c r="C11" s="6" t="s">
        <v>696</v>
      </c>
      <c r="D11" s="5" t="s">
        <v>31</v>
      </c>
      <c r="E11" s="6" t="s">
        <v>2765</v>
      </c>
    </row>
  </sheetData>
  <pageMargins left="0.7" right="0.7" top="0.75" bottom="0.75" header="0.3" footer="0.3"/>
  <pageSetup paperSize="9" orientation="portrait" horizontalDpi="300" verticalDpi="300"/>
</worksheet>
</file>

<file path=xl/worksheets/sheet1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baseColWidth="10" defaultRowHeight="14.6" x14ac:dyDescent="0.4"/>
  <cols>
    <col min="2" max="2" width="9.69140625" customWidth="1"/>
    <col min="3" max="3" width="9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HGV-OSFRAK'!A1", "Zurück")</f>
        <v>Zurück</v>
      </c>
    </row>
    <row r="3" spans="1:5" x14ac:dyDescent="0.4">
      <c r="B3" s="7" t="s">
        <v>2879</v>
      </c>
    </row>
    <row r="4" spans="1:5" x14ac:dyDescent="0.4">
      <c r="B4" s="25" t="s">
        <v>36</v>
      </c>
      <c r="C4" s="25" t="s">
        <v>37</v>
      </c>
      <c r="D4" s="26" t="s">
        <v>1580</v>
      </c>
      <c r="E4" s="12" t="s">
        <v>1581</v>
      </c>
    </row>
    <row r="5" spans="1:5" x14ac:dyDescent="0.4">
      <c r="B5" s="24"/>
      <c r="C5" s="24"/>
      <c r="D5" s="27"/>
      <c r="E5" s="8" t="s">
        <v>2851</v>
      </c>
    </row>
    <row r="6" spans="1:5" x14ac:dyDescent="0.4">
      <c r="B6" s="21" t="s">
        <v>61</v>
      </c>
      <c r="C6" s="21"/>
      <c r="D6" s="29"/>
      <c r="E6" s="29"/>
    </row>
    <row r="7" spans="1:5" ht="24.9" x14ac:dyDescent="0.4">
      <c r="B7" s="6" t="s">
        <v>227</v>
      </c>
      <c r="C7" s="6" t="s">
        <v>228</v>
      </c>
      <c r="D7" s="9" t="s">
        <v>1693</v>
      </c>
      <c r="E7" s="9" t="s">
        <v>230</v>
      </c>
    </row>
    <row r="8" spans="1:5" ht="24.9" x14ac:dyDescent="0.4">
      <c r="B8" s="6" t="s">
        <v>231</v>
      </c>
      <c r="C8" s="6" t="s">
        <v>232</v>
      </c>
      <c r="D8" s="9" t="s">
        <v>1695</v>
      </c>
      <c r="E8" s="9" t="s">
        <v>1732</v>
      </c>
    </row>
    <row r="9" spans="1:5" ht="24.9" x14ac:dyDescent="0.4">
      <c r="B9" s="6" t="s">
        <v>235</v>
      </c>
      <c r="C9" s="6" t="s">
        <v>236</v>
      </c>
      <c r="D9" s="9" t="s">
        <v>1665</v>
      </c>
      <c r="E9" s="9" t="s">
        <v>162</v>
      </c>
    </row>
    <row r="10" spans="1:5" x14ac:dyDescent="0.4">
      <c r="B10" s="21" t="s">
        <v>41</v>
      </c>
      <c r="C10" s="21"/>
      <c r="D10" s="29"/>
      <c r="E10" s="29"/>
    </row>
    <row r="11" spans="1:5" ht="24.9" x14ac:dyDescent="0.4">
      <c r="B11" s="6" t="s">
        <v>237</v>
      </c>
      <c r="C11" s="6" t="s">
        <v>43</v>
      </c>
      <c r="D11" s="9" t="s">
        <v>1599</v>
      </c>
      <c r="E11" s="9" t="s">
        <v>913</v>
      </c>
    </row>
    <row r="12" spans="1:5" ht="24.9" x14ac:dyDescent="0.4">
      <c r="B12" s="6" t="s">
        <v>238</v>
      </c>
      <c r="C12" s="6" t="s">
        <v>47</v>
      </c>
      <c r="D12" s="9" t="s">
        <v>1698</v>
      </c>
      <c r="E12" s="9" t="s">
        <v>240</v>
      </c>
    </row>
    <row r="13" spans="1:5" ht="24.9" x14ac:dyDescent="0.4">
      <c r="B13" s="6" t="s">
        <v>241</v>
      </c>
      <c r="C13" s="6" t="s">
        <v>51</v>
      </c>
      <c r="D13" s="9" t="s">
        <v>1597</v>
      </c>
      <c r="E13" s="9" t="s">
        <v>884</v>
      </c>
    </row>
  </sheetData>
  <mergeCells count="5">
    <mergeCell ref="B4:B5"/>
    <mergeCell ref="C4:C5"/>
    <mergeCell ref="D4:D5"/>
    <mergeCell ref="B6:E6"/>
    <mergeCell ref="B10:E10"/>
  </mergeCells>
  <pageMargins left="0.7" right="0.7" top="0.75" bottom="0.75" header="0.3" footer="0.3"/>
  <pageSetup paperSize="9" orientation="portrait" horizontalDpi="300" verticalDpi="300"/>
</worksheet>
</file>

<file path=xl/worksheets/sheet1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67.613281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HGV-OSFRAK'!A1", "Zurück")</f>
        <v>Zurück</v>
      </c>
    </row>
    <row r="3" spans="1:5" x14ac:dyDescent="0.4">
      <c r="B3" s="7" t="s">
        <v>2913</v>
      </c>
    </row>
    <row r="4" spans="1:5" x14ac:dyDescent="0.4">
      <c r="B4" s="3" t="s">
        <v>36</v>
      </c>
      <c r="C4" s="4" t="s">
        <v>37</v>
      </c>
      <c r="D4" s="3" t="s">
        <v>1747</v>
      </c>
      <c r="E4" s="4" t="s">
        <v>1028</v>
      </c>
    </row>
    <row r="5" spans="1:5" x14ac:dyDescent="0.4">
      <c r="B5" s="21" t="s">
        <v>61</v>
      </c>
      <c r="C5" s="21"/>
      <c r="D5" s="30"/>
      <c r="E5" s="21"/>
    </row>
    <row r="6" spans="1:5" ht="37.299999999999997" x14ac:dyDescent="0.4">
      <c r="B6" s="5" t="s">
        <v>231</v>
      </c>
      <c r="C6" s="6" t="s">
        <v>232</v>
      </c>
      <c r="D6" s="5" t="s">
        <v>23</v>
      </c>
      <c r="E6" s="6" t="s">
        <v>2910</v>
      </c>
    </row>
    <row r="7" spans="1:5" x14ac:dyDescent="0.4">
      <c r="B7" s="21" t="s">
        <v>41</v>
      </c>
      <c r="C7" s="21"/>
      <c r="D7" s="30"/>
      <c r="E7" s="21"/>
    </row>
    <row r="8" spans="1:5" ht="37.299999999999997" x14ac:dyDescent="0.4">
      <c r="B8" s="5" t="s">
        <v>237</v>
      </c>
      <c r="C8" s="6" t="s">
        <v>43</v>
      </c>
      <c r="D8" s="5" t="s">
        <v>23</v>
      </c>
      <c r="E8" s="6" t="s">
        <v>2911</v>
      </c>
    </row>
    <row r="9" spans="1:5" x14ac:dyDescent="0.4">
      <c r="B9" s="5" t="s">
        <v>241</v>
      </c>
      <c r="C9" s="6" t="s">
        <v>51</v>
      </c>
      <c r="D9" s="5" t="s">
        <v>23</v>
      </c>
      <c r="E9" s="6" t="s">
        <v>2912</v>
      </c>
    </row>
  </sheetData>
  <mergeCells count="2">
    <mergeCell ref="B5:E5"/>
    <mergeCell ref="B7:E7"/>
  </mergeCells>
  <pageMargins left="0.7" right="0.7" top="0.75" bottom="0.75" header="0.3" footer="0.3"/>
  <pageSetup paperSize="9" orientation="portrait" horizontalDpi="300" verticalDpi="300"/>
</worksheet>
</file>

<file path=xl/worksheets/sheet1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heetViews>
  <sheetFormatPr baseColWidth="10" defaultRowHeight="14.6" x14ac:dyDescent="0.4"/>
  <cols>
    <col min="2" max="2" width="9.69140625" customWidth="1"/>
    <col min="3" max="3" width="96.69140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HGV-OSFRAK'!A1", "Zurück")</f>
        <v>Zurück</v>
      </c>
    </row>
    <row r="3" spans="1:8" x14ac:dyDescent="0.4">
      <c r="B3" s="7" t="s">
        <v>3002</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685</v>
      </c>
      <c r="C6" s="6" t="s">
        <v>686</v>
      </c>
      <c r="D6" s="9" t="s">
        <v>1981</v>
      </c>
      <c r="E6" s="9" t="s">
        <v>1983</v>
      </c>
      <c r="F6" s="9" t="s">
        <v>688</v>
      </c>
      <c r="G6" s="9" t="s">
        <v>688</v>
      </c>
      <c r="H6" s="9" t="s">
        <v>1307</v>
      </c>
    </row>
    <row r="7" spans="1:8" ht="24.9" x14ac:dyDescent="0.4">
      <c r="B7" s="10" t="s">
        <v>689</v>
      </c>
      <c r="C7" s="10" t="s">
        <v>690</v>
      </c>
      <c r="D7" s="11" t="s">
        <v>1627</v>
      </c>
      <c r="E7" s="11" t="s">
        <v>3001</v>
      </c>
      <c r="F7" s="11" t="s">
        <v>529</v>
      </c>
      <c r="G7" s="11" t="s">
        <v>529</v>
      </c>
      <c r="H7" s="11" t="s">
        <v>121</v>
      </c>
    </row>
    <row r="8" spans="1:8" ht="24.9" x14ac:dyDescent="0.4">
      <c r="B8" s="6" t="s">
        <v>691</v>
      </c>
      <c r="C8" s="6" t="s">
        <v>692</v>
      </c>
      <c r="D8" s="9" t="s">
        <v>1618</v>
      </c>
      <c r="E8" s="9" t="s">
        <v>2305</v>
      </c>
      <c r="F8" s="9" t="s">
        <v>117</v>
      </c>
      <c r="G8" s="9" t="s">
        <v>2021</v>
      </c>
      <c r="H8" s="9" t="s">
        <v>1620</v>
      </c>
    </row>
    <row r="9" spans="1:8" ht="24.9" x14ac:dyDescent="0.4">
      <c r="B9" s="10" t="s">
        <v>693</v>
      </c>
      <c r="C9" s="10" t="s">
        <v>694</v>
      </c>
      <c r="D9" s="11" t="s">
        <v>1814</v>
      </c>
      <c r="E9" s="11" t="s">
        <v>1132</v>
      </c>
      <c r="F9" s="11" t="s">
        <v>353</v>
      </c>
      <c r="G9" s="11" t="s">
        <v>353</v>
      </c>
      <c r="H9" s="11" t="s">
        <v>1132</v>
      </c>
    </row>
    <row r="10" spans="1:8" ht="24.9" x14ac:dyDescent="0.4">
      <c r="B10" s="6" t="s">
        <v>695</v>
      </c>
      <c r="C10" s="6" t="s">
        <v>696</v>
      </c>
      <c r="D10" s="9" t="s">
        <v>1848</v>
      </c>
      <c r="E10" s="9" t="s">
        <v>1157</v>
      </c>
      <c r="F10" s="9" t="s">
        <v>493</v>
      </c>
      <c r="G10" s="9" t="s">
        <v>493</v>
      </c>
      <c r="H10" s="9" t="s">
        <v>493</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83" customWidth="1"/>
    <col min="4" max="4" width="11.69140625" customWidth="1"/>
    <col min="5" max="5" width="250.69140625" customWidth="1"/>
  </cols>
  <sheetData>
    <row r="1" spans="1:5" x14ac:dyDescent="0.4">
      <c r="A1" s="2" t="str">
        <f>HYPERLINK("#'Auswahl Auswertungsmodul'!A1", "Zurück zum Start")</f>
        <v>Zurück zum Start</v>
      </c>
    </row>
    <row r="2" spans="1:5" x14ac:dyDescent="0.4">
      <c r="A2" s="2" t="str">
        <f>HYPERLINK("#'Auswahl HGV-OSFRAK'!A1", "Zurück")</f>
        <v>Zurück</v>
      </c>
    </row>
    <row r="3" spans="1:5" x14ac:dyDescent="0.4">
      <c r="B3" s="7" t="s">
        <v>3118</v>
      </c>
    </row>
    <row r="4" spans="1:5" x14ac:dyDescent="0.4">
      <c r="B4" s="3" t="s">
        <v>36</v>
      </c>
      <c r="C4" s="4" t="s">
        <v>2081</v>
      </c>
      <c r="D4" s="3" t="s">
        <v>1747</v>
      </c>
      <c r="E4" s="4" t="s">
        <v>1028</v>
      </c>
    </row>
    <row r="5" spans="1:5" ht="111.9" x14ac:dyDescent="0.4">
      <c r="B5" s="5" t="s">
        <v>685</v>
      </c>
      <c r="C5" s="6" t="s">
        <v>686</v>
      </c>
      <c r="D5" s="5" t="s">
        <v>23</v>
      </c>
      <c r="E5" s="6" t="s">
        <v>3113</v>
      </c>
    </row>
    <row r="6" spans="1:5" ht="24.9" x14ac:dyDescent="0.4">
      <c r="B6" s="14" t="s">
        <v>689</v>
      </c>
      <c r="C6" s="10" t="s">
        <v>690</v>
      </c>
      <c r="D6" s="14" t="s">
        <v>15</v>
      </c>
      <c r="E6" s="10" t="s">
        <v>3114</v>
      </c>
    </row>
    <row r="7" spans="1:5" x14ac:dyDescent="0.4">
      <c r="B7" s="5" t="s">
        <v>689</v>
      </c>
      <c r="C7" s="6" t="s">
        <v>690</v>
      </c>
      <c r="D7" s="5" t="s">
        <v>23</v>
      </c>
      <c r="E7" s="6" t="s">
        <v>3115</v>
      </c>
    </row>
    <row r="8" spans="1:5" ht="74.599999999999994" x14ac:dyDescent="0.4">
      <c r="B8" s="14" t="s">
        <v>691</v>
      </c>
      <c r="C8" s="10" t="s">
        <v>692</v>
      </c>
      <c r="D8" s="14" t="s">
        <v>3076</v>
      </c>
      <c r="E8" s="10" t="s">
        <v>3116</v>
      </c>
    </row>
    <row r="9" spans="1:5" ht="37.299999999999997" x14ac:dyDescent="0.4">
      <c r="B9" s="5" t="s">
        <v>693</v>
      </c>
      <c r="C9" s="6" t="s">
        <v>694</v>
      </c>
      <c r="D9" s="5" t="s">
        <v>23</v>
      </c>
      <c r="E9" s="6" t="s">
        <v>3117</v>
      </c>
    </row>
  </sheetData>
  <pageMargins left="0.7" right="0.7" top="0.75" bottom="0.75" header="0.3" footer="0.3"/>
  <pageSetup paperSize="9" orientation="portrait" horizontalDpi="300" verticalDpi="300"/>
</worksheet>
</file>

<file path=xl/worksheets/sheet1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heetViews>
  <sheetFormatPr baseColWidth="10" defaultRowHeight="14.6" x14ac:dyDescent="0.4"/>
  <cols>
    <col min="2" max="2" width="9.69140625" customWidth="1"/>
    <col min="3" max="3" width="96.69140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HGV-OSFRAK'!A1", "Zurück")</f>
        <v>Zurück</v>
      </c>
    </row>
    <row r="3" spans="1:6" x14ac:dyDescent="0.4">
      <c r="B3" s="7" t="s">
        <v>3286</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685</v>
      </c>
      <c r="C6" s="6" t="s">
        <v>686</v>
      </c>
      <c r="D6" s="9" t="s">
        <v>2304</v>
      </c>
      <c r="E6" s="9" t="s">
        <v>3284</v>
      </c>
      <c r="F6" s="9" t="s">
        <v>3285</v>
      </c>
    </row>
    <row r="7" spans="1:6" ht="24.9" x14ac:dyDescent="0.4">
      <c r="B7" s="10" t="s">
        <v>689</v>
      </c>
      <c r="C7" s="10" t="s">
        <v>690</v>
      </c>
      <c r="D7" s="11" t="s">
        <v>926</v>
      </c>
      <c r="E7" s="11" t="s">
        <v>1707</v>
      </c>
      <c r="F7" s="11" t="s">
        <v>927</v>
      </c>
    </row>
    <row r="8" spans="1:6" ht="24.9" x14ac:dyDescent="0.4">
      <c r="B8" s="6" t="s">
        <v>691</v>
      </c>
      <c r="C8" s="6" t="s">
        <v>692</v>
      </c>
      <c r="D8" s="9" t="s">
        <v>45</v>
      </c>
      <c r="E8" s="9" t="s">
        <v>342</v>
      </c>
      <c r="F8" s="9" t="s">
        <v>44</v>
      </c>
    </row>
    <row r="9" spans="1:6" ht="24.9" x14ac:dyDescent="0.4">
      <c r="B9" s="10" t="s">
        <v>693</v>
      </c>
      <c r="C9" s="10" t="s">
        <v>694</v>
      </c>
      <c r="D9" s="11" t="s">
        <v>902</v>
      </c>
      <c r="E9" s="11" t="s">
        <v>497</v>
      </c>
      <c r="F9" s="11" t="s">
        <v>901</v>
      </c>
    </row>
    <row r="10" spans="1:6" ht="24.9" x14ac:dyDescent="0.4">
      <c r="B10" s="6" t="s">
        <v>695</v>
      </c>
      <c r="C10" s="6" t="s">
        <v>696</v>
      </c>
      <c r="D10" s="9" t="s">
        <v>884</v>
      </c>
      <c r="E10" s="9" t="s">
        <v>1960</v>
      </c>
      <c r="F10" s="9" t="s">
        <v>885</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1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baseColWidth="10" defaultRowHeight="14.6" x14ac:dyDescent="0.4"/>
  <cols>
    <col min="2" max="2" width="9.69140625" customWidth="1"/>
    <col min="3" max="3" width="9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HGV-OSFRAK'!A1", "Zurück")</f>
        <v>Zurück</v>
      </c>
    </row>
    <row r="3" spans="1:6" x14ac:dyDescent="0.4">
      <c r="B3" s="7" t="s">
        <v>3212</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61</v>
      </c>
      <c r="C6" s="21"/>
      <c r="D6" s="29"/>
      <c r="E6" s="29"/>
      <c r="F6" s="29"/>
    </row>
    <row r="7" spans="1:6" ht="24.9" x14ac:dyDescent="0.4">
      <c r="B7" s="6" t="s">
        <v>227</v>
      </c>
      <c r="C7" s="6" t="s">
        <v>228</v>
      </c>
      <c r="D7" s="9" t="s">
        <v>3210</v>
      </c>
      <c r="E7" s="9" t="s">
        <v>3182</v>
      </c>
      <c r="F7" s="9" t="s">
        <v>3211</v>
      </c>
    </row>
    <row r="8" spans="1:6" ht="24.9" x14ac:dyDescent="0.4">
      <c r="B8" s="6" t="s">
        <v>231</v>
      </c>
      <c r="C8" s="6" t="s">
        <v>232</v>
      </c>
      <c r="D8" s="9" t="s">
        <v>77</v>
      </c>
      <c r="E8" s="9" t="s">
        <v>149</v>
      </c>
      <c r="F8" s="9" t="s">
        <v>76</v>
      </c>
    </row>
    <row r="9" spans="1:6" ht="24.9" x14ac:dyDescent="0.4">
      <c r="B9" s="6" t="s">
        <v>235</v>
      </c>
      <c r="C9" s="6" t="s">
        <v>236</v>
      </c>
      <c r="D9" s="9" t="s">
        <v>143</v>
      </c>
      <c r="E9" s="9" t="s">
        <v>143</v>
      </c>
      <c r="F9" s="9" t="s">
        <v>142</v>
      </c>
    </row>
    <row r="10" spans="1:6" x14ac:dyDescent="0.4">
      <c r="B10" s="21" t="s">
        <v>41</v>
      </c>
      <c r="C10" s="21"/>
      <c r="D10" s="29"/>
      <c r="E10" s="29"/>
      <c r="F10" s="29"/>
    </row>
    <row r="11" spans="1:6" ht="24.9" x14ac:dyDescent="0.4">
      <c r="B11" s="6" t="s">
        <v>237</v>
      </c>
      <c r="C11" s="6" t="s">
        <v>43</v>
      </c>
      <c r="D11" s="9" t="s">
        <v>149</v>
      </c>
      <c r="E11" s="9" t="s">
        <v>149</v>
      </c>
      <c r="F11" s="9" t="s">
        <v>148</v>
      </c>
    </row>
    <row r="12" spans="1:6" ht="24.9" x14ac:dyDescent="0.4">
      <c r="B12" s="6" t="s">
        <v>238</v>
      </c>
      <c r="C12" s="6" t="s">
        <v>47</v>
      </c>
      <c r="D12" s="9" t="s">
        <v>168</v>
      </c>
      <c r="E12" s="9" t="s">
        <v>81</v>
      </c>
      <c r="F12" s="9" t="s">
        <v>167</v>
      </c>
    </row>
    <row r="13" spans="1:6" ht="24.9" x14ac:dyDescent="0.4">
      <c r="B13" s="6" t="s">
        <v>241</v>
      </c>
      <c r="C13" s="6" t="s">
        <v>51</v>
      </c>
      <c r="D13" s="9" t="s">
        <v>52</v>
      </c>
      <c r="E13" s="9" t="s">
        <v>81</v>
      </c>
      <c r="F13" s="9" t="s">
        <v>52</v>
      </c>
    </row>
  </sheetData>
  <mergeCells count="6">
    <mergeCell ref="B10:F10"/>
    <mergeCell ref="B4:B5"/>
    <mergeCell ref="C4:C5"/>
    <mergeCell ref="D4:E4"/>
    <mergeCell ref="F4:F5"/>
    <mergeCell ref="B6:F6"/>
  </mergeCells>
  <pageMargins left="0.7" right="0.7" top="0.75" bottom="0.75" header="0.3" footer="0.3"/>
  <pageSetup paperSize="9" orientation="portrait" horizontalDpi="300" verticalDpi="300"/>
</worksheet>
</file>

<file path=xl/worksheets/sheet1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7.30468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HGV-OSFRAK'!A1", "Zurück")</f>
        <v>Zurück</v>
      </c>
    </row>
    <row r="3" spans="1:8" x14ac:dyDescent="0.4">
      <c r="B3" s="7" t="s">
        <v>4123</v>
      </c>
    </row>
    <row r="4" spans="1:8" x14ac:dyDescent="0.4">
      <c r="B4" s="4" t="s">
        <v>3315</v>
      </c>
      <c r="C4" s="15" t="s">
        <v>3316</v>
      </c>
      <c r="D4" s="15" t="s">
        <v>3750</v>
      </c>
      <c r="E4" s="15" t="s">
        <v>3318</v>
      </c>
      <c r="F4" s="15" t="s">
        <v>3319</v>
      </c>
      <c r="G4" s="15" t="s">
        <v>3320</v>
      </c>
      <c r="H4" s="15" t="s">
        <v>3321</v>
      </c>
    </row>
    <row r="5" spans="1:8" ht="24.9" x14ac:dyDescent="0.4">
      <c r="B5" s="6" t="s">
        <v>3322</v>
      </c>
      <c r="C5" s="9" t="s">
        <v>4029</v>
      </c>
      <c r="D5" s="9" t="s">
        <v>4093</v>
      </c>
      <c r="E5" s="9" t="s">
        <v>1586</v>
      </c>
      <c r="F5" s="9" t="s">
        <v>1729</v>
      </c>
      <c r="G5" s="9" t="s">
        <v>4094</v>
      </c>
      <c r="H5" s="9" t="s">
        <v>2471</v>
      </c>
    </row>
    <row r="6" spans="1:8" ht="24.9" x14ac:dyDescent="0.4">
      <c r="B6" s="10" t="s">
        <v>3325</v>
      </c>
      <c r="C6" s="11" t="s">
        <v>1629</v>
      </c>
      <c r="D6" s="11" t="s">
        <v>4095</v>
      </c>
      <c r="E6" s="11" t="s">
        <v>1586</v>
      </c>
      <c r="F6" s="11" t="s">
        <v>265</v>
      </c>
      <c r="G6" s="11" t="s">
        <v>1744</v>
      </c>
      <c r="H6" s="11" t="s">
        <v>1744</v>
      </c>
    </row>
    <row r="7" spans="1:8" ht="24.9" x14ac:dyDescent="0.4">
      <c r="B7" s="6" t="s">
        <v>3328</v>
      </c>
      <c r="C7" s="9" t="s">
        <v>1745</v>
      </c>
      <c r="D7" s="9" t="s">
        <v>4096</v>
      </c>
      <c r="E7" s="9" t="s">
        <v>1586</v>
      </c>
      <c r="F7" s="9" t="s">
        <v>904</v>
      </c>
      <c r="G7" s="9" t="s">
        <v>77</v>
      </c>
      <c r="H7" s="9" t="s">
        <v>176</v>
      </c>
    </row>
    <row r="8" spans="1:8" ht="24.9" x14ac:dyDescent="0.4">
      <c r="B8" s="10" t="s">
        <v>3330</v>
      </c>
      <c r="C8" s="11" t="s">
        <v>3537</v>
      </c>
      <c r="D8" s="11" t="s">
        <v>4097</v>
      </c>
      <c r="E8" s="11" t="s">
        <v>1586</v>
      </c>
      <c r="F8" s="11" t="s">
        <v>4098</v>
      </c>
      <c r="G8" s="11" t="s">
        <v>4099</v>
      </c>
      <c r="H8" s="11" t="s">
        <v>4100</v>
      </c>
    </row>
    <row r="9" spans="1:8" ht="24.9" x14ac:dyDescent="0.4">
      <c r="B9" s="6" t="s">
        <v>3333</v>
      </c>
      <c r="C9" s="9" t="s">
        <v>1668</v>
      </c>
      <c r="D9" s="9" t="s">
        <v>4101</v>
      </c>
      <c r="E9" s="9" t="s">
        <v>1586</v>
      </c>
      <c r="F9" s="9" t="s">
        <v>80</v>
      </c>
      <c r="G9" s="9" t="s">
        <v>80</v>
      </c>
      <c r="H9" s="9" t="s">
        <v>80</v>
      </c>
    </row>
    <row r="10" spans="1:8" ht="24.9" x14ac:dyDescent="0.4">
      <c r="B10" s="10" t="s">
        <v>3334</v>
      </c>
      <c r="C10" s="11" t="s">
        <v>1919</v>
      </c>
      <c r="D10" s="11" t="s">
        <v>4102</v>
      </c>
      <c r="E10" s="11" t="s">
        <v>1586</v>
      </c>
      <c r="F10" s="11" t="s">
        <v>3835</v>
      </c>
      <c r="G10" s="11" t="s">
        <v>2536</v>
      </c>
      <c r="H10" s="11" t="s">
        <v>4103</v>
      </c>
    </row>
    <row r="11" spans="1:8" ht="24.9" x14ac:dyDescent="0.4">
      <c r="B11" s="6" t="s">
        <v>3336</v>
      </c>
      <c r="C11" s="9" t="s">
        <v>1851</v>
      </c>
      <c r="D11" s="9" t="s">
        <v>4104</v>
      </c>
      <c r="E11" s="9" t="s">
        <v>1586</v>
      </c>
      <c r="F11" s="9" t="s">
        <v>3183</v>
      </c>
      <c r="G11" s="9" t="s">
        <v>3182</v>
      </c>
      <c r="H11" s="9" t="s">
        <v>3182</v>
      </c>
    </row>
    <row r="12" spans="1:8" ht="24.9" x14ac:dyDescent="0.4">
      <c r="B12" s="10" t="s">
        <v>3338</v>
      </c>
      <c r="C12" s="11" t="s">
        <v>1650</v>
      </c>
      <c r="D12" s="11" t="s">
        <v>4105</v>
      </c>
      <c r="E12" s="11" t="s">
        <v>1586</v>
      </c>
      <c r="F12" s="11" t="s">
        <v>1266</v>
      </c>
      <c r="G12" s="11" t="s">
        <v>162</v>
      </c>
      <c r="H12" s="11" t="s">
        <v>187</v>
      </c>
    </row>
    <row r="13" spans="1:8" ht="24.9" x14ac:dyDescent="0.4">
      <c r="B13" s="6" t="s">
        <v>3340</v>
      </c>
      <c r="C13" s="9" t="s">
        <v>2039</v>
      </c>
      <c r="D13" s="9" t="s">
        <v>4106</v>
      </c>
      <c r="E13" s="9" t="s">
        <v>1586</v>
      </c>
      <c r="F13" s="9" t="s">
        <v>4107</v>
      </c>
      <c r="G13" s="9" t="s">
        <v>4108</v>
      </c>
      <c r="H13" s="9" t="s">
        <v>4108</v>
      </c>
    </row>
    <row r="14" spans="1:8" ht="24.9" x14ac:dyDescent="0.4">
      <c r="B14" s="10" t="s">
        <v>3342</v>
      </c>
      <c r="C14" s="11" t="s">
        <v>4109</v>
      </c>
      <c r="D14" s="11" t="s">
        <v>4110</v>
      </c>
      <c r="E14" s="11" t="s">
        <v>1586</v>
      </c>
      <c r="F14" s="11" t="s">
        <v>4111</v>
      </c>
      <c r="G14" s="11" t="s">
        <v>4112</v>
      </c>
      <c r="H14" s="11" t="s">
        <v>1863</v>
      </c>
    </row>
    <row r="15" spans="1:8" ht="24.9" x14ac:dyDescent="0.4">
      <c r="B15" s="6" t="s">
        <v>3345</v>
      </c>
      <c r="C15" s="9" t="s">
        <v>1873</v>
      </c>
      <c r="D15" s="9" t="s">
        <v>4113</v>
      </c>
      <c r="E15" s="9" t="s">
        <v>1586</v>
      </c>
      <c r="F15" s="9" t="s">
        <v>4114</v>
      </c>
      <c r="G15" s="9" t="s">
        <v>4055</v>
      </c>
      <c r="H15" s="9" t="s">
        <v>2463</v>
      </c>
    </row>
    <row r="16" spans="1:8" ht="24.9" x14ac:dyDescent="0.4">
      <c r="B16" s="10" t="s">
        <v>3347</v>
      </c>
      <c r="C16" s="11" t="s">
        <v>1693</v>
      </c>
      <c r="D16" s="11" t="s">
        <v>4115</v>
      </c>
      <c r="E16" s="11" t="s">
        <v>1586</v>
      </c>
      <c r="F16" s="11" t="s">
        <v>161</v>
      </c>
      <c r="G16" s="11" t="s">
        <v>992</v>
      </c>
      <c r="H16" s="11" t="s">
        <v>992</v>
      </c>
    </row>
    <row r="17" spans="2:8" ht="24.9" x14ac:dyDescent="0.4">
      <c r="B17" s="6" t="s">
        <v>3349</v>
      </c>
      <c r="C17" s="9" t="s">
        <v>1599</v>
      </c>
      <c r="D17" s="9" t="s">
        <v>3954</v>
      </c>
      <c r="E17" s="9" t="s">
        <v>1586</v>
      </c>
      <c r="F17" s="9" t="s">
        <v>997</v>
      </c>
      <c r="G17" s="9" t="s">
        <v>935</v>
      </c>
      <c r="H17" s="9" t="s">
        <v>926</v>
      </c>
    </row>
    <row r="18" spans="2:8" ht="24.9" x14ac:dyDescent="0.4">
      <c r="B18" s="10" t="s">
        <v>3350</v>
      </c>
      <c r="C18" s="11" t="s">
        <v>1816</v>
      </c>
      <c r="D18" s="11" t="s">
        <v>4116</v>
      </c>
      <c r="E18" s="11" t="s">
        <v>1586</v>
      </c>
      <c r="F18" s="11" t="s">
        <v>157</v>
      </c>
      <c r="G18" s="11" t="s">
        <v>3265</v>
      </c>
      <c r="H18" s="11" t="s">
        <v>3265</v>
      </c>
    </row>
    <row r="19" spans="2:8" ht="24.9" x14ac:dyDescent="0.4">
      <c r="B19" s="6" t="s">
        <v>3352</v>
      </c>
      <c r="C19" s="9" t="s">
        <v>1693</v>
      </c>
      <c r="D19" s="9" t="s">
        <v>4115</v>
      </c>
      <c r="E19" s="9" t="s">
        <v>1586</v>
      </c>
      <c r="F19" s="9" t="s">
        <v>161</v>
      </c>
      <c r="G19" s="9" t="s">
        <v>992</v>
      </c>
      <c r="H19" s="9" t="s">
        <v>992</v>
      </c>
    </row>
    <row r="20" spans="2:8" ht="24.9" x14ac:dyDescent="0.4">
      <c r="B20" s="10" t="s">
        <v>3354</v>
      </c>
      <c r="C20" s="11" t="s">
        <v>1693</v>
      </c>
      <c r="D20" s="11" t="s">
        <v>4117</v>
      </c>
      <c r="E20" s="11" t="s">
        <v>1586</v>
      </c>
      <c r="F20" s="11" t="s">
        <v>265</v>
      </c>
      <c r="G20" s="11" t="s">
        <v>1721</v>
      </c>
      <c r="H20" s="11" t="s">
        <v>1721</v>
      </c>
    </row>
    <row r="21" spans="2:8" ht="24.9" x14ac:dyDescent="0.4">
      <c r="B21" s="16" t="s">
        <v>3356</v>
      </c>
      <c r="C21" s="17" t="s">
        <v>4118</v>
      </c>
      <c r="D21" s="17" t="s">
        <v>4119</v>
      </c>
      <c r="E21" s="17" t="s">
        <v>1586</v>
      </c>
      <c r="F21" s="17" t="s">
        <v>4120</v>
      </c>
      <c r="G21" s="17" t="s">
        <v>4121</v>
      </c>
      <c r="H21" s="17" t="s">
        <v>4122</v>
      </c>
    </row>
  </sheetData>
  <pageMargins left="0.7" right="0.7" top="0.75" bottom="0.75" header="0.3" footer="0.3"/>
  <pageSetup paperSize="9" orientation="portrait" horizontalDpi="300" verticalDpi="300"/>
</worksheet>
</file>

<file path=xl/worksheets/sheet1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9.843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HGV-OSFRAK'!A1", "Zurück")</f>
        <v>Zurück</v>
      </c>
    </row>
    <row r="3" spans="1:8" x14ac:dyDescent="0.4">
      <c r="B3" s="7" t="s">
        <v>3595</v>
      </c>
    </row>
    <row r="4" spans="1:8" x14ac:dyDescent="0.4">
      <c r="B4" s="4" t="s">
        <v>3315</v>
      </c>
      <c r="C4" s="15" t="s">
        <v>3316</v>
      </c>
      <c r="D4" s="15" t="s">
        <v>3317</v>
      </c>
      <c r="E4" s="15" t="s">
        <v>3318</v>
      </c>
      <c r="F4" s="15" t="s">
        <v>3319</v>
      </c>
      <c r="G4" s="15" t="s">
        <v>3320</v>
      </c>
      <c r="H4" s="15" t="s">
        <v>3321</v>
      </c>
    </row>
    <row r="5" spans="1:8" ht="24.9" x14ac:dyDescent="0.4">
      <c r="B5" s="6" t="s">
        <v>3322</v>
      </c>
      <c r="C5" s="9" t="s">
        <v>3572</v>
      </c>
      <c r="D5" s="9" t="s">
        <v>3573</v>
      </c>
      <c r="E5" s="9" t="s">
        <v>1586</v>
      </c>
      <c r="F5" s="9" t="s">
        <v>161</v>
      </c>
      <c r="G5" s="9" t="s">
        <v>3574</v>
      </c>
      <c r="H5" s="9" t="s">
        <v>3574</v>
      </c>
    </row>
    <row r="6" spans="1:8" ht="24.9" x14ac:dyDescent="0.4">
      <c r="B6" s="10" t="s">
        <v>3325</v>
      </c>
      <c r="C6" s="11" t="s">
        <v>1949</v>
      </c>
      <c r="D6" s="11" t="s">
        <v>3575</v>
      </c>
      <c r="E6" s="11" t="s">
        <v>1586</v>
      </c>
      <c r="F6" s="11" t="s">
        <v>80</v>
      </c>
      <c r="G6" s="11" t="s">
        <v>81</v>
      </c>
      <c r="H6" s="11" t="s">
        <v>81</v>
      </c>
    </row>
    <row r="7" spans="1:8" ht="24.9" x14ac:dyDescent="0.4">
      <c r="B7" s="6" t="s">
        <v>3328</v>
      </c>
      <c r="C7" s="9" t="s">
        <v>1957</v>
      </c>
      <c r="D7" s="9" t="s">
        <v>3576</v>
      </c>
      <c r="E7" s="9" t="s">
        <v>1586</v>
      </c>
      <c r="F7" s="9" t="s">
        <v>926</v>
      </c>
      <c r="G7" s="9" t="s">
        <v>926</v>
      </c>
      <c r="H7" s="9" t="s">
        <v>80</v>
      </c>
    </row>
    <row r="8" spans="1:8" ht="24.9" x14ac:dyDescent="0.4">
      <c r="B8" s="10" t="s">
        <v>3330</v>
      </c>
      <c r="C8" s="11" t="s">
        <v>3577</v>
      </c>
      <c r="D8" s="11" t="s">
        <v>3578</v>
      </c>
      <c r="E8" s="11" t="s">
        <v>1586</v>
      </c>
      <c r="F8" s="11" t="s">
        <v>3203</v>
      </c>
      <c r="G8" s="11" t="s">
        <v>973</v>
      </c>
      <c r="H8" s="11" t="s">
        <v>909</v>
      </c>
    </row>
    <row r="9" spans="1:8" ht="24.9" x14ac:dyDescent="0.4">
      <c r="B9" s="6" t="s">
        <v>3333</v>
      </c>
      <c r="C9" s="9" t="s">
        <v>1668</v>
      </c>
      <c r="D9" s="9" t="s">
        <v>1387</v>
      </c>
      <c r="E9" s="9" t="s">
        <v>1586</v>
      </c>
      <c r="F9" s="9" t="s">
        <v>58</v>
      </c>
      <c r="G9" s="9" t="s">
        <v>58</v>
      </c>
      <c r="H9" s="9" t="s">
        <v>58</v>
      </c>
    </row>
    <row r="10" spans="1:8" ht="24.9" x14ac:dyDescent="0.4">
      <c r="B10" s="10" t="s">
        <v>3334</v>
      </c>
      <c r="C10" s="11" t="s">
        <v>2022</v>
      </c>
      <c r="D10" s="11" t="s">
        <v>3579</v>
      </c>
      <c r="E10" s="11" t="s">
        <v>1586</v>
      </c>
      <c r="F10" s="11" t="s">
        <v>3580</v>
      </c>
      <c r="G10" s="11" t="s">
        <v>1667</v>
      </c>
      <c r="H10" s="11" t="s">
        <v>3387</v>
      </c>
    </row>
    <row r="11" spans="1:8" ht="24.9" x14ac:dyDescent="0.4">
      <c r="B11" s="6" t="s">
        <v>3336</v>
      </c>
      <c r="C11" s="9" t="s">
        <v>1835</v>
      </c>
      <c r="D11" s="9" t="s">
        <v>3581</v>
      </c>
      <c r="E11" s="9" t="s">
        <v>1586</v>
      </c>
      <c r="F11" s="9" t="s">
        <v>80</v>
      </c>
      <c r="G11" s="9" t="s">
        <v>81</v>
      </c>
      <c r="H11" s="9" t="s">
        <v>81</v>
      </c>
    </row>
    <row r="12" spans="1:8" ht="24.9" x14ac:dyDescent="0.4">
      <c r="B12" s="10" t="s">
        <v>3338</v>
      </c>
      <c r="C12" s="11" t="s">
        <v>1678</v>
      </c>
      <c r="D12" s="11" t="s">
        <v>3582</v>
      </c>
      <c r="E12" s="11" t="s">
        <v>1586</v>
      </c>
      <c r="F12" s="11" t="s">
        <v>885</v>
      </c>
      <c r="G12" s="11" t="s">
        <v>85</v>
      </c>
      <c r="H12" s="11" t="s">
        <v>45</v>
      </c>
    </row>
    <row r="13" spans="1:8" ht="24.9" x14ac:dyDescent="0.4">
      <c r="B13" s="6" t="s">
        <v>3340</v>
      </c>
      <c r="C13" s="9" t="s">
        <v>3537</v>
      </c>
      <c r="D13" s="9" t="s">
        <v>3583</v>
      </c>
      <c r="E13" s="9" t="s">
        <v>1586</v>
      </c>
      <c r="F13" s="9" t="s">
        <v>186</v>
      </c>
      <c r="G13" s="9" t="s">
        <v>1673</v>
      </c>
      <c r="H13" s="9" t="s">
        <v>1673</v>
      </c>
    </row>
    <row r="14" spans="1:8" ht="24.9" x14ac:dyDescent="0.4">
      <c r="B14" s="10" t="s">
        <v>3342</v>
      </c>
      <c r="C14" s="11" t="s">
        <v>3343</v>
      </c>
      <c r="D14" s="11" t="s">
        <v>3584</v>
      </c>
      <c r="E14" s="11" t="s">
        <v>1586</v>
      </c>
      <c r="F14" s="11" t="s">
        <v>324</v>
      </c>
      <c r="G14" s="11" t="s">
        <v>324</v>
      </c>
      <c r="H14" s="11" t="s">
        <v>52</v>
      </c>
    </row>
    <row r="15" spans="1:8" ht="24.9" x14ac:dyDescent="0.4">
      <c r="B15" s="6" t="s">
        <v>3345</v>
      </c>
      <c r="C15" s="9" t="s">
        <v>1910</v>
      </c>
      <c r="D15" s="9" t="s">
        <v>3585</v>
      </c>
      <c r="E15" s="9" t="s">
        <v>1586</v>
      </c>
      <c r="F15" s="9" t="s">
        <v>148</v>
      </c>
      <c r="G15" s="9" t="s">
        <v>148</v>
      </c>
      <c r="H15" s="9" t="s">
        <v>148</v>
      </c>
    </row>
    <row r="16" spans="1:8" ht="24.9" x14ac:dyDescent="0.4">
      <c r="B16" s="10" t="s">
        <v>3347</v>
      </c>
      <c r="C16" s="11" t="s">
        <v>1853</v>
      </c>
      <c r="D16" s="11" t="s">
        <v>3586</v>
      </c>
      <c r="E16" s="11" t="s">
        <v>1586</v>
      </c>
      <c r="F16" s="11" t="s">
        <v>186</v>
      </c>
      <c r="G16" s="11" t="s">
        <v>1626</v>
      </c>
      <c r="H16" s="11" t="s">
        <v>1626</v>
      </c>
    </row>
    <row r="17" spans="2:8" ht="24.9" x14ac:dyDescent="0.4">
      <c r="B17" s="6" t="s">
        <v>3349</v>
      </c>
      <c r="C17" s="9" t="s">
        <v>1599</v>
      </c>
      <c r="D17" s="9" t="s">
        <v>1333</v>
      </c>
      <c r="E17" s="9" t="s">
        <v>1586</v>
      </c>
      <c r="F17" s="9" t="s">
        <v>58</v>
      </c>
      <c r="G17" s="9" t="s">
        <v>58</v>
      </c>
      <c r="H17" s="9" t="s">
        <v>58</v>
      </c>
    </row>
    <row r="18" spans="2:8" ht="24.9" x14ac:dyDescent="0.4">
      <c r="B18" s="10" t="s">
        <v>3350</v>
      </c>
      <c r="C18" s="11" t="s">
        <v>3587</v>
      </c>
      <c r="D18" s="11" t="s">
        <v>1424</v>
      </c>
      <c r="E18" s="11" t="s">
        <v>1586</v>
      </c>
      <c r="F18" s="11" t="s">
        <v>58</v>
      </c>
      <c r="G18" s="11" t="s">
        <v>58</v>
      </c>
      <c r="H18" s="11" t="s">
        <v>58</v>
      </c>
    </row>
    <row r="19" spans="2:8" ht="24.9" x14ac:dyDescent="0.4">
      <c r="B19" s="6" t="s">
        <v>3352</v>
      </c>
      <c r="C19" s="9" t="s">
        <v>1637</v>
      </c>
      <c r="D19" s="9" t="s">
        <v>3588</v>
      </c>
      <c r="E19" s="9" t="s">
        <v>1586</v>
      </c>
      <c r="F19" s="9" t="s">
        <v>148</v>
      </c>
      <c r="G19" s="9" t="s">
        <v>149</v>
      </c>
      <c r="H19" s="9" t="s">
        <v>149</v>
      </c>
    </row>
    <row r="20" spans="2:8" ht="24.9" x14ac:dyDescent="0.4">
      <c r="B20" s="10" t="s">
        <v>3354</v>
      </c>
      <c r="C20" s="11" t="s">
        <v>1853</v>
      </c>
      <c r="D20" s="11" t="s">
        <v>3589</v>
      </c>
      <c r="E20" s="11" t="s">
        <v>3326</v>
      </c>
      <c r="F20" s="11" t="s">
        <v>3327</v>
      </c>
      <c r="G20" s="11" t="s">
        <v>3327</v>
      </c>
      <c r="H20" s="11" t="s">
        <v>3327</v>
      </c>
    </row>
    <row r="21" spans="2:8" ht="24.9" x14ac:dyDescent="0.4">
      <c r="B21" s="16" t="s">
        <v>3356</v>
      </c>
      <c r="C21" s="17" t="s">
        <v>3590</v>
      </c>
      <c r="D21" s="17" t="s">
        <v>3591</v>
      </c>
      <c r="E21" s="17" t="s">
        <v>1586</v>
      </c>
      <c r="F21" s="17" t="s">
        <v>3592</v>
      </c>
      <c r="G21" s="17" t="s">
        <v>3593</v>
      </c>
      <c r="H21" s="17" t="s">
        <v>3594</v>
      </c>
    </row>
  </sheetData>
  <pageMargins left="0.7" right="0.7" top="0.75" bottom="0.75" header="0.3" footer="0.3"/>
  <pageSetup paperSize="9" orientation="portrait" horizontalDpi="300" verticalDpi="30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44.460937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CHE'!A1", "Zurück")</f>
        <v>Zurück</v>
      </c>
    </row>
    <row r="3" spans="1:5" x14ac:dyDescent="0.4">
      <c r="B3" s="7" t="s">
        <v>2852</v>
      </c>
    </row>
    <row r="4" spans="1:5" x14ac:dyDescent="0.4">
      <c r="B4" s="25" t="s">
        <v>36</v>
      </c>
      <c r="C4" s="25" t="s">
        <v>37</v>
      </c>
      <c r="D4" s="26" t="s">
        <v>1580</v>
      </c>
      <c r="E4" s="12" t="s">
        <v>1581</v>
      </c>
    </row>
    <row r="5" spans="1:5" x14ac:dyDescent="0.4">
      <c r="B5" s="24"/>
      <c r="C5" s="24"/>
      <c r="D5" s="27"/>
      <c r="E5" s="8" t="s">
        <v>2851</v>
      </c>
    </row>
    <row r="6" spans="1:5" x14ac:dyDescent="0.4">
      <c r="B6" s="21" t="s">
        <v>41</v>
      </c>
      <c r="C6" s="21"/>
      <c r="D6" s="29"/>
      <c r="E6" s="29"/>
    </row>
    <row r="7" spans="1:5" ht="24.9" x14ac:dyDescent="0.4">
      <c r="B7" s="6" t="s">
        <v>42</v>
      </c>
      <c r="C7" s="6" t="s">
        <v>43</v>
      </c>
      <c r="D7" s="9" t="s">
        <v>1584</v>
      </c>
      <c r="E7" s="9" t="s">
        <v>899</v>
      </c>
    </row>
    <row r="8" spans="1:5" ht="24.9" x14ac:dyDescent="0.4">
      <c r="B8" s="6" t="s">
        <v>46</v>
      </c>
      <c r="C8" s="6" t="s">
        <v>47</v>
      </c>
      <c r="D8" s="9" t="s">
        <v>1585</v>
      </c>
      <c r="E8" s="9" t="s">
        <v>49</v>
      </c>
    </row>
    <row r="9" spans="1:5" ht="24.9" x14ac:dyDescent="0.4">
      <c r="B9" s="6" t="s">
        <v>50</v>
      </c>
      <c r="C9" s="6" t="s">
        <v>51</v>
      </c>
      <c r="D9" s="9" t="s">
        <v>1586</v>
      </c>
      <c r="E9" s="9" t="s">
        <v>52</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1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HGV-OSFRAK'!A1", "Zurück")</f>
        <v>Zurück</v>
      </c>
    </row>
  </sheetData>
  <pageMargins left="0.7" right="0.7" top="0.75" bottom="0.75" header="0.3" footer="0.3"/>
  <pageSetup paperSize="9" orientation="portrait" horizontalDpi="300" verticalDpi="300"/>
</worksheet>
</file>

<file path=xl/worksheets/sheet1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HGV-OSFRAK'!A1", "Zurück")</f>
        <v>Zurück</v>
      </c>
    </row>
  </sheetData>
  <pageMargins left="0.7" right="0.7" top="0.75" bottom="0.75" header="0.3" footer="0.3"/>
  <pageSetup paperSize="9" orientation="portrait" horizontalDpi="300" verticalDpi="300"/>
</worksheet>
</file>

<file path=xl/worksheets/sheet1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heetViews>
  <sheetFormatPr baseColWidth="10" defaultRowHeight="14.6" x14ac:dyDescent="0.4"/>
  <cols>
    <col min="2" max="2" width="9.69140625" customWidth="1"/>
    <col min="3" max="3" width="83"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HGV-OSFRAK'!A1", "Zurück")</f>
        <v>Zurück</v>
      </c>
    </row>
    <row r="3" spans="1:11" x14ac:dyDescent="0.4">
      <c r="B3" s="7" t="s">
        <v>4430</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685</v>
      </c>
      <c r="C6" s="6" t="s">
        <v>686</v>
      </c>
      <c r="D6" s="6" t="s">
        <v>1610</v>
      </c>
      <c r="E6" s="9" t="s">
        <v>1584</v>
      </c>
      <c r="F6" s="9" t="s">
        <v>1586</v>
      </c>
      <c r="G6" s="9" t="s">
        <v>1597</v>
      </c>
      <c r="H6" s="9" t="s">
        <v>1586</v>
      </c>
      <c r="I6" s="9" t="s">
        <v>1586</v>
      </c>
      <c r="J6" s="9" t="s">
        <v>1663</v>
      </c>
      <c r="K6" s="9" t="s">
        <v>1663</v>
      </c>
    </row>
    <row r="7" spans="1:11" x14ac:dyDescent="0.4">
      <c r="B7" s="6" t="s">
        <v>685</v>
      </c>
      <c r="C7" s="6" t="s">
        <v>686</v>
      </c>
      <c r="D7" s="6" t="s">
        <v>4373</v>
      </c>
      <c r="E7" s="9" t="s">
        <v>1586</v>
      </c>
      <c r="F7" s="9" t="s">
        <v>1586</v>
      </c>
      <c r="G7" s="9" t="s">
        <v>1586</v>
      </c>
      <c r="H7" s="9" t="s">
        <v>1586</v>
      </c>
      <c r="I7" s="9" t="s">
        <v>1586</v>
      </c>
      <c r="J7" s="9" t="s">
        <v>1586</v>
      </c>
      <c r="K7" s="9" t="s">
        <v>1586</v>
      </c>
    </row>
    <row r="8" spans="1:11" x14ac:dyDescent="0.4">
      <c r="B8" s="6" t="s">
        <v>689</v>
      </c>
      <c r="C8" s="6" t="s">
        <v>690</v>
      </c>
      <c r="D8" s="6" t="s">
        <v>1610</v>
      </c>
      <c r="E8" s="9" t="s">
        <v>1588</v>
      </c>
      <c r="F8" s="9" t="s">
        <v>1586</v>
      </c>
      <c r="G8" s="9" t="s">
        <v>1588</v>
      </c>
      <c r="H8" s="9" t="s">
        <v>1586</v>
      </c>
      <c r="I8" s="9" t="s">
        <v>1586</v>
      </c>
      <c r="J8" s="9" t="s">
        <v>1588</v>
      </c>
      <c r="K8" s="9" t="s">
        <v>1595</v>
      </c>
    </row>
    <row r="9" spans="1:11" x14ac:dyDescent="0.4">
      <c r="B9" s="6" t="s">
        <v>689</v>
      </c>
      <c r="C9" s="6" t="s">
        <v>690</v>
      </c>
      <c r="D9" s="6" t="s">
        <v>4373</v>
      </c>
      <c r="E9" s="9" t="s">
        <v>1586</v>
      </c>
      <c r="F9" s="9" t="s">
        <v>1586</v>
      </c>
      <c r="G9" s="9" t="s">
        <v>1586</v>
      </c>
      <c r="H9" s="9" t="s">
        <v>1586</v>
      </c>
      <c r="I9" s="9" t="s">
        <v>1586</v>
      </c>
      <c r="J9" s="9" t="s">
        <v>1586</v>
      </c>
      <c r="K9" s="9" t="s">
        <v>1586</v>
      </c>
    </row>
    <row r="10" spans="1:11" x14ac:dyDescent="0.4">
      <c r="B10" s="6" t="s">
        <v>691</v>
      </c>
      <c r="C10" s="6" t="s">
        <v>692</v>
      </c>
      <c r="D10" s="6" t="s">
        <v>1610</v>
      </c>
      <c r="E10" s="9" t="s">
        <v>1586</v>
      </c>
      <c r="F10" s="9" t="s">
        <v>1586</v>
      </c>
      <c r="G10" s="9" t="s">
        <v>1586</v>
      </c>
      <c r="H10" s="9" t="s">
        <v>1586</v>
      </c>
      <c r="I10" s="9" t="s">
        <v>1586</v>
      </c>
      <c r="J10" s="9" t="s">
        <v>1586</v>
      </c>
      <c r="K10" s="9" t="s">
        <v>1586</v>
      </c>
    </row>
    <row r="11" spans="1:11" x14ac:dyDescent="0.4">
      <c r="B11" s="6" t="s">
        <v>691</v>
      </c>
      <c r="C11" s="6" t="s">
        <v>692</v>
      </c>
      <c r="D11" s="6" t="s">
        <v>4373</v>
      </c>
      <c r="E11" s="9" t="s">
        <v>1586</v>
      </c>
      <c r="F11" s="9" t="s">
        <v>1586</v>
      </c>
      <c r="G11" s="9" t="s">
        <v>1586</v>
      </c>
      <c r="H11" s="9" t="s">
        <v>1586</v>
      </c>
      <c r="I11" s="9" t="s">
        <v>1586</v>
      </c>
      <c r="J11" s="9" t="s">
        <v>1586</v>
      </c>
      <c r="K11" s="9" t="s">
        <v>1586</v>
      </c>
    </row>
    <row r="12" spans="1:11" x14ac:dyDescent="0.4">
      <c r="B12" s="6" t="s">
        <v>693</v>
      </c>
      <c r="C12" s="6" t="s">
        <v>694</v>
      </c>
      <c r="D12" s="6" t="s">
        <v>1610</v>
      </c>
      <c r="E12" s="9" t="s">
        <v>1586</v>
      </c>
      <c r="F12" s="9" t="s">
        <v>1586</v>
      </c>
      <c r="G12" s="9" t="s">
        <v>1586</v>
      </c>
      <c r="H12" s="9" t="s">
        <v>1586</v>
      </c>
      <c r="I12" s="9" t="s">
        <v>1586</v>
      </c>
      <c r="J12" s="9" t="s">
        <v>1586</v>
      </c>
      <c r="K12" s="9" t="s">
        <v>1584</v>
      </c>
    </row>
    <row r="13" spans="1:11" x14ac:dyDescent="0.4">
      <c r="B13" s="6" t="s">
        <v>693</v>
      </c>
      <c r="C13" s="6" t="s">
        <v>694</v>
      </c>
      <c r="D13" s="6" t="s">
        <v>4373</v>
      </c>
      <c r="E13" s="9" t="s">
        <v>1586</v>
      </c>
      <c r="F13" s="9" t="s">
        <v>1586</v>
      </c>
      <c r="G13" s="9" t="s">
        <v>1586</v>
      </c>
      <c r="H13" s="9" t="s">
        <v>1586</v>
      </c>
      <c r="I13" s="9" t="s">
        <v>1586</v>
      </c>
      <c r="J13" s="9" t="s">
        <v>1586</v>
      </c>
      <c r="K13" s="9" t="s">
        <v>1586</v>
      </c>
    </row>
    <row r="14" spans="1:11" x14ac:dyDescent="0.4">
      <c r="B14" s="6" t="s">
        <v>695</v>
      </c>
      <c r="C14" s="6" t="s">
        <v>696</v>
      </c>
      <c r="D14" s="6" t="s">
        <v>1610</v>
      </c>
      <c r="E14" s="9" t="s">
        <v>1586</v>
      </c>
      <c r="F14" s="9" t="s">
        <v>1586</v>
      </c>
      <c r="G14" s="9" t="s">
        <v>1586</v>
      </c>
      <c r="H14" s="9" t="s">
        <v>1586</v>
      </c>
      <c r="I14" s="9" t="s">
        <v>1586</v>
      </c>
      <c r="J14" s="9" t="s">
        <v>1586</v>
      </c>
      <c r="K14" s="9" t="s">
        <v>1595</v>
      </c>
    </row>
    <row r="15" spans="1:11" x14ac:dyDescent="0.4">
      <c r="B15" s="6" t="s">
        <v>695</v>
      </c>
      <c r="C15" s="6" t="s">
        <v>696</v>
      </c>
      <c r="D15" s="6" t="s">
        <v>4373</v>
      </c>
      <c r="E15" s="9" t="s">
        <v>1586</v>
      </c>
      <c r="F15" s="9" t="s">
        <v>1586</v>
      </c>
      <c r="G15" s="9" t="s">
        <v>1586</v>
      </c>
      <c r="H15" s="9" t="s">
        <v>1586</v>
      </c>
      <c r="I15" s="9" t="s">
        <v>1586</v>
      </c>
      <c r="J15" s="9" t="s">
        <v>1586</v>
      </c>
      <c r="K15" s="9" t="s">
        <v>1586</v>
      </c>
    </row>
    <row r="16" spans="1:11" x14ac:dyDescent="0.4">
      <c r="B16"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1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heetViews>
  <sheetFormatPr baseColWidth="10" defaultRowHeight="14.6" x14ac:dyDescent="0.4"/>
  <cols>
    <col min="2" max="2" width="9.69140625" customWidth="1"/>
    <col min="3" max="3" width="9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HGV-OSFRAK'!A1", "Zurück")</f>
        <v>Zurück</v>
      </c>
    </row>
    <row r="3" spans="1:11" x14ac:dyDescent="0.4">
      <c r="B3" s="7" t="s">
        <v>4397</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61</v>
      </c>
      <c r="C6" s="21"/>
      <c r="D6" s="21"/>
      <c r="E6" s="29"/>
      <c r="F6" s="29"/>
      <c r="G6" s="29"/>
      <c r="H6" s="29"/>
      <c r="I6" s="29"/>
      <c r="J6" s="29"/>
      <c r="K6" s="29"/>
    </row>
    <row r="7" spans="1:11" x14ac:dyDescent="0.4">
      <c r="B7" s="6" t="s">
        <v>227</v>
      </c>
      <c r="C7" s="6" t="s">
        <v>228</v>
      </c>
      <c r="D7" s="6" t="s">
        <v>1610</v>
      </c>
      <c r="E7" s="9" t="s">
        <v>1586</v>
      </c>
      <c r="F7" s="9" t="s">
        <v>1586</v>
      </c>
      <c r="G7" s="9" t="s">
        <v>1586</v>
      </c>
      <c r="H7" s="9" t="s">
        <v>1586</v>
      </c>
      <c r="I7" s="9" t="s">
        <v>1586</v>
      </c>
      <c r="J7" s="9" t="s">
        <v>1586</v>
      </c>
      <c r="K7" s="9" t="s">
        <v>1588</v>
      </c>
    </row>
    <row r="8" spans="1:11" x14ac:dyDescent="0.4">
      <c r="B8" s="6" t="s">
        <v>227</v>
      </c>
      <c r="C8" s="6" t="s">
        <v>228</v>
      </c>
      <c r="D8" s="6" t="s">
        <v>4373</v>
      </c>
      <c r="E8" s="9" t="s">
        <v>1586</v>
      </c>
      <c r="F8" s="9" t="s">
        <v>1586</v>
      </c>
      <c r="G8" s="9" t="s">
        <v>1586</v>
      </c>
      <c r="H8" s="9" t="s">
        <v>1586</v>
      </c>
      <c r="I8" s="9" t="s">
        <v>1586</v>
      </c>
      <c r="J8" s="9" t="s">
        <v>1586</v>
      </c>
      <c r="K8" s="9" t="s">
        <v>1586</v>
      </c>
    </row>
    <row r="9" spans="1:11" x14ac:dyDescent="0.4">
      <c r="B9" s="6" t="s">
        <v>231</v>
      </c>
      <c r="C9" s="6" t="s">
        <v>232</v>
      </c>
      <c r="D9" s="6" t="s">
        <v>1610</v>
      </c>
      <c r="E9" s="9" t="s">
        <v>1586</v>
      </c>
      <c r="F9" s="9" t="s">
        <v>1586</v>
      </c>
      <c r="G9" s="9" t="s">
        <v>1586</v>
      </c>
      <c r="H9" s="9" t="s">
        <v>1586</v>
      </c>
      <c r="I9" s="9" t="s">
        <v>1586</v>
      </c>
      <c r="J9" s="9" t="s">
        <v>1586</v>
      </c>
      <c r="K9" s="9" t="s">
        <v>1586</v>
      </c>
    </row>
    <row r="10" spans="1:11" x14ac:dyDescent="0.4">
      <c r="B10" s="6" t="s">
        <v>231</v>
      </c>
      <c r="C10" s="6" t="s">
        <v>232</v>
      </c>
      <c r="D10" s="6" t="s">
        <v>4373</v>
      </c>
      <c r="E10" s="9" t="s">
        <v>1586</v>
      </c>
      <c r="F10" s="9" t="s">
        <v>1586</v>
      </c>
      <c r="G10" s="9" t="s">
        <v>1586</v>
      </c>
      <c r="H10" s="9" t="s">
        <v>1586</v>
      </c>
      <c r="I10" s="9" t="s">
        <v>1586</v>
      </c>
      <c r="J10" s="9" t="s">
        <v>1586</v>
      </c>
      <c r="K10" s="9" t="s">
        <v>1586</v>
      </c>
    </row>
    <row r="11" spans="1:11" x14ac:dyDescent="0.4">
      <c r="B11" s="6" t="s">
        <v>235</v>
      </c>
      <c r="C11" s="6" t="s">
        <v>236</v>
      </c>
      <c r="D11" s="6" t="s">
        <v>1610</v>
      </c>
      <c r="E11" s="9" t="s">
        <v>1586</v>
      </c>
      <c r="F11" s="9" t="s">
        <v>1586</v>
      </c>
      <c r="G11" s="9" t="s">
        <v>1586</v>
      </c>
      <c r="H11" s="9" t="s">
        <v>1586</v>
      </c>
      <c r="I11" s="9" t="s">
        <v>1586</v>
      </c>
      <c r="J11" s="9" t="s">
        <v>1586</v>
      </c>
      <c r="K11" s="9" t="s">
        <v>1586</v>
      </c>
    </row>
    <row r="12" spans="1:11" x14ac:dyDescent="0.4">
      <c r="B12" s="6" t="s">
        <v>235</v>
      </c>
      <c r="C12" s="6" t="s">
        <v>236</v>
      </c>
      <c r="D12" s="6" t="s">
        <v>4373</v>
      </c>
      <c r="E12" s="9" t="s">
        <v>1586</v>
      </c>
      <c r="F12" s="9" t="s">
        <v>1586</v>
      </c>
      <c r="G12" s="9" t="s">
        <v>1586</v>
      </c>
      <c r="H12" s="9" t="s">
        <v>1586</v>
      </c>
      <c r="I12" s="9" t="s">
        <v>1586</v>
      </c>
      <c r="J12" s="9" t="s">
        <v>1586</v>
      </c>
      <c r="K12" s="9" t="s">
        <v>1586</v>
      </c>
    </row>
    <row r="13" spans="1:11" x14ac:dyDescent="0.4">
      <c r="B13" s="21" t="s">
        <v>41</v>
      </c>
      <c r="C13" s="21"/>
      <c r="D13" s="21"/>
      <c r="E13" s="29"/>
      <c r="F13" s="29"/>
      <c r="G13" s="29"/>
      <c r="H13" s="29"/>
      <c r="I13" s="29"/>
      <c r="J13" s="29"/>
      <c r="K13" s="29"/>
    </row>
    <row r="14" spans="1:11" x14ac:dyDescent="0.4">
      <c r="B14" s="6" t="s">
        <v>237</v>
      </c>
      <c r="C14" s="6" t="s">
        <v>43</v>
      </c>
      <c r="D14" s="6" t="s">
        <v>1610</v>
      </c>
      <c r="E14" s="9" t="s">
        <v>1586</v>
      </c>
      <c r="F14" s="9" t="s">
        <v>1586</v>
      </c>
      <c r="G14" s="9" t="s">
        <v>1586</v>
      </c>
      <c r="H14" s="9" t="s">
        <v>1586</v>
      </c>
      <c r="I14" s="9" t="s">
        <v>1586</v>
      </c>
      <c r="J14" s="9" t="s">
        <v>1586</v>
      </c>
      <c r="K14" s="9" t="s">
        <v>1586</v>
      </c>
    </row>
    <row r="15" spans="1:11" x14ac:dyDescent="0.4">
      <c r="B15" s="6" t="s">
        <v>237</v>
      </c>
      <c r="C15" s="6" t="s">
        <v>43</v>
      </c>
      <c r="D15" s="6" t="s">
        <v>4373</v>
      </c>
      <c r="E15" s="9" t="s">
        <v>1586</v>
      </c>
      <c r="F15" s="9" t="s">
        <v>1586</v>
      </c>
      <c r="G15" s="9" t="s">
        <v>1586</v>
      </c>
      <c r="H15" s="9" t="s">
        <v>1586</v>
      </c>
      <c r="I15" s="9" t="s">
        <v>1586</v>
      </c>
      <c r="J15" s="9" t="s">
        <v>1586</v>
      </c>
      <c r="K15" s="9" t="s">
        <v>1586</v>
      </c>
    </row>
    <row r="16" spans="1:11" x14ac:dyDescent="0.4">
      <c r="B16" s="6" t="s">
        <v>238</v>
      </c>
      <c r="C16" s="6" t="s">
        <v>47</v>
      </c>
      <c r="D16" s="6" t="s">
        <v>1610</v>
      </c>
      <c r="E16" s="9" t="s">
        <v>1586</v>
      </c>
      <c r="F16" s="9" t="s">
        <v>1586</v>
      </c>
      <c r="G16" s="9" t="s">
        <v>1586</v>
      </c>
      <c r="H16" s="9" t="s">
        <v>1586</v>
      </c>
      <c r="I16" s="9" t="s">
        <v>1586</v>
      </c>
      <c r="J16" s="9" t="s">
        <v>1586</v>
      </c>
      <c r="K16" s="9" t="s">
        <v>1586</v>
      </c>
    </row>
    <row r="17" spans="2:11" x14ac:dyDescent="0.4">
      <c r="B17" s="6" t="s">
        <v>238</v>
      </c>
      <c r="C17" s="6" t="s">
        <v>47</v>
      </c>
      <c r="D17" s="6" t="s">
        <v>4373</v>
      </c>
      <c r="E17" s="9" t="s">
        <v>1586</v>
      </c>
      <c r="F17" s="9" t="s">
        <v>1586</v>
      </c>
      <c r="G17" s="9" t="s">
        <v>1586</v>
      </c>
      <c r="H17" s="9" t="s">
        <v>1586</v>
      </c>
      <c r="I17" s="9" t="s">
        <v>1586</v>
      </c>
      <c r="J17" s="9" t="s">
        <v>1586</v>
      </c>
      <c r="K17" s="9" t="s">
        <v>1586</v>
      </c>
    </row>
    <row r="18" spans="2:11" x14ac:dyDescent="0.4">
      <c r="B18" s="6" t="s">
        <v>241</v>
      </c>
      <c r="C18" s="6" t="s">
        <v>51</v>
      </c>
      <c r="D18" s="6" t="s">
        <v>1610</v>
      </c>
      <c r="E18" s="9" t="s">
        <v>1586</v>
      </c>
      <c r="F18" s="9" t="s">
        <v>1586</v>
      </c>
      <c r="G18" s="9" t="s">
        <v>1586</v>
      </c>
      <c r="H18" s="9" t="s">
        <v>1586</v>
      </c>
      <c r="I18" s="9" t="s">
        <v>1586</v>
      </c>
      <c r="J18" s="9" t="s">
        <v>1586</v>
      </c>
      <c r="K18" s="9" t="s">
        <v>1586</v>
      </c>
    </row>
    <row r="19" spans="2:11" x14ac:dyDescent="0.4">
      <c r="B19" s="6" t="s">
        <v>241</v>
      </c>
      <c r="C19" s="6" t="s">
        <v>51</v>
      </c>
      <c r="D19" s="6" t="s">
        <v>4373</v>
      </c>
      <c r="E19" s="9" t="s">
        <v>1586</v>
      </c>
      <c r="F19" s="9" t="s">
        <v>1586</v>
      </c>
      <c r="G19" s="9" t="s">
        <v>1586</v>
      </c>
      <c r="H19" s="9" t="s">
        <v>1586</v>
      </c>
      <c r="I19" s="9" t="s">
        <v>1586</v>
      </c>
      <c r="J19" s="9" t="s">
        <v>1586</v>
      </c>
      <c r="K19" s="9" t="s">
        <v>1586</v>
      </c>
    </row>
    <row r="20" spans="2:11" x14ac:dyDescent="0.4">
      <c r="B20" s="13" t="s">
        <v>859</v>
      </c>
    </row>
  </sheetData>
  <mergeCells count="6">
    <mergeCell ref="B13:K13"/>
    <mergeCell ref="B4:B5"/>
    <mergeCell ref="C4:C5"/>
    <mergeCell ref="D4:D5"/>
    <mergeCell ref="E4:K4"/>
    <mergeCell ref="B6:K6"/>
  </mergeCells>
  <pageMargins left="0.7" right="0.7" top="0.75" bottom="0.75" header="0.3" footer="0.3"/>
  <pageSetup paperSize="9" orientation="portrait" horizontalDpi="300" verticalDpi="300"/>
</worksheet>
</file>

<file path=xl/worksheets/sheet1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HYPERLINK("#'KEP - K3_1_QI'!A1", "Qualitätsindikatoren: Übersicht über Auffälligkeiten und Qualitätssicherungsmaßnahmen gem. § 17 DeQS-RL")</f>
        <v>Qualitätsindikatoren: Übersicht über Auffälligkeiten und Qualitätssicherungsmaßnahmen gem. § 17 DeQS-RL</v>
      </c>
      <c r="C6" s="2" t="str">
        <f>HYPERLINK("#'KEP - K3_1_QI'!A1", "K3_1_QI")</f>
        <v>K3_1_QI</v>
      </c>
    </row>
    <row r="7" spans="1:3" x14ac:dyDescent="0.4">
      <c r="B7" s="2" t="str">
        <f>HYPERLINK("#'KEP - K3_1_AK'!A1", "Auffälligkeitskriterien: Übersicht über Auffälligkeiten und Qualitätssicherungsmaßnahmen gem. § 17 DeQS-RL")</f>
        <v>Auffälligkeitskriterien: Übersicht über Auffälligkeiten und Qualitätssicherungsmaßnahmen gem. § 17 DeQS-RL</v>
      </c>
      <c r="C7" s="2" t="str">
        <f>HYPERLINK("#'KEP - K3_1_AK'!A1", "K3_1_AK")</f>
        <v>K3_1_AK</v>
      </c>
    </row>
    <row r="8" spans="1:3" x14ac:dyDescent="0.4">
      <c r="B8" s="2" t="str">
        <f>HYPERLINK("#'KEP - K3_2_QI'!A1", "Qualitätsindikatoren: Auffälligkeiten und Bewertungen nach Abschluss des Stellungnahmeverfahrens (AJ 2023)")</f>
        <v>Qualitätsindikatoren: Auffälligkeiten und Bewertungen nach Abschluss des Stellungnahmeverfahrens (AJ 2023)</v>
      </c>
      <c r="C8" s="2" t="str">
        <f>HYPERLINK("#'KEP - K3_2_QI'!A1", "K3_2_QI")</f>
        <v>K3_2_QI</v>
      </c>
    </row>
    <row r="9" spans="1:3" x14ac:dyDescent="0.4">
      <c r="B9" s="2" t="str">
        <f>HYPERLINK("#'KEP - K3_2_AK'!A1", "Auffälligkeitskriterien: Auffälligkeiten und Bewertungen nach Abschluss des Stellungnahmeverfahrens (AJ 2023)")</f>
        <v>Auffälligkeitskriterien: Auffälligkeiten und Bewertungen nach Abschluss des Stellungnahmeverfahrens (AJ 2023)</v>
      </c>
      <c r="C9" s="2" t="str">
        <f>HYPERLINK("#'KEP - K3_2_AK'!A1", "K3_2_AK")</f>
        <v>K3_2_AK</v>
      </c>
    </row>
    <row r="10" spans="1:3" x14ac:dyDescent="0.4">
      <c r="B10" s="2" t="str">
        <f>HYPERLINK("#'KEP - K3_3_QI'!A1", "Qualitätsindikatoren: Wiederholte Auffälligkeiten (AJ 2023 und Vorjahre)")</f>
        <v>Qualitätsindikatoren: Wiederholte Auffälligkeiten (AJ 2023 und Vorjahre)</v>
      </c>
      <c r="C10" s="2" t="str">
        <f>HYPERLINK("#'KEP - K3_3_QI'!A1", "K3_3_QI")</f>
        <v>K3_3_QI</v>
      </c>
    </row>
    <row r="11" spans="1:3" x14ac:dyDescent="0.4">
      <c r="B11" s="2" t="str">
        <f>HYPERLINK("#'KEP - K3_3_AK'!A1", "Auffälligkeitskriterien: Wiederholte Auffälligkeiten (AJ 2023 und Vorjahre)")</f>
        <v>Auffälligkeitskriterien: Wiederholte Auffälligkeiten (AJ 2023 und Vorjahre)</v>
      </c>
      <c r="C11" s="2" t="str">
        <f>HYPERLINK("#'KEP - K3_3_AK'!A1", "K3_3_AK")</f>
        <v>K3_3_AK</v>
      </c>
    </row>
    <row r="12" spans="1:3" x14ac:dyDescent="0.4">
      <c r="B12" s="2" t="str">
        <f>HYPERLINK("#'KEP - K3_4_QI'!A1", "Qualitätsindikatoren: Mehrfache Auffälligkeiten bei Leistungserbringern (AJ 2023)")</f>
        <v>Qualitätsindikatoren: Mehrfache Auffälligkeiten bei Leistungserbringern (AJ 2023)</v>
      </c>
      <c r="C12" s="2" t="str">
        <f>HYPERLINK("#'KEP - K3_4_QI'!A1", "K3_4_QI")</f>
        <v>K3_4_QI</v>
      </c>
    </row>
    <row r="13" spans="1:3" x14ac:dyDescent="0.4">
      <c r="B13" s="2" t="str">
        <f>HYPERLINK("#'KEP - K3_4_AK'!A1", "Auffälligkeitskriterien: Mehrfache Auffälligkeiten bei Leistungserbringern (AJ 2023)")</f>
        <v>Auffälligkeitskriterien: Mehrfache Auffälligkeiten bei Leistungserbringern (AJ 2023)</v>
      </c>
      <c r="C13" s="2" t="str">
        <f>HYPERLINK("#'KEP - K3_4_AK'!A1", "K3_4_AK")</f>
        <v>K3_4_AK</v>
      </c>
    </row>
    <row r="14" spans="1:3" x14ac:dyDescent="0.4">
      <c r="B14" s="2" t="str">
        <f>HYPERLINK("#'KEP - K3_5_QI'!A1", "Auffälligkeiten und Stellungnahmeverfahren nach Fallzahl pro Qualitätsindikator (AJ 2023)")</f>
        <v>Auffälligkeiten und Stellungnahmeverfahren nach Fallzahl pro Qualitätsindikator (AJ 2023)</v>
      </c>
      <c r="C14" s="2" t="str">
        <f>HYPERLINK("#'KEP - K3_5_QI'!A1", "K3_5_QI")</f>
        <v>K3_5_QI</v>
      </c>
    </row>
    <row r="15" spans="1:3" x14ac:dyDescent="0.4">
      <c r="B15" s="2" t="str">
        <f>HYPERLINK("#'KEP - A_1_QI'!A1", "Qualitätsindikatoren: Art der Auffälligkeit (AJ 2023)")</f>
        <v>Qualitätsindikatoren: Art der Auffälligkeit (AJ 2023)</v>
      </c>
      <c r="C15" s="2" t="str">
        <f>HYPERLINK("#'KEP - A_1_QI'!A1", "A_1_QI")</f>
        <v>A_1_QI</v>
      </c>
    </row>
    <row r="16" spans="1:3" x14ac:dyDescent="0.4">
      <c r="B16" s="2" t="str">
        <f>HYPERLINK("#'KEP - A_1_AK'!A1", "Auffälligkeitskriterien: Art der Auffälligkeit (AJ 2023)")</f>
        <v>Auffälligkeitskriterien: Art der Auffälligkeit (AJ 2023)</v>
      </c>
      <c r="C16" s="2" t="str">
        <f>HYPERLINK("#'KEP - A_1_AK'!A1", "A_1_AK")</f>
        <v>A_1_AK</v>
      </c>
    </row>
    <row r="17" spans="2:3" x14ac:dyDescent="0.4">
      <c r="B17" s="2" t="str">
        <f>HYPERLINK("#'KEP - A_2_QI_a'!A1", "Qualitätsindikatoren: Stellungnahmeverfahren (AJ 2023)")</f>
        <v>Qualitätsindikatoren: Stellungnahmeverfahren (AJ 2023)</v>
      </c>
      <c r="C17" s="2" t="str">
        <f>HYPERLINK("#'KEP - A_2_QI_a'!A1", "A_2_QI_a")</f>
        <v>A_2_QI_a</v>
      </c>
    </row>
    <row r="18" spans="2:3" x14ac:dyDescent="0.4">
      <c r="B18" s="2" t="str">
        <f>HYPERLINK("#'KEP - A_2_AK_a'!A1", "Auffälligkeitskriterien: Stellungnahmeverfahren (AJ 2023)")</f>
        <v>Auffälligkeitskriterien: Stellungnahmeverfahren (AJ 2023)</v>
      </c>
      <c r="C18" s="2" t="str">
        <f>HYPERLINK("#'KEP - A_2_AK_a'!A1", "A_2_AK_a")</f>
        <v>A_2_AK_a</v>
      </c>
    </row>
    <row r="19" spans="2:3" x14ac:dyDescent="0.4">
      <c r="B19" s="2" t="str">
        <f>HYPERLINK("#'KEP - A_2_QI_b'!A1", "Qualitätsindikatoren: Freitextkommentare zur Nicht-Einleitung von Stellungnahmeverfahren (AJ 2023)")</f>
        <v>Qualitätsindikatoren: Freitextkommentare zur Nicht-Einleitung von Stellungnahmeverfahren (AJ 2023)</v>
      </c>
      <c r="C19" s="2" t="str">
        <f>HYPERLINK("#'KEP - A_2_QI_b'!A1", "A_2_QI_b")</f>
        <v>A_2_QI_b</v>
      </c>
    </row>
    <row r="20" spans="2:3" x14ac:dyDescent="0.4">
      <c r="B20" s="2" t="str">
        <f>HYPERLINK("#'KEP - A_2_AK_b'!A1", "Auffälligkeitskriterien: Freitextkommentare zur Nicht-Einleitung von Stellungnahmeverfahren (AJ 2023)")</f>
        <v>Auffälligkeitskriterien: Freitextkommentare zur Nicht-Einleitung von Stellungnahmeverfahren (AJ 2023)</v>
      </c>
      <c r="C20" s="2" t="str">
        <f>HYPERLINK("#'KEP - A_2_AK_b'!A1", "A_2_AK_b")</f>
        <v>A_2_AK_b</v>
      </c>
    </row>
    <row r="21" spans="2:3" x14ac:dyDescent="0.4">
      <c r="B21" s="2" t="str">
        <f>HYPERLINK("#'KEP - A_3_AK_a'!A1", "Auffälligkeitskriterien: Bewertung der qualitativ auffälligen Ergebnisse (AJ 2023)")</f>
        <v>Auffälligkeitskriterien: Bewertung der qualitativ auffälligen Ergebnisse (AJ 2023)</v>
      </c>
      <c r="C21" s="2" t="str">
        <f>HYPERLINK("#'KEP - A_3_AK_a'!A1", "A_3_AK_a")</f>
        <v>A_3_AK_a</v>
      </c>
    </row>
    <row r="22" spans="2:3" x14ac:dyDescent="0.4">
      <c r="B22" s="2" t="str">
        <f>HYPERLINK("#'KEP - A_3_AK_b'!A1", "Auffälligkeitskriterien: Freitextkommentare zur Bewertung der qualitativ auffälligen Ergebnisse (AJ 2023)")</f>
        <v>Auffälligkeitskriterien: Freitextkommentare zur Bewertung der qualitativ auffälligen Ergebnisse (AJ 2023)</v>
      </c>
      <c r="C22" s="2" t="str">
        <f>HYPERLINK("#'KEP - A_3_AK_b'!A1", "A_3_AK_b")</f>
        <v>A_3_AK_b</v>
      </c>
    </row>
    <row r="23" spans="2:3" x14ac:dyDescent="0.4">
      <c r="B23" s="2" t="str">
        <f>HYPERLINK("#'KEP - A_4_QI_a'!A1", "Qualitätsindikatoren: Bewertung der qualitativ auffälligen Ergebnisse (AJ 2023)")</f>
        <v>Qualitätsindikatoren: Bewertung der qualitativ auffälligen Ergebnisse (AJ 2023)</v>
      </c>
      <c r="C23" s="2" t="str">
        <f>HYPERLINK("#'KEP - A_4_QI_a'!A1", "A_4_QI_a")</f>
        <v>A_4_QI_a</v>
      </c>
    </row>
    <row r="24" spans="2:3" x14ac:dyDescent="0.4">
      <c r="B24" s="2" t="str">
        <f>HYPERLINK("#'KEP - A_4_QI_b'!A1", "Qualitätsindikatoren: Freitextkommentare zur Bewertung der qualitativ auffälligen Ergebnisse (AJ 2023)")</f>
        <v>Qualitätsindikatoren: Freitextkommentare zur Bewertung der qualitativ auffälligen Ergebnisse (AJ 2023)</v>
      </c>
      <c r="C24" s="2" t="str">
        <f>HYPERLINK("#'KEP - A_4_QI_b'!A1", "A_4_QI_b")</f>
        <v>A_4_QI_b</v>
      </c>
    </row>
    <row r="25" spans="2:3" x14ac:dyDescent="0.4">
      <c r="B25" s="2" t="str">
        <f>HYPERLINK("#'KEP - A_5_AK_a'!A1", "Auffälligkeitskriterien: Bewertung der qualitativ unauffälligen Ergebnisse (AJ 2023)")</f>
        <v>Auffälligkeitskriterien: Bewertung der qualitativ unauffälligen Ergebnisse (AJ 2023)</v>
      </c>
      <c r="C25" s="2" t="str">
        <f>HYPERLINK("#'KEP - A_5_AK_a'!A1", "A_5_AK_a")</f>
        <v>A_5_AK_a</v>
      </c>
    </row>
    <row r="26" spans="2:3" x14ac:dyDescent="0.4">
      <c r="B26" s="2" t="str">
        <f>HYPERLINK("#'KEP - A_5_AK_b'!A1", "Auffälligkeitskriterien: Freitextkommentare zur Bewertung der qualitativ unauffälligen Ergebnisse (AJ 2023)")</f>
        <v>Auffälligkeitskriterien: Freitextkommentare zur Bewertung der qualitativ unauffälligen Ergebnisse (AJ 2023)</v>
      </c>
      <c r="C26" s="2" t="str">
        <f>HYPERLINK("#'KEP - A_5_AK_b'!A1", "A_5_AK_b")</f>
        <v>A_5_AK_b</v>
      </c>
    </row>
    <row r="27" spans="2:3" x14ac:dyDescent="0.4">
      <c r="B27" s="2" t="str">
        <f>HYPERLINK("#'KEP - A_6_QI_a'!A1", "Qualitätsindikatoren: Bewertung der qualitativ unauffälligen Ergebnisse (AJ 2023)")</f>
        <v>Qualitätsindikatoren: Bewertung der qualitativ unauffälligen Ergebnisse (AJ 2023)</v>
      </c>
      <c r="C27" s="2" t="str">
        <f>HYPERLINK("#'KEP - A_6_QI_a'!A1", "A_6_QI_a")</f>
        <v>A_6_QI_a</v>
      </c>
    </row>
    <row r="28" spans="2:3" x14ac:dyDescent="0.4">
      <c r="B28" s="2" t="str">
        <f>HYPERLINK("#'KEP - A_6_QI_b'!A1", "Qualitätsindikatoren: Freitextkommentare zur Bewertung der qualitativ unauffälligen Ergebnisse (AJ 2023)")</f>
        <v>Qualitätsindikatoren: Freitextkommentare zur Bewertung der qualitativ unauffälligen Ergebnisse (AJ 2023)</v>
      </c>
      <c r="C28" s="2" t="str">
        <f>HYPERLINK("#'KEP - A_6_QI_b'!A1", "A_6_QI_b")</f>
        <v>A_6_QI_b</v>
      </c>
    </row>
    <row r="29" spans="2:3" x14ac:dyDescent="0.4">
      <c r="B29" s="2" t="str">
        <f>HYPERLINK("#'KEP - A_7_AK_a'!A1", "Auffälligkeitskriterien: Bewertung der  Ergebnisse als Sonstiges (AJ 2023)")</f>
        <v>Auffälligkeitskriterien: Bewertung der  Ergebnisse als Sonstiges (AJ 2023)</v>
      </c>
      <c r="C29" s="2" t="str">
        <f>HYPERLINK("#'KEP - A_7_AK_a'!A1", "A_7_AK_a")</f>
        <v>A_7_AK_a</v>
      </c>
    </row>
    <row r="30" spans="2:3" x14ac:dyDescent="0.4">
      <c r="B30" s="2" t="str">
        <f>HYPERLINK("#'KEP - A_7_AK_b'!A1", "Auffälligkeitskriterien: Freitextkommentare zur Bewertung der Ergebnisse als Sonstiges (AJ 2023)")</f>
        <v>Auffälligkeitskriterien: Freitextkommentare zur Bewertung der Ergebnisse als Sonstiges (AJ 2023)</v>
      </c>
      <c r="C30" s="2" t="str">
        <f>HYPERLINK("#'KEP - A_7_AK_b'!A1", "A_7_AK_b")</f>
        <v>A_7_AK_b</v>
      </c>
    </row>
    <row r="31" spans="2:3" x14ac:dyDescent="0.4">
      <c r="B31" s="2" t="str">
        <f>HYPERLINK("#'KEP - A_8_QI_a'!A1", "Qualitätsindikatoren: Bewertung der Ergebnisse als Dokumentationsfehler oder Sonstiges (AJ 2023)")</f>
        <v>Qualitätsindikatoren: Bewertung der Ergebnisse als Dokumentationsfehler oder Sonstiges (AJ 2023)</v>
      </c>
      <c r="C31" s="2" t="str">
        <f>HYPERLINK("#'KEP - A_8_QI_a'!A1", "A_8_QI_a")</f>
        <v>A_8_QI_a</v>
      </c>
    </row>
    <row r="32" spans="2:3" x14ac:dyDescent="0.4">
      <c r="B32" s="2" t="str">
        <f>HYPERLINK("#'KEP - A_8_QI_b'!A1", "Qualitätsindikatoren: Freitextkommentare zur Bewertung der Ergebnisse als Dokumentationsfehler oder Sonstiges (AJ 2023)")</f>
        <v>Qualitätsindikatoren: Freitextkommentare zur Bewertung der Ergebnisse als Dokumentationsfehler oder Sonstiges (AJ 2023)</v>
      </c>
      <c r="C32" s="2" t="str">
        <f>HYPERLINK("#'KEP - A_8_QI_b'!A1", "A_8_QI_b")</f>
        <v>A_8_QI_b</v>
      </c>
    </row>
    <row r="33" spans="2:3" x14ac:dyDescent="0.4">
      <c r="B33" s="2" t="str">
        <f>HYPERLINK("#'KEP - A_9_QI'!A1", "Qualitätsindikatoren: Initiierung Maßnahmenstufe 1 und 2 (AJ 2023)")</f>
        <v>Qualitätsindikatoren: Initiierung Maßnahmenstufe 1 und 2 (AJ 2023)</v>
      </c>
      <c r="C33" s="2" t="str">
        <f>HYPERLINK("#'KEP - A_9_QI'!A1", "A_9_QI")</f>
        <v>A_9_QI</v>
      </c>
    </row>
    <row r="34" spans="2:3" x14ac:dyDescent="0.4">
      <c r="B34" s="2" t="str">
        <f>HYPERLINK("#'KEP - A_9_AK'!A1", "Auffälligkeitskriterien: Initiierung Maßnahmenstufe 1 und 2 (AJ 2023)")</f>
        <v>Auffälligkeitskriterien: Initiierung Maßnahmenstufe 1 und 2 (AJ 2023)</v>
      </c>
      <c r="C34" s="2" t="str">
        <f>HYPERLINK("#'KEP - A_9_AK'!A1", "A_9_AK")</f>
        <v>A_9_AK</v>
      </c>
    </row>
    <row r="35" spans="2:3" x14ac:dyDescent="0.4">
      <c r="B35" s="2" t="str">
        <f>HYPERLINK("#'KEP - A_10_QI'!A1", "Qualitätsindikatoren: Ergebnisse nach Stellungnahmeverfahren pro Bundesland (AJ 2023)")</f>
        <v>Qualitätsindikatoren: Ergebnisse nach Stellungnahmeverfahren pro Bundesland (AJ 2023)</v>
      </c>
      <c r="C35" s="2" t="str">
        <f>HYPERLINK("#'KEP - A_10_QI'!A1", "A_10_QI")</f>
        <v>A_10_QI</v>
      </c>
    </row>
    <row r="36" spans="2:3" x14ac:dyDescent="0.4">
      <c r="B36" s="2" t="str">
        <f>HYPERLINK("#'KEP - A_10_AK'!A1", "Auffälligkeitskriterien: Ergebnisse nach Stellungnahmeverfahren pro Bundesland (AJ 2023)")</f>
        <v>Auffälligkeitskriterien: Ergebnisse nach Stellungnahmeverfahren pro Bundesland (AJ 2023)</v>
      </c>
      <c r="C36" s="2" t="str">
        <f>HYPERLINK("#'KEP - A_10_AK'!A1", "A_10_AK")</f>
        <v>A_10_AK</v>
      </c>
    </row>
    <row r="37" spans="2:3" x14ac:dyDescent="0.4">
      <c r="B37" s="2" t="str">
        <f>HYPERLINK("#'KEP - A_11_AK_QI'!A1", "Qualitätsindikatoren und Auffälligkeitskriterien: Best practice (AJ 2023)")</f>
        <v>Qualitätsindikatoren und Auffälligkeitskriterien: Best practice (AJ 2023)</v>
      </c>
      <c r="C37" s="2" t="str">
        <f>HYPERLINK("#'KEP - A_11_AK_QI'!A1", "A_11_AK_QI")</f>
        <v>A_11_AK_QI</v>
      </c>
    </row>
    <row r="38" spans="2:3" x14ac:dyDescent="0.4">
      <c r="B38" s="2" t="str">
        <f>HYPERLINK("#'KEP - A_12_QI'!A1", "Darstellung des Verlaufs der Bewertung (AJ 2023)")</f>
        <v>Darstellung des Verlaufs der Bewertung (AJ 2023)</v>
      </c>
      <c r="C38" s="2" t="str">
        <f>HYPERLINK("#'KEP - A_12_QI'!A1", "A_12_QI")</f>
        <v>A_12_QI</v>
      </c>
    </row>
    <row r="39" spans="2:3" x14ac:dyDescent="0.4">
      <c r="B39" s="2" t="str">
        <f>HYPERLINK("#'KEP - A_13_QI'!A1", "Qualitätsindikatoren: Art der Maßnahme in Maßnahmenstufe 1 (AJ 2022 und 2023)")</f>
        <v>Qualitätsindikatoren: Art der Maßnahme in Maßnahmenstufe 1 (AJ 2022 und 2023)</v>
      </c>
      <c r="C39" s="2" t="str">
        <f>HYPERLINK("#'KEP - A_13_QI'!A1", "A_13_QI")</f>
        <v>A_13_QI</v>
      </c>
    </row>
    <row r="40" spans="2:3" x14ac:dyDescent="0.4">
      <c r="B40" s="2" t="str">
        <f>HYPERLINK("#'KEP - A_13_AK'!A1", "Auffälligkeitskriterien: Art der Maßnahme in Maßnahmenstufe 1 (AJ 2022 und 2023)")</f>
        <v>Auffälligkeitskriterien: Art der Maßnahme in Maßnahmenstufe 1 (AJ 2022 und 2023)</v>
      </c>
      <c r="C40" s="2" t="str">
        <f>HYPERLINK("#'KEP - A_13_AK'!A1", "A_13_AK")</f>
        <v>A_13_AK</v>
      </c>
    </row>
  </sheetData>
  <pageMargins left="0.7" right="0.7" top="0.75" bottom="0.75" header="0.3" footer="0.3"/>
  <pageSetup paperSize="9" orientation="portrait" horizontalDpi="300" verticalDpi="300"/>
</worksheet>
</file>

<file path=xl/worksheets/sheet1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KEP'!A1", "Zurück")</f>
        <v>Zurück</v>
      </c>
    </row>
    <row r="3" spans="1:6" x14ac:dyDescent="0.4">
      <c r="B3" s="7" t="s">
        <v>5146</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5122</v>
      </c>
      <c r="D6" s="9" t="s">
        <v>3326</v>
      </c>
      <c r="E6" s="9" t="s">
        <v>5123</v>
      </c>
      <c r="F6" s="9" t="s">
        <v>3326</v>
      </c>
    </row>
    <row r="7" spans="1:6" x14ac:dyDescent="0.4">
      <c r="B7" s="16" t="s">
        <v>4655</v>
      </c>
      <c r="C7" s="9" t="s">
        <v>5122</v>
      </c>
      <c r="D7" s="9" t="s">
        <v>4443</v>
      </c>
      <c r="E7" s="9" t="s">
        <v>5123</v>
      </c>
      <c r="F7" s="9" t="s">
        <v>4443</v>
      </c>
    </row>
    <row r="8" spans="1:6" x14ac:dyDescent="0.4">
      <c r="B8" s="16" t="s">
        <v>4444</v>
      </c>
      <c r="C8" s="9" t="s">
        <v>5124</v>
      </c>
      <c r="D8" s="9" t="s">
        <v>5125</v>
      </c>
      <c r="E8" s="9" t="s">
        <v>5126</v>
      </c>
      <c r="F8" s="9" t="s">
        <v>5089</v>
      </c>
    </row>
    <row r="9" spans="1:6" x14ac:dyDescent="0.4">
      <c r="B9" s="9" t="s">
        <v>4446</v>
      </c>
      <c r="C9" s="9" t="s">
        <v>1586</v>
      </c>
      <c r="D9" s="9" t="s">
        <v>4447</v>
      </c>
      <c r="E9" s="9" t="s">
        <v>1586</v>
      </c>
      <c r="F9" s="9" t="s">
        <v>4447</v>
      </c>
    </row>
    <row r="10" spans="1:6" x14ac:dyDescent="0.4">
      <c r="B10" s="16" t="s">
        <v>4448</v>
      </c>
      <c r="C10" s="9" t="s">
        <v>5124</v>
      </c>
      <c r="D10" s="9" t="s">
        <v>4443</v>
      </c>
      <c r="E10" s="9" t="s">
        <v>5126</v>
      </c>
      <c r="F10" s="9" t="s">
        <v>4443</v>
      </c>
    </row>
    <row r="11" spans="1:6" x14ac:dyDescent="0.4">
      <c r="B11" s="9" t="s">
        <v>4664</v>
      </c>
      <c r="C11" s="9" t="s">
        <v>5124</v>
      </c>
      <c r="D11" s="9" t="s">
        <v>4443</v>
      </c>
      <c r="E11" s="9" t="s">
        <v>5126</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5127</v>
      </c>
      <c r="D15" s="9" t="s">
        <v>5128</v>
      </c>
      <c r="E15" s="9" t="s">
        <v>5129</v>
      </c>
      <c r="F15" s="9" t="s">
        <v>5130</v>
      </c>
    </row>
    <row r="16" spans="1:6" x14ac:dyDescent="0.4">
      <c r="B16" s="6" t="s">
        <v>4453</v>
      </c>
      <c r="C16" s="9" t="s">
        <v>4662</v>
      </c>
      <c r="D16" s="9" t="s">
        <v>5131</v>
      </c>
      <c r="E16" s="9" t="s">
        <v>5132</v>
      </c>
      <c r="F16" s="9" t="s">
        <v>5133</v>
      </c>
    </row>
    <row r="17" spans="2:6" x14ac:dyDescent="0.4">
      <c r="B17" s="9" t="s">
        <v>4455</v>
      </c>
      <c r="C17" s="9" t="s">
        <v>5134</v>
      </c>
      <c r="D17" s="9" t="s">
        <v>5135</v>
      </c>
      <c r="E17" s="9" t="s">
        <v>5132</v>
      </c>
      <c r="F17" s="9" t="s">
        <v>4443</v>
      </c>
    </row>
    <row r="18" spans="2:6" x14ac:dyDescent="0.4">
      <c r="B18" s="9" t="s">
        <v>4456</v>
      </c>
      <c r="C18" s="9" t="s">
        <v>1713</v>
      </c>
      <c r="D18" s="9" t="s">
        <v>5136</v>
      </c>
      <c r="E18" s="9" t="s">
        <v>1595</v>
      </c>
      <c r="F18" s="9" t="s">
        <v>5137</v>
      </c>
    </row>
    <row r="19" spans="2:6" x14ac:dyDescent="0.4">
      <c r="B19" s="9" t="s">
        <v>4457</v>
      </c>
      <c r="C19" s="9" t="s">
        <v>1586</v>
      </c>
      <c r="D19" s="9" t="s">
        <v>4447</v>
      </c>
      <c r="E19" s="9" t="s">
        <v>1597</v>
      </c>
      <c r="F19" s="9" t="s">
        <v>4631</v>
      </c>
    </row>
    <row r="20" spans="2:6" x14ac:dyDescent="0.4">
      <c r="B20" s="6" t="s">
        <v>4458</v>
      </c>
      <c r="C20" s="9" t="s">
        <v>1586</v>
      </c>
      <c r="D20" s="9" t="s">
        <v>4447</v>
      </c>
      <c r="E20" s="9" t="s">
        <v>1586</v>
      </c>
      <c r="F20" s="9" t="s">
        <v>4447</v>
      </c>
    </row>
    <row r="21" spans="2:6" x14ac:dyDescent="0.4">
      <c r="B21" s="21" t="s">
        <v>4459</v>
      </c>
      <c r="C21" s="22" t="s">
        <v>4437</v>
      </c>
      <c r="D21" s="22" t="s">
        <v>4437</v>
      </c>
      <c r="E21" s="22" t="s">
        <v>4437</v>
      </c>
      <c r="F21" s="22" t="s">
        <v>4437</v>
      </c>
    </row>
    <row r="22" spans="2:6" x14ac:dyDescent="0.4">
      <c r="B22" s="6" t="s">
        <v>4460</v>
      </c>
      <c r="C22" s="9" t="s">
        <v>5138</v>
      </c>
      <c r="D22" s="9" t="s">
        <v>5139</v>
      </c>
      <c r="E22" s="9" t="s">
        <v>5140</v>
      </c>
      <c r="F22" s="9" t="s">
        <v>5141</v>
      </c>
    </row>
    <row r="23" spans="2:6" x14ac:dyDescent="0.4">
      <c r="B23" s="6" t="s">
        <v>4462</v>
      </c>
      <c r="C23" s="9" t="s">
        <v>1687</v>
      </c>
      <c r="D23" s="9" t="s">
        <v>5142</v>
      </c>
      <c r="E23" s="9" t="s">
        <v>1816</v>
      </c>
      <c r="F23" s="9" t="s">
        <v>5143</v>
      </c>
    </row>
    <row r="24" spans="2:6" x14ac:dyDescent="0.4">
      <c r="B24" s="6" t="s">
        <v>4682</v>
      </c>
      <c r="C24" s="9" t="s">
        <v>1916</v>
      </c>
      <c r="D24" s="9" t="s">
        <v>5144</v>
      </c>
      <c r="E24" s="9" t="s">
        <v>3848</v>
      </c>
      <c r="F24" s="9" t="s">
        <v>5145</v>
      </c>
    </row>
    <row r="25" spans="2:6" x14ac:dyDescent="0.4">
      <c r="B25" s="6" t="s">
        <v>4464</v>
      </c>
      <c r="C25" s="9" t="s">
        <v>1595</v>
      </c>
      <c r="D25" s="9" t="s">
        <v>4813</v>
      </c>
      <c r="E25" s="9" t="s">
        <v>1835</v>
      </c>
      <c r="F25" s="9" t="s">
        <v>4786</v>
      </c>
    </row>
    <row r="26" spans="2:6" x14ac:dyDescent="0.4">
      <c r="B26" s="21" t="s">
        <v>4465</v>
      </c>
      <c r="C26" s="22" t="s">
        <v>4437</v>
      </c>
      <c r="D26" s="22" t="s">
        <v>4437</v>
      </c>
      <c r="E26" s="22" t="s">
        <v>4437</v>
      </c>
      <c r="F26" s="22" t="s">
        <v>4437</v>
      </c>
    </row>
    <row r="27" spans="2:6" x14ac:dyDescent="0.4">
      <c r="B27" s="6" t="s">
        <v>4466</v>
      </c>
      <c r="C27" s="9" t="s">
        <v>1713</v>
      </c>
      <c r="D27" s="9" t="s">
        <v>4467</v>
      </c>
      <c r="E27" s="9" t="s">
        <v>1650</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1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08.765625" customWidth="1"/>
    <col min="3" max="4" width="17.84375" customWidth="1"/>
  </cols>
  <sheetData>
    <row r="1" spans="1:4" x14ac:dyDescent="0.4">
      <c r="A1" s="2" t="str">
        <f>HYPERLINK("#'Auswahl Auswertungsmodul'!A1", "Zurück zum Start")</f>
        <v>Zurück zum Start</v>
      </c>
    </row>
    <row r="2" spans="1:4" x14ac:dyDescent="0.4">
      <c r="A2" s="2" t="str">
        <f>HYPERLINK("#'Auswahl KEP'!A1", "Zurück")</f>
        <v>Zurück</v>
      </c>
    </row>
    <row r="3" spans="1:4" x14ac:dyDescent="0.4">
      <c r="B3" s="7" t="s">
        <v>4617</v>
      </c>
    </row>
    <row r="4" spans="1:4" x14ac:dyDescent="0.4">
      <c r="B4" s="25" t="s">
        <v>4437</v>
      </c>
      <c r="C4" s="23" t="s">
        <v>4438</v>
      </c>
      <c r="D4" s="25" t="s">
        <v>4438</v>
      </c>
    </row>
    <row r="5" spans="1:4" x14ac:dyDescent="0.4">
      <c r="B5" s="24"/>
      <c r="C5" s="8" t="s">
        <v>4439</v>
      </c>
      <c r="D5" s="8" t="s">
        <v>4440</v>
      </c>
    </row>
    <row r="6" spans="1:4" x14ac:dyDescent="0.4">
      <c r="B6" s="16" t="s">
        <v>4441</v>
      </c>
      <c r="C6" s="9" t="s">
        <v>4610</v>
      </c>
      <c r="D6" s="9" t="s">
        <v>4443</v>
      </c>
    </row>
    <row r="7" spans="1:4" x14ac:dyDescent="0.4">
      <c r="B7" s="16" t="s">
        <v>4444</v>
      </c>
      <c r="C7" s="9" t="s">
        <v>4308</v>
      </c>
      <c r="D7" s="9" t="s">
        <v>4611</v>
      </c>
    </row>
    <row r="8" spans="1:4" x14ac:dyDescent="0.4">
      <c r="B8" s="9" t="s">
        <v>4446</v>
      </c>
      <c r="C8" s="9" t="s">
        <v>1586</v>
      </c>
      <c r="D8" s="9" t="s">
        <v>4447</v>
      </c>
    </row>
    <row r="9" spans="1:4" x14ac:dyDescent="0.4">
      <c r="B9" s="16" t="s">
        <v>4448</v>
      </c>
      <c r="C9" s="9" t="s">
        <v>4308</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1949</v>
      </c>
      <c r="D12" s="9" t="s">
        <v>4612</v>
      </c>
    </row>
    <row r="13" spans="1:4" x14ac:dyDescent="0.4">
      <c r="B13" s="6" t="s">
        <v>4453</v>
      </c>
      <c r="C13" s="9" t="s">
        <v>3537</v>
      </c>
      <c r="D13" s="9" t="s">
        <v>4613</v>
      </c>
    </row>
    <row r="14" spans="1:4" x14ac:dyDescent="0.4">
      <c r="B14" s="9" t="s">
        <v>4455</v>
      </c>
      <c r="C14" s="9" t="s">
        <v>3537</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2034</v>
      </c>
      <c r="D19" s="9" t="s">
        <v>4614</v>
      </c>
    </row>
    <row r="20" spans="2:4" x14ac:dyDescent="0.4">
      <c r="B20" s="6" t="s">
        <v>4462</v>
      </c>
      <c r="C20" s="9" t="s">
        <v>3389</v>
      </c>
      <c r="D20" s="9" t="s">
        <v>4615</v>
      </c>
    </row>
    <row r="21" spans="2:4" x14ac:dyDescent="0.4">
      <c r="B21" s="6" t="s">
        <v>4464</v>
      </c>
      <c r="C21" s="9" t="s">
        <v>1670</v>
      </c>
      <c r="D21" s="9" t="s">
        <v>4616</v>
      </c>
    </row>
    <row r="22" spans="2:4" x14ac:dyDescent="0.4">
      <c r="B22" s="21" t="s">
        <v>4465</v>
      </c>
      <c r="C22" s="22" t="s">
        <v>4437</v>
      </c>
      <c r="D22" s="22" t="s">
        <v>4437</v>
      </c>
    </row>
    <row r="23" spans="2:4" x14ac:dyDescent="0.4">
      <c r="B23" s="6" t="s">
        <v>4466</v>
      </c>
      <c r="C23" s="9" t="s">
        <v>1588</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1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heetViews>
  <sheetFormatPr baseColWidth="10" defaultRowHeight="14.6" x14ac:dyDescent="0.4"/>
  <cols>
    <col min="2" max="2" width="9.69140625" customWidth="1"/>
    <col min="3" max="3" width="102.7656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KEP'!A1", "Zurück")</f>
        <v>Zurück</v>
      </c>
    </row>
    <row r="3" spans="1:15" x14ac:dyDescent="0.4">
      <c r="B3" s="7" t="s">
        <v>6569</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736</v>
      </c>
      <c r="C7" s="6" t="s">
        <v>737</v>
      </c>
      <c r="D7" s="9" t="s">
        <v>6512</v>
      </c>
      <c r="E7" s="9" t="s">
        <v>1585</v>
      </c>
      <c r="F7" s="9" t="s">
        <v>739</v>
      </c>
      <c r="G7" s="9" t="s">
        <v>5951</v>
      </c>
      <c r="H7" s="9" t="s">
        <v>6513</v>
      </c>
      <c r="I7" s="9" t="s">
        <v>6514</v>
      </c>
      <c r="J7" s="9" t="s">
        <v>1357</v>
      </c>
      <c r="K7" s="9" t="s">
        <v>5952</v>
      </c>
      <c r="L7" s="9" t="s">
        <v>3011</v>
      </c>
      <c r="M7" s="9" t="s">
        <v>6515</v>
      </c>
      <c r="N7" s="9" t="s">
        <v>739</v>
      </c>
      <c r="O7" s="9" t="s">
        <v>5951</v>
      </c>
    </row>
    <row r="8" spans="1:15" ht="24.9" x14ac:dyDescent="0.4">
      <c r="B8" s="10" t="s">
        <v>740</v>
      </c>
      <c r="C8" s="10" t="s">
        <v>741</v>
      </c>
      <c r="D8" s="11" t="s">
        <v>6516</v>
      </c>
      <c r="E8" s="11" t="s">
        <v>1601</v>
      </c>
      <c r="F8" s="11" t="s">
        <v>743</v>
      </c>
      <c r="G8" s="11" t="s">
        <v>6517</v>
      </c>
      <c r="H8" s="11" t="s">
        <v>6518</v>
      </c>
      <c r="I8" s="11" t="s">
        <v>6519</v>
      </c>
      <c r="J8" s="11" t="s">
        <v>6520</v>
      </c>
      <c r="K8" s="11" t="s">
        <v>6521</v>
      </c>
      <c r="L8" s="11" t="s">
        <v>3012</v>
      </c>
      <c r="M8" s="11" t="s">
        <v>6522</v>
      </c>
      <c r="N8" s="11" t="s">
        <v>3013</v>
      </c>
      <c r="O8" s="11" t="s">
        <v>6523</v>
      </c>
    </row>
    <row r="9" spans="1:15" ht="24.9" x14ac:dyDescent="0.4">
      <c r="B9" s="6" t="s">
        <v>744</v>
      </c>
      <c r="C9" s="6" t="s">
        <v>745</v>
      </c>
      <c r="D9" s="9" t="s">
        <v>6524</v>
      </c>
      <c r="E9" s="9" t="s">
        <v>1853</v>
      </c>
      <c r="F9" s="9" t="s">
        <v>747</v>
      </c>
      <c r="G9" s="9" t="s">
        <v>6525</v>
      </c>
      <c r="H9" s="9" t="s">
        <v>6526</v>
      </c>
      <c r="I9" s="9" t="s">
        <v>6527</v>
      </c>
      <c r="J9" s="9" t="s">
        <v>6528</v>
      </c>
      <c r="K9" s="9" t="s">
        <v>6529</v>
      </c>
      <c r="L9" s="9" t="s">
        <v>3014</v>
      </c>
      <c r="M9" s="9" t="s">
        <v>6530</v>
      </c>
      <c r="N9" s="9" t="s">
        <v>2018</v>
      </c>
      <c r="O9" s="9" t="s">
        <v>6531</v>
      </c>
    </row>
    <row r="10" spans="1:15" ht="24.9" x14ac:dyDescent="0.4">
      <c r="B10" s="10" t="s">
        <v>748</v>
      </c>
      <c r="C10" s="10" t="s">
        <v>749</v>
      </c>
      <c r="D10" s="11" t="s">
        <v>6532</v>
      </c>
      <c r="E10" s="11" t="s">
        <v>1695</v>
      </c>
      <c r="F10" s="11" t="s">
        <v>117</v>
      </c>
      <c r="G10" s="11" t="s">
        <v>5590</v>
      </c>
      <c r="H10" s="11" t="s">
        <v>6533</v>
      </c>
      <c r="I10" s="11" t="s">
        <v>6534</v>
      </c>
      <c r="J10" s="11" t="s">
        <v>2021</v>
      </c>
      <c r="K10" s="11" t="s">
        <v>5592</v>
      </c>
      <c r="L10" s="11" t="s">
        <v>2021</v>
      </c>
      <c r="M10" s="11" t="s">
        <v>5592</v>
      </c>
      <c r="N10" s="11" t="s">
        <v>1985</v>
      </c>
      <c r="O10" s="11" t="s">
        <v>6535</v>
      </c>
    </row>
    <row r="11" spans="1:15" ht="24.9" x14ac:dyDescent="0.4">
      <c r="B11" s="6" t="s">
        <v>750</v>
      </c>
      <c r="C11" s="6" t="s">
        <v>751</v>
      </c>
      <c r="D11" s="9" t="s">
        <v>6536</v>
      </c>
      <c r="E11" s="9" t="s">
        <v>1629</v>
      </c>
      <c r="F11" s="9" t="s">
        <v>753</v>
      </c>
      <c r="G11" s="9" t="s">
        <v>6537</v>
      </c>
      <c r="H11" s="9" t="s">
        <v>6538</v>
      </c>
      <c r="I11" s="9" t="s">
        <v>6539</v>
      </c>
      <c r="J11" s="9" t="s">
        <v>2023</v>
      </c>
      <c r="K11" s="9" t="s">
        <v>6540</v>
      </c>
      <c r="L11" s="9" t="s">
        <v>753</v>
      </c>
      <c r="M11" s="9" t="s">
        <v>6537</v>
      </c>
      <c r="N11" s="9" t="s">
        <v>2023</v>
      </c>
      <c r="O11" s="9" t="s">
        <v>6540</v>
      </c>
    </row>
    <row r="12" spans="1:15" ht="24.9" x14ac:dyDescent="0.4">
      <c r="B12" s="10" t="s">
        <v>754</v>
      </c>
      <c r="C12" s="10" t="s">
        <v>755</v>
      </c>
      <c r="D12" s="11" t="s">
        <v>6541</v>
      </c>
      <c r="E12" s="11" t="s">
        <v>1668</v>
      </c>
      <c r="F12" s="11" t="s">
        <v>658</v>
      </c>
      <c r="G12" s="11" t="s">
        <v>5590</v>
      </c>
      <c r="H12" s="11" t="s">
        <v>6542</v>
      </c>
      <c r="I12" s="11" t="s">
        <v>6543</v>
      </c>
      <c r="J12" s="11" t="s">
        <v>6544</v>
      </c>
      <c r="K12" s="11" t="s">
        <v>6545</v>
      </c>
      <c r="L12" s="11" t="s">
        <v>1287</v>
      </c>
      <c r="M12" s="11" t="s">
        <v>5592</v>
      </c>
      <c r="N12" s="11" t="s">
        <v>2592</v>
      </c>
      <c r="O12" s="11" t="s">
        <v>5591</v>
      </c>
    </row>
    <row r="13" spans="1:15" ht="24.9" x14ac:dyDescent="0.4">
      <c r="B13" s="6" t="s">
        <v>756</v>
      </c>
      <c r="C13" s="6" t="s">
        <v>757</v>
      </c>
      <c r="D13" s="9" t="s">
        <v>6546</v>
      </c>
      <c r="E13" s="9" t="s">
        <v>1689</v>
      </c>
      <c r="F13" s="9" t="s">
        <v>759</v>
      </c>
      <c r="G13" s="9" t="s">
        <v>6525</v>
      </c>
      <c r="H13" s="9" t="s">
        <v>6547</v>
      </c>
      <c r="I13" s="9" t="s">
        <v>6548</v>
      </c>
      <c r="J13" s="9" t="s">
        <v>6549</v>
      </c>
      <c r="K13" s="9" t="s">
        <v>6550</v>
      </c>
      <c r="L13" s="9" t="s">
        <v>2027</v>
      </c>
      <c r="M13" s="9" t="s">
        <v>6551</v>
      </c>
      <c r="N13" s="9" t="s">
        <v>3015</v>
      </c>
      <c r="O13" s="9" t="s">
        <v>6531</v>
      </c>
    </row>
    <row r="14" spans="1:15" ht="24.9" x14ac:dyDescent="0.4">
      <c r="B14" s="10" t="s">
        <v>760</v>
      </c>
      <c r="C14" s="10" t="s">
        <v>692</v>
      </c>
      <c r="D14" s="11" t="s">
        <v>6552</v>
      </c>
      <c r="E14" s="11" t="s">
        <v>1713</v>
      </c>
      <c r="F14" s="11" t="s">
        <v>210</v>
      </c>
      <c r="G14" s="11" t="s">
        <v>6553</v>
      </c>
      <c r="H14" s="11" t="s">
        <v>6554</v>
      </c>
      <c r="I14" s="11" t="s">
        <v>6555</v>
      </c>
      <c r="J14" s="11" t="s">
        <v>1961</v>
      </c>
      <c r="K14" s="11" t="s">
        <v>6556</v>
      </c>
      <c r="L14" s="11" t="s">
        <v>4276</v>
      </c>
      <c r="M14" s="11" t="s">
        <v>6557</v>
      </c>
      <c r="N14" s="11" t="s">
        <v>210</v>
      </c>
      <c r="O14" s="11" t="s">
        <v>6553</v>
      </c>
    </row>
    <row r="15" spans="1:15" ht="24.9" x14ac:dyDescent="0.4">
      <c r="B15" s="6" t="s">
        <v>761</v>
      </c>
      <c r="C15" s="6" t="s">
        <v>762</v>
      </c>
      <c r="D15" s="9" t="s">
        <v>6558</v>
      </c>
      <c r="E15" s="9" t="s">
        <v>1586</v>
      </c>
      <c r="F15" s="9" t="s">
        <v>302</v>
      </c>
      <c r="G15" s="9" t="s">
        <v>6559</v>
      </c>
      <c r="H15" s="9" t="s">
        <v>6560</v>
      </c>
      <c r="I15" s="9" t="s">
        <v>6561</v>
      </c>
      <c r="J15" s="9" t="s">
        <v>1820</v>
      </c>
      <c r="K15" s="9" t="s">
        <v>6562</v>
      </c>
      <c r="L15" s="9" t="s">
        <v>1001</v>
      </c>
      <c r="M15" s="9" t="s">
        <v>6563</v>
      </c>
      <c r="N15" s="9" t="s">
        <v>1820</v>
      </c>
      <c r="O15" s="9" t="s">
        <v>6562</v>
      </c>
    </row>
    <row r="16" spans="1:15" ht="24.9" x14ac:dyDescent="0.4">
      <c r="B16" s="10" t="s">
        <v>763</v>
      </c>
      <c r="C16" s="10" t="s">
        <v>764</v>
      </c>
      <c r="D16" s="11" t="s">
        <v>6564</v>
      </c>
      <c r="E16" s="11" t="s">
        <v>1665</v>
      </c>
      <c r="F16" s="11" t="s">
        <v>766</v>
      </c>
      <c r="G16" s="11" t="s">
        <v>6565</v>
      </c>
      <c r="H16" s="11" t="s">
        <v>6566</v>
      </c>
      <c r="I16" s="11" t="s">
        <v>6567</v>
      </c>
      <c r="J16" s="11" t="s">
        <v>2032</v>
      </c>
      <c r="K16" s="11" t="s">
        <v>6568</v>
      </c>
      <c r="L16" s="11" t="s">
        <v>766</v>
      </c>
      <c r="M16" s="11" t="s">
        <v>6565</v>
      </c>
      <c r="N16" s="11" t="s">
        <v>2032</v>
      </c>
      <c r="O16" s="11" t="s">
        <v>6568</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1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workbookViewId="0"/>
  </sheetViews>
  <sheetFormatPr baseColWidth="10" defaultRowHeight="14.6" x14ac:dyDescent="0.4"/>
  <cols>
    <col min="2" max="2" width="9.69140625" customWidth="1"/>
    <col min="3" max="3" width="110.460937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KEP'!A1", "Zurück")</f>
        <v>Zurück</v>
      </c>
    </row>
    <row r="3" spans="1:13" x14ac:dyDescent="0.4">
      <c r="B3" s="7" t="s">
        <v>5631</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61</v>
      </c>
      <c r="C7" s="21"/>
      <c r="D7" s="29"/>
      <c r="E7" s="29"/>
      <c r="F7" s="29"/>
      <c r="G7" s="29"/>
      <c r="H7" s="29"/>
      <c r="I7" s="29"/>
      <c r="J7" s="29"/>
      <c r="K7" s="29"/>
      <c r="L7" s="29"/>
      <c r="M7" s="29"/>
    </row>
    <row r="8" spans="1:13" ht="24.9" x14ac:dyDescent="0.4">
      <c r="B8" s="6" t="s">
        <v>269</v>
      </c>
      <c r="C8" s="6" t="s">
        <v>270</v>
      </c>
      <c r="D8" s="9" t="s">
        <v>5589</v>
      </c>
      <c r="E8" s="9" t="s">
        <v>1588</v>
      </c>
      <c r="F8" s="9" t="s">
        <v>143</v>
      </c>
      <c r="G8" s="9" t="s">
        <v>5590</v>
      </c>
      <c r="H8" s="9" t="s">
        <v>1716</v>
      </c>
      <c r="I8" s="9" t="s">
        <v>5591</v>
      </c>
      <c r="J8" s="9" t="s">
        <v>1716</v>
      </c>
      <c r="K8" s="9" t="s">
        <v>5591</v>
      </c>
      <c r="L8" s="9" t="s">
        <v>981</v>
      </c>
      <c r="M8" s="9" t="s">
        <v>5592</v>
      </c>
    </row>
    <row r="9" spans="1:13" ht="24.9" x14ac:dyDescent="0.4">
      <c r="B9" s="6" t="s">
        <v>271</v>
      </c>
      <c r="C9" s="6" t="s">
        <v>236</v>
      </c>
      <c r="D9" s="9" t="s">
        <v>5593</v>
      </c>
      <c r="E9" s="9" t="s">
        <v>1597</v>
      </c>
      <c r="F9" s="9" t="s">
        <v>158</v>
      </c>
      <c r="G9" s="9" t="s">
        <v>5594</v>
      </c>
      <c r="H9" s="9" t="s">
        <v>969</v>
      </c>
      <c r="I9" s="9" t="s">
        <v>5595</v>
      </c>
      <c r="J9" s="9" t="s">
        <v>1717</v>
      </c>
      <c r="K9" s="9" t="s">
        <v>5596</v>
      </c>
      <c r="L9" s="9" t="s">
        <v>158</v>
      </c>
      <c r="M9" s="9" t="s">
        <v>5594</v>
      </c>
    </row>
    <row r="10" spans="1:13" ht="24.9" x14ac:dyDescent="0.4">
      <c r="B10" s="6" t="s">
        <v>272</v>
      </c>
      <c r="C10" s="6" t="s">
        <v>232</v>
      </c>
      <c r="D10" s="9" t="s">
        <v>5597</v>
      </c>
      <c r="E10" s="9" t="s">
        <v>1595</v>
      </c>
      <c r="F10" s="9" t="s">
        <v>49</v>
      </c>
      <c r="G10" s="9" t="s">
        <v>5598</v>
      </c>
      <c r="H10" s="9" t="s">
        <v>49</v>
      </c>
      <c r="I10" s="9" t="s">
        <v>5598</v>
      </c>
      <c r="J10" s="9" t="s">
        <v>919</v>
      </c>
      <c r="K10" s="9" t="s">
        <v>5599</v>
      </c>
      <c r="L10" s="9" t="s">
        <v>1008</v>
      </c>
      <c r="M10" s="9" t="s">
        <v>5600</v>
      </c>
    </row>
    <row r="11" spans="1:13" ht="24.9" x14ac:dyDescent="0.4">
      <c r="B11" s="6" t="s">
        <v>273</v>
      </c>
      <c r="C11" s="6" t="s">
        <v>274</v>
      </c>
      <c r="D11" s="9" t="s">
        <v>5601</v>
      </c>
      <c r="E11" s="9" t="s">
        <v>1668</v>
      </c>
      <c r="F11" s="9" t="s">
        <v>133</v>
      </c>
      <c r="G11" s="9" t="s">
        <v>5602</v>
      </c>
      <c r="H11" s="9" t="s">
        <v>4266</v>
      </c>
      <c r="I11" s="9" t="s">
        <v>5603</v>
      </c>
      <c r="J11" s="9" t="s">
        <v>1718</v>
      </c>
      <c r="K11" s="9" t="s">
        <v>5604</v>
      </c>
      <c r="L11" s="9" t="s">
        <v>889</v>
      </c>
      <c r="M11" s="9" t="s">
        <v>5605</v>
      </c>
    </row>
    <row r="12" spans="1:13" ht="24.9" x14ac:dyDescent="0.4">
      <c r="B12" s="6" t="s">
        <v>275</v>
      </c>
      <c r="C12" s="6" t="s">
        <v>250</v>
      </c>
      <c r="D12" s="9" t="s">
        <v>5606</v>
      </c>
      <c r="E12" s="9" t="s">
        <v>1663</v>
      </c>
      <c r="F12" s="9" t="s">
        <v>252</v>
      </c>
      <c r="G12" s="9" t="s">
        <v>3284</v>
      </c>
      <c r="H12" s="9" t="s">
        <v>5607</v>
      </c>
      <c r="I12" s="9" t="s">
        <v>5608</v>
      </c>
      <c r="J12" s="9" t="s">
        <v>1706</v>
      </c>
      <c r="K12" s="9" t="s">
        <v>5609</v>
      </c>
      <c r="L12" s="9" t="s">
        <v>252</v>
      </c>
      <c r="M12" s="9" t="s">
        <v>3284</v>
      </c>
    </row>
    <row r="13" spans="1:13" x14ac:dyDescent="0.4">
      <c r="B13" s="21" t="s">
        <v>41</v>
      </c>
      <c r="C13" s="21"/>
      <c r="D13" s="29"/>
      <c r="E13" s="29"/>
      <c r="F13" s="29"/>
      <c r="G13" s="29"/>
      <c r="H13" s="29"/>
      <c r="I13" s="29"/>
      <c r="J13" s="29"/>
      <c r="K13" s="29"/>
      <c r="L13" s="29"/>
      <c r="M13" s="29"/>
    </row>
    <row r="14" spans="1:13" ht="24.9" x14ac:dyDescent="0.4">
      <c r="B14" s="6" t="s">
        <v>276</v>
      </c>
      <c r="C14" s="6" t="s">
        <v>139</v>
      </c>
      <c r="D14" s="9" t="s">
        <v>5610</v>
      </c>
      <c r="E14" s="9" t="s">
        <v>1586</v>
      </c>
      <c r="F14" s="9" t="s">
        <v>187</v>
      </c>
      <c r="G14" s="9" t="s">
        <v>5611</v>
      </c>
      <c r="H14" s="9" t="s">
        <v>1674</v>
      </c>
      <c r="I14" s="9" t="s">
        <v>5612</v>
      </c>
      <c r="J14" s="9" t="s">
        <v>1626</v>
      </c>
      <c r="K14" s="9" t="s">
        <v>5613</v>
      </c>
      <c r="L14" s="9" t="s">
        <v>926</v>
      </c>
      <c r="M14" s="9" t="s">
        <v>5614</v>
      </c>
    </row>
    <row r="15" spans="1:13" ht="24.9" x14ac:dyDescent="0.4">
      <c r="B15" s="6" t="s">
        <v>277</v>
      </c>
      <c r="C15" s="6" t="s">
        <v>256</v>
      </c>
      <c r="D15" s="9" t="s">
        <v>5615</v>
      </c>
      <c r="E15" s="9" t="s">
        <v>1663</v>
      </c>
      <c r="F15" s="9" t="s">
        <v>176</v>
      </c>
      <c r="G15" s="9" t="s">
        <v>5616</v>
      </c>
      <c r="H15" s="9" t="s">
        <v>176</v>
      </c>
      <c r="I15" s="9" t="s">
        <v>5616</v>
      </c>
      <c r="J15" s="9" t="s">
        <v>996</v>
      </c>
      <c r="K15" s="9" t="s">
        <v>5617</v>
      </c>
      <c r="L15" s="9" t="s">
        <v>935</v>
      </c>
      <c r="M15" s="9" t="s">
        <v>5618</v>
      </c>
    </row>
    <row r="16" spans="1:13" ht="24.9" x14ac:dyDescent="0.4">
      <c r="B16" s="6" t="s">
        <v>278</v>
      </c>
      <c r="C16" s="6" t="s">
        <v>258</v>
      </c>
      <c r="D16" s="9" t="s">
        <v>5619</v>
      </c>
      <c r="E16" s="9" t="s">
        <v>1595</v>
      </c>
      <c r="F16" s="9" t="s">
        <v>187</v>
      </c>
      <c r="G16" s="9" t="s">
        <v>5616</v>
      </c>
      <c r="H16" s="9" t="s">
        <v>1674</v>
      </c>
      <c r="I16" s="9" t="s">
        <v>5617</v>
      </c>
      <c r="J16" s="9" t="s">
        <v>1626</v>
      </c>
      <c r="K16" s="9" t="s">
        <v>5620</v>
      </c>
      <c r="L16" s="9" t="s">
        <v>187</v>
      </c>
      <c r="M16" s="9" t="s">
        <v>5616</v>
      </c>
    </row>
    <row r="17" spans="2:13" ht="24.9" x14ac:dyDescent="0.4">
      <c r="B17" s="6" t="s">
        <v>279</v>
      </c>
      <c r="C17" s="6" t="s">
        <v>260</v>
      </c>
      <c r="D17" s="9" t="s">
        <v>5621</v>
      </c>
      <c r="E17" s="9" t="s">
        <v>1670</v>
      </c>
      <c r="F17" s="9" t="s">
        <v>266</v>
      </c>
      <c r="G17" s="9" t="s">
        <v>5622</v>
      </c>
      <c r="H17" s="9" t="s">
        <v>1721</v>
      </c>
      <c r="I17" s="9" t="s">
        <v>5623</v>
      </c>
      <c r="J17" s="9" t="s">
        <v>2424</v>
      </c>
      <c r="K17" s="9" t="s">
        <v>5624</v>
      </c>
      <c r="L17" s="9" t="s">
        <v>266</v>
      </c>
      <c r="M17" s="9" t="s">
        <v>5622</v>
      </c>
    </row>
    <row r="18" spans="2:13" ht="24.9" x14ac:dyDescent="0.4">
      <c r="B18" s="6" t="s">
        <v>280</v>
      </c>
      <c r="C18" s="6" t="s">
        <v>264</v>
      </c>
      <c r="D18" s="9" t="s">
        <v>5625</v>
      </c>
      <c r="E18" s="9" t="s">
        <v>1588</v>
      </c>
      <c r="F18" s="9" t="s">
        <v>149</v>
      </c>
      <c r="G18" s="9" t="s">
        <v>5622</v>
      </c>
      <c r="H18" s="9" t="s">
        <v>940</v>
      </c>
      <c r="I18" s="9" t="s">
        <v>5623</v>
      </c>
      <c r="J18" s="9" t="s">
        <v>902</v>
      </c>
      <c r="K18" s="9" t="s">
        <v>5626</v>
      </c>
      <c r="L18" s="9" t="s">
        <v>149</v>
      </c>
      <c r="M18" s="9" t="s">
        <v>5622</v>
      </c>
    </row>
    <row r="19" spans="2:13" ht="24.9" x14ac:dyDescent="0.4">
      <c r="B19" s="6" t="s">
        <v>281</v>
      </c>
      <c r="C19" s="6" t="s">
        <v>51</v>
      </c>
      <c r="D19" s="9" t="s">
        <v>5627</v>
      </c>
      <c r="E19" s="9" t="s">
        <v>1663</v>
      </c>
      <c r="F19" s="9" t="s">
        <v>49</v>
      </c>
      <c r="G19" s="9" t="s">
        <v>5628</v>
      </c>
      <c r="H19" s="9" t="s">
        <v>857</v>
      </c>
      <c r="I19" s="9" t="s">
        <v>5629</v>
      </c>
      <c r="J19" s="9" t="s">
        <v>49</v>
      </c>
      <c r="K19" s="9" t="s">
        <v>5628</v>
      </c>
      <c r="L19" s="9" t="s">
        <v>1008</v>
      </c>
      <c r="M19" s="9" t="s">
        <v>5630</v>
      </c>
    </row>
  </sheetData>
  <mergeCells count="11">
    <mergeCell ref="B7:M7"/>
    <mergeCell ref="B13:M13"/>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1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heetViews>
  <sheetFormatPr baseColWidth="10" defaultRowHeight="14.6" x14ac:dyDescent="0.4"/>
  <cols>
    <col min="2" max="2" width="9.69140625" customWidth="1"/>
    <col min="3" max="3" width="102.765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KEP'!A1", "Zurück")</f>
        <v>Zurück</v>
      </c>
    </row>
    <row r="3" spans="1:9" x14ac:dyDescent="0.4">
      <c r="B3" s="7" t="s">
        <v>6828</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736</v>
      </c>
      <c r="C6" s="6" t="s">
        <v>737</v>
      </c>
      <c r="D6" s="9" t="s">
        <v>2012</v>
      </c>
      <c r="E6" s="9" t="s">
        <v>1632</v>
      </c>
      <c r="F6" s="9" t="s">
        <v>3326</v>
      </c>
      <c r="G6" s="9" t="s">
        <v>1585</v>
      </c>
      <c r="H6" s="9" t="s">
        <v>1595</v>
      </c>
      <c r="I6" s="9" t="s">
        <v>3326</v>
      </c>
    </row>
    <row r="7" spans="1:9" x14ac:dyDescent="0.4">
      <c r="B7" s="10" t="s">
        <v>740</v>
      </c>
      <c r="C7" s="10" t="s">
        <v>741</v>
      </c>
      <c r="D7" s="11" t="s">
        <v>2015</v>
      </c>
      <c r="E7" s="11" t="s">
        <v>1835</v>
      </c>
      <c r="F7" s="11" t="s">
        <v>3326</v>
      </c>
      <c r="G7" s="11" t="s">
        <v>1661</v>
      </c>
      <c r="H7" s="11" t="s">
        <v>1588</v>
      </c>
      <c r="I7" s="11" t="s">
        <v>3326</v>
      </c>
    </row>
    <row r="8" spans="1:9" x14ac:dyDescent="0.4">
      <c r="B8" s="6" t="s">
        <v>744</v>
      </c>
      <c r="C8" s="6" t="s">
        <v>745</v>
      </c>
      <c r="D8" s="9" t="s">
        <v>2017</v>
      </c>
      <c r="E8" s="9" t="s">
        <v>1627</v>
      </c>
      <c r="F8" s="9" t="s">
        <v>3326</v>
      </c>
      <c r="G8" s="9" t="s">
        <v>1668</v>
      </c>
      <c r="H8" s="9" t="s">
        <v>1586</v>
      </c>
      <c r="I8" s="9" t="s">
        <v>3326</v>
      </c>
    </row>
    <row r="9" spans="1:9" x14ac:dyDescent="0.4">
      <c r="B9" s="10" t="s">
        <v>748</v>
      </c>
      <c r="C9" s="10" t="s">
        <v>749</v>
      </c>
      <c r="D9" s="11" t="s">
        <v>1618</v>
      </c>
      <c r="E9" s="11" t="s">
        <v>1585</v>
      </c>
      <c r="F9" s="11" t="s">
        <v>3326</v>
      </c>
      <c r="G9" s="11" t="s">
        <v>1588</v>
      </c>
      <c r="H9" s="11" t="s">
        <v>1586</v>
      </c>
      <c r="I9" s="11" t="s">
        <v>3326</v>
      </c>
    </row>
    <row r="10" spans="1:9" x14ac:dyDescent="0.4">
      <c r="B10" s="6" t="s">
        <v>750</v>
      </c>
      <c r="C10" s="6" t="s">
        <v>751</v>
      </c>
      <c r="D10" s="9" t="s">
        <v>2022</v>
      </c>
      <c r="E10" s="9" t="s">
        <v>1594</v>
      </c>
      <c r="F10" s="9" t="s">
        <v>3326</v>
      </c>
      <c r="G10" s="9" t="s">
        <v>1588</v>
      </c>
      <c r="H10" s="9" t="s">
        <v>1586</v>
      </c>
      <c r="I10" s="9" t="s">
        <v>3326</v>
      </c>
    </row>
    <row r="11" spans="1:9" x14ac:dyDescent="0.4">
      <c r="B11" s="10" t="s">
        <v>754</v>
      </c>
      <c r="C11" s="10" t="s">
        <v>755</v>
      </c>
      <c r="D11" s="11" t="s">
        <v>1966</v>
      </c>
      <c r="E11" s="11" t="s">
        <v>1723</v>
      </c>
      <c r="F11" s="11" t="s">
        <v>3326</v>
      </c>
      <c r="G11" s="11" t="s">
        <v>1632</v>
      </c>
      <c r="H11" s="11" t="s">
        <v>1595</v>
      </c>
      <c r="I11" s="11" t="s">
        <v>3326</v>
      </c>
    </row>
    <row r="12" spans="1:9" x14ac:dyDescent="0.4">
      <c r="B12" s="6" t="s">
        <v>756</v>
      </c>
      <c r="C12" s="6" t="s">
        <v>757</v>
      </c>
      <c r="D12" s="9" t="s">
        <v>2025</v>
      </c>
      <c r="E12" s="9" t="s">
        <v>1665</v>
      </c>
      <c r="F12" s="9" t="s">
        <v>3326</v>
      </c>
      <c r="G12" s="9" t="s">
        <v>1632</v>
      </c>
      <c r="H12" s="9" t="s">
        <v>1588</v>
      </c>
      <c r="I12" s="9" t="s">
        <v>3326</v>
      </c>
    </row>
    <row r="13" spans="1:9" x14ac:dyDescent="0.4">
      <c r="B13" s="10" t="s">
        <v>760</v>
      </c>
      <c r="C13" s="10" t="s">
        <v>692</v>
      </c>
      <c r="D13" s="11" t="s">
        <v>1684</v>
      </c>
      <c r="E13" s="11" t="s">
        <v>1601</v>
      </c>
      <c r="F13" s="11" t="s">
        <v>3326</v>
      </c>
      <c r="G13" s="11" t="s">
        <v>1597</v>
      </c>
      <c r="H13" s="11" t="s">
        <v>1588</v>
      </c>
      <c r="I13" s="11" t="s">
        <v>3326</v>
      </c>
    </row>
    <row r="14" spans="1:9" x14ac:dyDescent="0.4">
      <c r="B14" s="6" t="s">
        <v>761</v>
      </c>
      <c r="C14" s="6" t="s">
        <v>762</v>
      </c>
      <c r="D14" s="9" t="s">
        <v>1728</v>
      </c>
      <c r="E14" s="9" t="s">
        <v>1625</v>
      </c>
      <c r="F14" s="9" t="s">
        <v>3326</v>
      </c>
      <c r="G14" s="9" t="s">
        <v>1595</v>
      </c>
      <c r="H14" s="9" t="s">
        <v>1586</v>
      </c>
      <c r="I14" s="9" t="s">
        <v>3326</v>
      </c>
    </row>
    <row r="15" spans="1:9" x14ac:dyDescent="0.4">
      <c r="B15" s="10" t="s">
        <v>763</v>
      </c>
      <c r="C15" s="10" t="s">
        <v>764</v>
      </c>
      <c r="D15" s="11" t="s">
        <v>1614</v>
      </c>
      <c r="E15" s="11" t="s">
        <v>1586</v>
      </c>
      <c r="F15" s="11" t="s">
        <v>3326</v>
      </c>
      <c r="G15" s="11" t="s">
        <v>1597</v>
      </c>
      <c r="H15" s="11" t="s">
        <v>1586</v>
      </c>
      <c r="I15" s="11" t="s">
        <v>3326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41" customWidth="1"/>
    <col min="4" max="4" width="9.69140625" customWidth="1"/>
    <col min="5" max="5" width="227.921875" customWidth="1"/>
  </cols>
  <sheetData>
    <row r="1" spans="1:5" x14ac:dyDescent="0.4">
      <c r="A1" s="2" t="str">
        <f>HYPERLINK("#'Auswahl Auswertungsmodul'!A1", "Zurück zum Start")</f>
        <v>Zurück zum Start</v>
      </c>
    </row>
    <row r="2" spans="1:5" x14ac:dyDescent="0.4">
      <c r="A2" s="2" t="str">
        <f>HYPERLINK("#'Auswahl CHE'!A1", "Zurück")</f>
        <v>Zurück</v>
      </c>
    </row>
    <row r="3" spans="1:5" x14ac:dyDescent="0.4">
      <c r="B3" s="7" t="s">
        <v>2888</v>
      </c>
    </row>
    <row r="4" spans="1:5" x14ac:dyDescent="0.4">
      <c r="B4" s="3" t="s">
        <v>36</v>
      </c>
      <c r="C4" s="4" t="s">
        <v>37</v>
      </c>
      <c r="D4" s="3" t="s">
        <v>1747</v>
      </c>
      <c r="E4" s="4" t="s">
        <v>1028</v>
      </c>
    </row>
    <row r="5" spans="1:5" x14ac:dyDescent="0.4">
      <c r="B5" s="21" t="s">
        <v>41</v>
      </c>
      <c r="C5" s="21"/>
      <c r="D5" s="30"/>
      <c r="E5" s="21"/>
    </row>
    <row r="6" spans="1:5" x14ac:dyDescent="0.4">
      <c r="B6" s="5" t="s">
        <v>42</v>
      </c>
      <c r="C6" s="6" t="s">
        <v>43</v>
      </c>
      <c r="D6" s="5" t="s">
        <v>23</v>
      </c>
      <c r="E6" s="6" t="s">
        <v>2887</v>
      </c>
    </row>
  </sheetData>
  <mergeCells count="1">
    <mergeCell ref="B5:E5"/>
  </mergeCells>
  <pageMargins left="0.7" right="0.7" top="0.75" bottom="0.75" header="0.3" footer="0.3"/>
  <pageSetup paperSize="9" orientation="portrait" horizontalDpi="300" verticalDpi="300"/>
</worksheet>
</file>

<file path=xl/worksheets/sheet1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heetViews>
  <sheetFormatPr baseColWidth="10" defaultRowHeight="14.6" x14ac:dyDescent="0.4"/>
  <cols>
    <col min="2" max="2" width="9.69140625" customWidth="1"/>
    <col min="3" max="3" width="110.460937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KEP'!A1", "Zurück")</f>
        <v>Zurück</v>
      </c>
    </row>
    <row r="3" spans="1:9" x14ac:dyDescent="0.4">
      <c r="B3" s="7" t="s">
        <v>6793</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61</v>
      </c>
      <c r="C6" s="21"/>
      <c r="D6" s="29"/>
      <c r="E6" s="29"/>
      <c r="F6" s="29"/>
      <c r="G6" s="29"/>
      <c r="H6" s="29"/>
      <c r="I6" s="29"/>
    </row>
    <row r="7" spans="1:9" x14ac:dyDescent="0.4">
      <c r="B7" s="6" t="s">
        <v>269</v>
      </c>
      <c r="C7" s="6" t="s">
        <v>270</v>
      </c>
      <c r="D7" s="9" t="s">
        <v>1661</v>
      </c>
      <c r="E7" s="9" t="s">
        <v>1588</v>
      </c>
      <c r="F7" s="9" t="s">
        <v>3326</v>
      </c>
      <c r="G7" s="9" t="s">
        <v>1595</v>
      </c>
      <c r="H7" s="9" t="s">
        <v>1586</v>
      </c>
      <c r="I7" s="9" t="s">
        <v>3326</v>
      </c>
    </row>
    <row r="8" spans="1:9" x14ac:dyDescent="0.4">
      <c r="B8" s="6" t="s">
        <v>271</v>
      </c>
      <c r="C8" s="6" t="s">
        <v>236</v>
      </c>
      <c r="D8" s="9" t="s">
        <v>1632</v>
      </c>
      <c r="E8" s="9" t="s">
        <v>1595</v>
      </c>
      <c r="F8" s="9" t="s">
        <v>3326</v>
      </c>
      <c r="G8" s="9" t="s">
        <v>1663</v>
      </c>
      <c r="H8" s="9" t="s">
        <v>1588</v>
      </c>
      <c r="I8" s="9" t="s">
        <v>3326</v>
      </c>
    </row>
    <row r="9" spans="1:9" x14ac:dyDescent="0.4">
      <c r="B9" s="6" t="s">
        <v>272</v>
      </c>
      <c r="C9" s="6" t="s">
        <v>232</v>
      </c>
      <c r="D9" s="9" t="s">
        <v>1585</v>
      </c>
      <c r="E9" s="9" t="s">
        <v>1595</v>
      </c>
      <c r="F9" s="9" t="s">
        <v>3326</v>
      </c>
      <c r="G9" s="9" t="s">
        <v>1625</v>
      </c>
      <c r="H9" s="9" t="s">
        <v>1588</v>
      </c>
      <c r="I9" s="9" t="s">
        <v>3326</v>
      </c>
    </row>
    <row r="10" spans="1:9" x14ac:dyDescent="0.4">
      <c r="B10" s="6" t="s">
        <v>273</v>
      </c>
      <c r="C10" s="6" t="s">
        <v>274</v>
      </c>
      <c r="D10" s="9" t="s">
        <v>1650</v>
      </c>
      <c r="E10" s="9" t="s">
        <v>1588</v>
      </c>
      <c r="F10" s="9" t="s">
        <v>3326</v>
      </c>
      <c r="G10" s="9" t="s">
        <v>1625</v>
      </c>
      <c r="H10" s="9" t="s">
        <v>1586</v>
      </c>
      <c r="I10" s="9" t="s">
        <v>3326</v>
      </c>
    </row>
    <row r="11" spans="1:9" x14ac:dyDescent="0.4">
      <c r="B11" s="6" t="s">
        <v>275</v>
      </c>
      <c r="C11" s="6" t="s">
        <v>250</v>
      </c>
      <c r="D11" s="9" t="s">
        <v>1705</v>
      </c>
      <c r="E11" s="9" t="s">
        <v>1586</v>
      </c>
      <c r="F11" s="9" t="s">
        <v>3326</v>
      </c>
      <c r="G11" s="9" t="s">
        <v>3869</v>
      </c>
      <c r="H11" s="9" t="s">
        <v>1586</v>
      </c>
      <c r="I11" s="9" t="s">
        <v>3326</v>
      </c>
    </row>
    <row r="12" spans="1:9" x14ac:dyDescent="0.4">
      <c r="B12" s="21" t="s">
        <v>41</v>
      </c>
      <c r="C12" s="21"/>
      <c r="D12" s="29"/>
      <c r="E12" s="29"/>
      <c r="F12" s="29"/>
      <c r="G12" s="29"/>
      <c r="H12" s="29"/>
      <c r="I12" s="29"/>
    </row>
    <row r="13" spans="1:9" x14ac:dyDescent="0.4">
      <c r="B13" s="6" t="s">
        <v>276</v>
      </c>
      <c r="C13" s="6" t="s">
        <v>139</v>
      </c>
      <c r="D13" s="9" t="s">
        <v>1625</v>
      </c>
      <c r="E13" s="9" t="s">
        <v>1588</v>
      </c>
      <c r="F13" s="9" t="s">
        <v>3326</v>
      </c>
      <c r="G13" s="9" t="s">
        <v>1597</v>
      </c>
      <c r="H13" s="9" t="s">
        <v>1586</v>
      </c>
      <c r="I13" s="9" t="s">
        <v>3326</v>
      </c>
    </row>
    <row r="14" spans="1:9" x14ac:dyDescent="0.4">
      <c r="B14" s="6" t="s">
        <v>277</v>
      </c>
      <c r="C14" s="6" t="s">
        <v>256</v>
      </c>
      <c r="D14" s="9" t="s">
        <v>1670</v>
      </c>
      <c r="E14" s="9" t="s">
        <v>1595</v>
      </c>
      <c r="F14" s="9" t="s">
        <v>3326</v>
      </c>
      <c r="G14" s="9" t="s">
        <v>1588</v>
      </c>
      <c r="H14" s="9" t="s">
        <v>1586</v>
      </c>
      <c r="I14" s="9" t="s">
        <v>3326</v>
      </c>
    </row>
    <row r="15" spans="1:9" x14ac:dyDescent="0.4">
      <c r="B15" s="6" t="s">
        <v>278</v>
      </c>
      <c r="C15" s="6" t="s">
        <v>258</v>
      </c>
      <c r="D15" s="9" t="s">
        <v>1625</v>
      </c>
      <c r="E15" s="9" t="s">
        <v>1586</v>
      </c>
      <c r="F15" s="9" t="s">
        <v>3326</v>
      </c>
      <c r="G15" s="9" t="s">
        <v>1597</v>
      </c>
      <c r="H15" s="9" t="s">
        <v>1586</v>
      </c>
      <c r="I15" s="9" t="s">
        <v>3326</v>
      </c>
    </row>
    <row r="16" spans="1:9" x14ac:dyDescent="0.4">
      <c r="B16" s="6" t="s">
        <v>279</v>
      </c>
      <c r="C16" s="6" t="s">
        <v>260</v>
      </c>
      <c r="D16" s="9" t="s">
        <v>1713</v>
      </c>
      <c r="E16" s="9" t="s">
        <v>1588</v>
      </c>
      <c r="F16" s="9" t="s">
        <v>3326</v>
      </c>
      <c r="G16" s="9" t="s">
        <v>1625</v>
      </c>
      <c r="H16" s="9" t="s">
        <v>1586</v>
      </c>
      <c r="I16" s="9" t="s">
        <v>3326</v>
      </c>
    </row>
    <row r="17" spans="2:9" x14ac:dyDescent="0.4">
      <c r="B17" s="6" t="s">
        <v>280</v>
      </c>
      <c r="C17" s="6" t="s">
        <v>264</v>
      </c>
      <c r="D17" s="9" t="s">
        <v>1663</v>
      </c>
      <c r="E17" s="9" t="s">
        <v>1586</v>
      </c>
      <c r="F17" s="9" t="s">
        <v>3326</v>
      </c>
      <c r="G17" s="9" t="s">
        <v>1584</v>
      </c>
      <c r="H17" s="9" t="s">
        <v>1586</v>
      </c>
      <c r="I17" s="9" t="s">
        <v>3326</v>
      </c>
    </row>
    <row r="18" spans="2:9" x14ac:dyDescent="0.4">
      <c r="B18" s="6" t="s">
        <v>281</v>
      </c>
      <c r="C18" s="6" t="s">
        <v>51</v>
      </c>
      <c r="D18" s="9" t="s">
        <v>1585</v>
      </c>
      <c r="E18" s="9" t="s">
        <v>1588</v>
      </c>
      <c r="F18" s="9" t="s">
        <v>3326</v>
      </c>
      <c r="G18" s="9" t="s">
        <v>1586</v>
      </c>
      <c r="H18" s="9" t="s">
        <v>1586</v>
      </c>
      <c r="I18" s="9" t="s">
        <v>3326</v>
      </c>
    </row>
  </sheetData>
  <mergeCells count="6">
    <mergeCell ref="B12:I12"/>
    <mergeCell ref="B4:B5"/>
    <mergeCell ref="C4:C5"/>
    <mergeCell ref="D4:F4"/>
    <mergeCell ref="G4:I4"/>
    <mergeCell ref="B6:I6"/>
  </mergeCells>
  <pageMargins left="0.7" right="0.7" top="0.75" bottom="0.75" header="0.3" footer="0.3"/>
  <pageSetup paperSize="9" orientation="portrait" horizontalDpi="300" verticalDpi="300"/>
</worksheet>
</file>

<file path=xl/worksheets/sheet1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1.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KEP'!A1", "Zurück")</f>
        <v>Zurück</v>
      </c>
    </row>
    <row r="3" spans="1:7" x14ac:dyDescent="0.4">
      <c r="B3" s="7" t="s">
        <v>6907</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6906</v>
      </c>
      <c r="C6" s="5" t="s">
        <v>3491</v>
      </c>
      <c r="D6" s="5" t="s">
        <v>1940</v>
      </c>
      <c r="E6" s="5" t="s">
        <v>2034</v>
      </c>
      <c r="F6" s="5" t="s">
        <v>1670</v>
      </c>
      <c r="G6" s="5" t="s">
        <v>1588</v>
      </c>
    </row>
  </sheetData>
  <mergeCells count="2">
    <mergeCell ref="B4:D4"/>
    <mergeCell ref="E4:G4"/>
  </mergeCells>
  <pageMargins left="0.7" right="0.7" top="0.75" bottom="0.75" header="0.3" footer="0.3"/>
  <pageSetup paperSize="9" orientation="portrait" horizontalDpi="300" verticalDpi="300"/>
</worksheet>
</file>

<file path=xl/worksheets/sheet1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4.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KEP'!A1", "Zurück")</f>
        <v>Zurück</v>
      </c>
    </row>
    <row r="3" spans="1:7" x14ac:dyDescent="0.4">
      <c r="B3" s="7" t="s">
        <v>6869</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3734</v>
      </c>
      <c r="C6" s="5" t="s">
        <v>1668</v>
      </c>
      <c r="D6" s="5" t="s">
        <v>1588</v>
      </c>
      <c r="E6" s="5" t="s">
        <v>1647</v>
      </c>
      <c r="F6" s="5" t="s">
        <v>1597</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1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85.6132812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KEP'!A1", "Zurück")</f>
        <v>Zurück</v>
      </c>
    </row>
    <row r="3" spans="1:5" x14ac:dyDescent="0.4">
      <c r="B3" s="7" t="s">
        <v>7202</v>
      </c>
    </row>
    <row r="4" spans="1:5" x14ac:dyDescent="0.4">
      <c r="B4" s="4" t="s">
        <v>6916</v>
      </c>
      <c r="C4" s="3" t="s">
        <v>6917</v>
      </c>
      <c r="D4" s="3" t="s">
        <v>6918</v>
      </c>
      <c r="E4" s="3" t="s">
        <v>6919</v>
      </c>
    </row>
    <row r="5" spans="1:5" x14ac:dyDescent="0.4">
      <c r="B5" s="6" t="s">
        <v>7011</v>
      </c>
      <c r="C5" s="5" t="s">
        <v>5170</v>
      </c>
      <c r="D5" s="5" t="s">
        <v>7185</v>
      </c>
      <c r="E5" s="5" t="s">
        <v>7186</v>
      </c>
    </row>
    <row r="6" spans="1:5" x14ac:dyDescent="0.4">
      <c r="B6" s="10" t="s">
        <v>7187</v>
      </c>
      <c r="C6" s="14" t="s">
        <v>3449</v>
      </c>
      <c r="D6" s="14" t="s">
        <v>7188</v>
      </c>
      <c r="E6" s="14" t="s">
        <v>7189</v>
      </c>
    </row>
    <row r="7" spans="1:5" x14ac:dyDescent="0.4">
      <c r="B7" s="6" t="s">
        <v>7190</v>
      </c>
      <c r="C7" s="5" t="s">
        <v>5006</v>
      </c>
      <c r="D7" s="5" t="s">
        <v>7191</v>
      </c>
      <c r="E7" s="5" t="s">
        <v>7192</v>
      </c>
    </row>
    <row r="8" spans="1:5" x14ac:dyDescent="0.4">
      <c r="B8" s="10" t="s">
        <v>7193</v>
      </c>
      <c r="C8" s="14" t="s">
        <v>7194</v>
      </c>
      <c r="D8" s="14" t="s">
        <v>7195</v>
      </c>
      <c r="E8" s="14" t="s">
        <v>7196</v>
      </c>
    </row>
    <row r="9" spans="1:5" x14ac:dyDescent="0.4">
      <c r="B9" s="6" t="s">
        <v>7197</v>
      </c>
      <c r="C9" s="5" t="s">
        <v>5170</v>
      </c>
      <c r="D9" s="5" t="s">
        <v>7198</v>
      </c>
      <c r="E9" s="5" t="s">
        <v>7199</v>
      </c>
    </row>
    <row r="10" spans="1:5" x14ac:dyDescent="0.4">
      <c r="B10" s="10" t="s">
        <v>3356</v>
      </c>
      <c r="C10" s="14" t="s">
        <v>5126</v>
      </c>
      <c r="D10" s="14" t="s">
        <v>7200</v>
      </c>
      <c r="E10" s="14" t="s">
        <v>7201</v>
      </c>
    </row>
  </sheetData>
  <pageMargins left="0.7" right="0.7" top="0.75" bottom="0.75" header="0.3" footer="0.3"/>
  <pageSetup paperSize="9" orientation="portrait" horizontalDpi="300" verticalDpi="300"/>
</worksheet>
</file>

<file path=xl/worksheets/sheet1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baseColWidth="10" defaultRowHeight="14.6" x14ac:dyDescent="0.4"/>
  <cols>
    <col min="2" max="2" width="9.69140625" customWidth="1"/>
    <col min="3" max="3" width="102.765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KEP'!A1", "Zurück")</f>
        <v>Zurück</v>
      </c>
    </row>
    <row r="3" spans="1:5" x14ac:dyDescent="0.4">
      <c r="B3" s="7" t="s">
        <v>767</v>
      </c>
    </row>
    <row r="4" spans="1:5" x14ac:dyDescent="0.4">
      <c r="B4" s="25" t="s">
        <v>36</v>
      </c>
      <c r="C4" s="25" t="s">
        <v>345</v>
      </c>
      <c r="D4" s="23" t="s">
        <v>38</v>
      </c>
      <c r="E4" s="25" t="s">
        <v>38</v>
      </c>
    </row>
    <row r="5" spans="1:5" x14ac:dyDescent="0.4">
      <c r="B5" s="24"/>
      <c r="C5" s="24"/>
      <c r="D5" s="8" t="s">
        <v>39</v>
      </c>
      <c r="E5" s="8" t="s">
        <v>40</v>
      </c>
    </row>
    <row r="6" spans="1:5" ht="24.9" x14ac:dyDescent="0.4">
      <c r="B6" s="6" t="s">
        <v>736</v>
      </c>
      <c r="C6" s="6" t="s">
        <v>737</v>
      </c>
      <c r="D6" s="9" t="s">
        <v>738</v>
      </c>
      <c r="E6" s="9" t="s">
        <v>739</v>
      </c>
    </row>
    <row r="7" spans="1:5" ht="24.9" x14ac:dyDescent="0.4">
      <c r="B7" s="10" t="s">
        <v>740</v>
      </c>
      <c r="C7" s="10" t="s">
        <v>741</v>
      </c>
      <c r="D7" s="11" t="s">
        <v>742</v>
      </c>
      <c r="E7" s="11" t="s">
        <v>743</v>
      </c>
    </row>
    <row r="8" spans="1:5" ht="24.9" x14ac:dyDescent="0.4">
      <c r="B8" s="6" t="s">
        <v>744</v>
      </c>
      <c r="C8" s="6" t="s">
        <v>745</v>
      </c>
      <c r="D8" s="9" t="s">
        <v>746</v>
      </c>
      <c r="E8" s="9" t="s">
        <v>747</v>
      </c>
    </row>
    <row r="9" spans="1:5" ht="24.9" x14ac:dyDescent="0.4">
      <c r="B9" s="10" t="s">
        <v>748</v>
      </c>
      <c r="C9" s="10" t="s">
        <v>749</v>
      </c>
      <c r="D9" s="11" t="s">
        <v>116</v>
      </c>
      <c r="E9" s="11" t="s">
        <v>117</v>
      </c>
    </row>
    <row r="10" spans="1:5" ht="24.9" x14ac:dyDescent="0.4">
      <c r="B10" s="6" t="s">
        <v>750</v>
      </c>
      <c r="C10" s="6" t="s">
        <v>751</v>
      </c>
      <c r="D10" s="9" t="s">
        <v>752</v>
      </c>
      <c r="E10" s="9" t="s">
        <v>753</v>
      </c>
    </row>
    <row r="11" spans="1:5" ht="24.9" x14ac:dyDescent="0.4">
      <c r="B11" s="10" t="s">
        <v>754</v>
      </c>
      <c r="C11" s="10" t="s">
        <v>755</v>
      </c>
      <c r="D11" s="11" t="s">
        <v>657</v>
      </c>
      <c r="E11" s="11" t="s">
        <v>658</v>
      </c>
    </row>
    <row r="12" spans="1:5" ht="24.9" x14ac:dyDescent="0.4">
      <c r="B12" s="6" t="s">
        <v>756</v>
      </c>
      <c r="C12" s="6" t="s">
        <v>757</v>
      </c>
      <c r="D12" s="9" t="s">
        <v>758</v>
      </c>
      <c r="E12" s="9" t="s">
        <v>759</v>
      </c>
    </row>
    <row r="13" spans="1:5" ht="24.9" x14ac:dyDescent="0.4">
      <c r="B13" s="10" t="s">
        <v>760</v>
      </c>
      <c r="C13" s="10" t="s">
        <v>692</v>
      </c>
      <c r="D13" s="11" t="s">
        <v>209</v>
      </c>
      <c r="E13" s="11" t="s">
        <v>210</v>
      </c>
    </row>
    <row r="14" spans="1:5" ht="24.9" x14ac:dyDescent="0.4">
      <c r="B14" s="6" t="s">
        <v>761</v>
      </c>
      <c r="C14" s="6" t="s">
        <v>762</v>
      </c>
      <c r="D14" s="9" t="s">
        <v>301</v>
      </c>
      <c r="E14" s="9" t="s">
        <v>302</v>
      </c>
    </row>
    <row r="15" spans="1:5" ht="24.9" x14ac:dyDescent="0.4">
      <c r="B15" s="10" t="s">
        <v>763</v>
      </c>
      <c r="C15" s="10" t="s">
        <v>764</v>
      </c>
      <c r="D15" s="11" t="s">
        <v>765</v>
      </c>
      <c r="E15" s="11" t="s">
        <v>766</v>
      </c>
    </row>
  </sheetData>
  <mergeCells count="3">
    <mergeCell ref="B4:B5"/>
    <mergeCell ref="C4:C5"/>
    <mergeCell ref="D4:E4"/>
  </mergeCells>
  <pageMargins left="0.7" right="0.7" top="0.75" bottom="0.75" header="0.3" footer="0.3"/>
  <pageSetup paperSize="9" orientation="portrait" horizontalDpi="300" verticalDpi="300"/>
</worksheet>
</file>

<file path=xl/worksheets/sheet1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heetViews>
  <sheetFormatPr baseColWidth="10" defaultRowHeight="14.6" x14ac:dyDescent="0.4"/>
  <cols>
    <col min="2" max="2" width="9.69140625" customWidth="1"/>
    <col min="3" max="3" width="110.46093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KEP'!A1", "Zurück")</f>
        <v>Zurück</v>
      </c>
    </row>
    <row r="3" spans="1:5" x14ac:dyDescent="0.4">
      <c r="B3" s="7" t="s">
        <v>282</v>
      </c>
    </row>
    <row r="4" spans="1:5" x14ac:dyDescent="0.4">
      <c r="B4" s="25" t="s">
        <v>36</v>
      </c>
      <c r="C4" s="25" t="s">
        <v>37</v>
      </c>
      <c r="D4" s="23" t="s">
        <v>38</v>
      </c>
      <c r="E4" s="25" t="s">
        <v>38</v>
      </c>
    </row>
    <row r="5" spans="1:5" x14ac:dyDescent="0.4">
      <c r="B5" s="24"/>
      <c r="C5" s="24"/>
      <c r="D5" s="8" t="s">
        <v>39</v>
      </c>
      <c r="E5" s="8" t="s">
        <v>40</v>
      </c>
    </row>
    <row r="6" spans="1:5" x14ac:dyDescent="0.4">
      <c r="B6" s="21" t="s">
        <v>61</v>
      </c>
      <c r="C6" s="21"/>
      <c r="D6" s="29"/>
      <c r="E6" s="29"/>
    </row>
    <row r="7" spans="1:5" ht="24.9" x14ac:dyDescent="0.4">
      <c r="B7" s="6" t="s">
        <v>269</v>
      </c>
      <c r="C7" s="6" t="s">
        <v>270</v>
      </c>
      <c r="D7" s="9" t="s">
        <v>142</v>
      </c>
      <c r="E7" s="9" t="s">
        <v>143</v>
      </c>
    </row>
    <row r="8" spans="1:5" ht="24.9" x14ac:dyDescent="0.4">
      <c r="B8" s="6" t="s">
        <v>271</v>
      </c>
      <c r="C8" s="6" t="s">
        <v>236</v>
      </c>
      <c r="D8" s="9" t="s">
        <v>157</v>
      </c>
      <c r="E8" s="9" t="s">
        <v>158</v>
      </c>
    </row>
    <row r="9" spans="1:5" ht="24.9" x14ac:dyDescent="0.4">
      <c r="B9" s="6" t="s">
        <v>272</v>
      </c>
      <c r="C9" s="6" t="s">
        <v>232</v>
      </c>
      <c r="D9" s="9" t="s">
        <v>48</v>
      </c>
      <c r="E9" s="9" t="s">
        <v>49</v>
      </c>
    </row>
    <row r="10" spans="1:5" ht="24.9" x14ac:dyDescent="0.4">
      <c r="B10" s="6" t="s">
        <v>273</v>
      </c>
      <c r="C10" s="6" t="s">
        <v>274</v>
      </c>
      <c r="D10" s="9" t="s">
        <v>132</v>
      </c>
      <c r="E10" s="9" t="s">
        <v>133</v>
      </c>
    </row>
    <row r="11" spans="1:5" ht="24.9" x14ac:dyDescent="0.4">
      <c r="B11" s="6" t="s">
        <v>275</v>
      </c>
      <c r="C11" s="6" t="s">
        <v>250</v>
      </c>
      <c r="D11" s="9" t="s">
        <v>251</v>
      </c>
      <c r="E11" s="9" t="s">
        <v>252</v>
      </c>
    </row>
    <row r="12" spans="1:5" x14ac:dyDescent="0.4">
      <c r="B12" s="21" t="s">
        <v>41</v>
      </c>
      <c r="C12" s="21"/>
      <c r="D12" s="29"/>
      <c r="E12" s="29"/>
    </row>
    <row r="13" spans="1:5" ht="24.9" x14ac:dyDescent="0.4">
      <c r="B13" s="6" t="s">
        <v>276</v>
      </c>
      <c r="C13" s="6" t="s">
        <v>139</v>
      </c>
      <c r="D13" s="9" t="s">
        <v>186</v>
      </c>
      <c r="E13" s="9" t="s">
        <v>187</v>
      </c>
    </row>
    <row r="14" spans="1:5" ht="24.9" x14ac:dyDescent="0.4">
      <c r="B14" s="6" t="s">
        <v>277</v>
      </c>
      <c r="C14" s="6" t="s">
        <v>256</v>
      </c>
      <c r="D14" s="9" t="s">
        <v>175</v>
      </c>
      <c r="E14" s="9" t="s">
        <v>176</v>
      </c>
    </row>
    <row r="15" spans="1:5" ht="24.9" x14ac:dyDescent="0.4">
      <c r="B15" s="6" t="s">
        <v>278</v>
      </c>
      <c r="C15" s="6" t="s">
        <v>258</v>
      </c>
      <c r="D15" s="9" t="s">
        <v>186</v>
      </c>
      <c r="E15" s="9" t="s">
        <v>187</v>
      </c>
    </row>
    <row r="16" spans="1:5" ht="24.9" x14ac:dyDescent="0.4">
      <c r="B16" s="6" t="s">
        <v>279</v>
      </c>
      <c r="C16" s="6" t="s">
        <v>260</v>
      </c>
      <c r="D16" s="9" t="s">
        <v>265</v>
      </c>
      <c r="E16" s="9" t="s">
        <v>266</v>
      </c>
    </row>
    <row r="17" spans="2:5" ht="24.9" x14ac:dyDescent="0.4">
      <c r="B17" s="6" t="s">
        <v>280</v>
      </c>
      <c r="C17" s="6" t="s">
        <v>264</v>
      </c>
      <c r="D17" s="9" t="s">
        <v>148</v>
      </c>
      <c r="E17" s="9" t="s">
        <v>149</v>
      </c>
    </row>
    <row r="18" spans="2:5" ht="24.9" x14ac:dyDescent="0.4">
      <c r="B18" s="6" t="s">
        <v>281</v>
      </c>
      <c r="C18" s="6" t="s">
        <v>51</v>
      </c>
      <c r="D18" s="9" t="s">
        <v>48</v>
      </c>
      <c r="E18" s="9" t="s">
        <v>49</v>
      </c>
    </row>
  </sheetData>
  <mergeCells count="5">
    <mergeCell ref="B4:B5"/>
    <mergeCell ref="C4:C5"/>
    <mergeCell ref="D4:E4"/>
    <mergeCell ref="B6:E6"/>
    <mergeCell ref="B12:E12"/>
  </mergeCells>
  <pageMargins left="0.7" right="0.7" top="0.75" bottom="0.75" header="0.3" footer="0.3"/>
  <pageSetup paperSize="9" orientation="portrait" horizontalDpi="300" verticalDpi="300"/>
</worksheet>
</file>

<file path=xl/worksheets/sheet1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heetViews>
  <sheetFormatPr baseColWidth="10" defaultRowHeight="14.6" x14ac:dyDescent="0.4"/>
  <cols>
    <col min="2" max="2" width="9.69140625" customWidth="1"/>
    <col min="3" max="3" width="102.765625" customWidth="1"/>
    <col min="4" max="4" width="39.69140625" customWidth="1"/>
    <col min="5" max="5" width="22.69140625" customWidth="1"/>
    <col min="6" max="7" width="20.4609375" customWidth="1"/>
  </cols>
  <sheetData>
    <row r="1" spans="1:7" x14ac:dyDescent="0.4">
      <c r="A1" s="2" t="str">
        <f>HYPERLINK("#'Auswahl Auswertungsmodul'!A1", "Zurück zum Start")</f>
        <v>Zurück zum Start</v>
      </c>
    </row>
    <row r="2" spans="1:7" x14ac:dyDescent="0.4">
      <c r="A2" s="2" t="str">
        <f>HYPERLINK("#'Auswahl KEP'!A1", "Zurück")</f>
        <v>Zurück</v>
      </c>
    </row>
    <row r="3" spans="1:7" x14ac:dyDescent="0.4">
      <c r="B3" s="7" t="s">
        <v>1378</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736</v>
      </c>
      <c r="C6" s="6" t="s">
        <v>737</v>
      </c>
      <c r="D6" s="9" t="s">
        <v>1357</v>
      </c>
      <c r="E6" s="9" t="s">
        <v>1358</v>
      </c>
      <c r="F6" s="9" t="s">
        <v>1359</v>
      </c>
      <c r="G6" s="9" t="s">
        <v>1359</v>
      </c>
    </row>
    <row r="7" spans="1:7" ht="24.9" x14ac:dyDescent="0.4">
      <c r="B7" s="10" t="s">
        <v>740</v>
      </c>
      <c r="C7" s="10" t="s">
        <v>741</v>
      </c>
      <c r="D7" s="11" t="s">
        <v>1360</v>
      </c>
      <c r="E7" s="11" t="s">
        <v>1361</v>
      </c>
      <c r="F7" s="11" t="s">
        <v>1362</v>
      </c>
      <c r="G7" s="11" t="s">
        <v>1362</v>
      </c>
    </row>
    <row r="8" spans="1:7" ht="24.9" x14ac:dyDescent="0.4">
      <c r="B8" s="6" t="s">
        <v>744</v>
      </c>
      <c r="C8" s="6" t="s">
        <v>745</v>
      </c>
      <c r="D8" s="9" t="s">
        <v>1363</v>
      </c>
      <c r="E8" s="9" t="s">
        <v>1364</v>
      </c>
      <c r="F8" s="9" t="s">
        <v>747</v>
      </c>
      <c r="G8" s="9" t="s">
        <v>747</v>
      </c>
    </row>
    <row r="9" spans="1:7" ht="24.9" x14ac:dyDescent="0.4">
      <c r="B9" s="10" t="s">
        <v>748</v>
      </c>
      <c r="C9" s="10" t="s">
        <v>749</v>
      </c>
      <c r="D9" s="11" t="s">
        <v>1365</v>
      </c>
      <c r="E9" s="11" t="s">
        <v>1366</v>
      </c>
      <c r="F9" s="11" t="s">
        <v>117</v>
      </c>
      <c r="G9" s="11" t="s">
        <v>117</v>
      </c>
    </row>
    <row r="10" spans="1:7" ht="24.9" x14ac:dyDescent="0.4">
      <c r="B10" s="6" t="s">
        <v>750</v>
      </c>
      <c r="C10" s="6" t="s">
        <v>751</v>
      </c>
      <c r="D10" s="9" t="s">
        <v>1367</v>
      </c>
      <c r="E10" s="9" t="s">
        <v>1368</v>
      </c>
      <c r="F10" s="9" t="s">
        <v>753</v>
      </c>
      <c r="G10" s="9" t="s">
        <v>753</v>
      </c>
    </row>
    <row r="11" spans="1:7" ht="24.9" x14ac:dyDescent="0.4">
      <c r="B11" s="10" t="s">
        <v>754</v>
      </c>
      <c r="C11" s="10" t="s">
        <v>755</v>
      </c>
      <c r="D11" s="11" t="s">
        <v>1369</v>
      </c>
      <c r="E11" s="11" t="s">
        <v>1370</v>
      </c>
      <c r="F11" s="11" t="s">
        <v>658</v>
      </c>
      <c r="G11" s="11" t="s">
        <v>1287</v>
      </c>
    </row>
    <row r="12" spans="1:7" ht="24.9" x14ac:dyDescent="0.4">
      <c r="B12" s="6" t="s">
        <v>756</v>
      </c>
      <c r="C12" s="6" t="s">
        <v>757</v>
      </c>
      <c r="D12" s="9" t="s">
        <v>1371</v>
      </c>
      <c r="E12" s="9" t="s">
        <v>1372</v>
      </c>
      <c r="F12" s="9" t="s">
        <v>759</v>
      </c>
      <c r="G12" s="9" t="s">
        <v>1373</v>
      </c>
    </row>
    <row r="13" spans="1:7" ht="24.9" x14ac:dyDescent="0.4">
      <c r="B13" s="10" t="s">
        <v>760</v>
      </c>
      <c r="C13" s="10" t="s">
        <v>692</v>
      </c>
      <c r="D13" s="11" t="s">
        <v>1374</v>
      </c>
      <c r="E13" s="11" t="s">
        <v>1375</v>
      </c>
      <c r="F13" s="11" t="s">
        <v>210</v>
      </c>
      <c r="G13" s="11" t="s">
        <v>210</v>
      </c>
    </row>
    <row r="14" spans="1:7" ht="24.9" x14ac:dyDescent="0.4">
      <c r="B14" s="6" t="s">
        <v>761</v>
      </c>
      <c r="C14" s="6" t="s">
        <v>762</v>
      </c>
      <c r="D14" s="9" t="s">
        <v>302</v>
      </c>
      <c r="E14" s="9" t="s">
        <v>301</v>
      </c>
      <c r="F14" s="9" t="s">
        <v>302</v>
      </c>
      <c r="G14" s="9" t="s">
        <v>302</v>
      </c>
    </row>
    <row r="15" spans="1:7" ht="24.9" x14ac:dyDescent="0.4">
      <c r="B15" s="10" t="s">
        <v>763</v>
      </c>
      <c r="C15" s="10" t="s">
        <v>764</v>
      </c>
      <c r="D15" s="11" t="s">
        <v>1376</v>
      </c>
      <c r="E15" s="11" t="s">
        <v>1377</v>
      </c>
      <c r="F15" s="11" t="s">
        <v>766</v>
      </c>
      <c r="G15" s="11" t="s">
        <v>766</v>
      </c>
    </row>
    <row r="16" spans="1:7" x14ac:dyDescent="0.4">
      <c r="B16"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heetViews>
  <sheetFormatPr baseColWidth="10" defaultRowHeight="14.6" x14ac:dyDescent="0.4"/>
  <cols>
    <col min="2" max="2" width="9.69140625" customWidth="1"/>
    <col min="3" max="3" width="110.460937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KEP'!A1", "Zurück")</f>
        <v>Zurück</v>
      </c>
    </row>
    <row r="3" spans="1:7" x14ac:dyDescent="0.4">
      <c r="B3" s="7" t="s">
        <v>991</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61</v>
      </c>
      <c r="C6" s="21"/>
      <c r="D6" s="29"/>
      <c r="E6" s="29"/>
      <c r="F6" s="29"/>
      <c r="G6" s="29"/>
    </row>
    <row r="7" spans="1:7" ht="24.9" x14ac:dyDescent="0.4">
      <c r="B7" s="6" t="s">
        <v>269</v>
      </c>
      <c r="C7" s="6" t="s">
        <v>270</v>
      </c>
      <c r="D7" s="9" t="s">
        <v>981</v>
      </c>
      <c r="E7" s="9" t="s">
        <v>982</v>
      </c>
      <c r="F7" s="9" t="s">
        <v>143</v>
      </c>
      <c r="G7" s="9" t="s">
        <v>143</v>
      </c>
    </row>
    <row r="8" spans="1:7" ht="24.9" x14ac:dyDescent="0.4">
      <c r="B8" s="6" t="s">
        <v>271</v>
      </c>
      <c r="C8" s="6" t="s">
        <v>236</v>
      </c>
      <c r="D8" s="9" t="s">
        <v>908</v>
      </c>
      <c r="E8" s="9" t="s">
        <v>909</v>
      </c>
      <c r="F8" s="9" t="s">
        <v>158</v>
      </c>
      <c r="G8" s="9" t="s">
        <v>158</v>
      </c>
    </row>
    <row r="9" spans="1:7" ht="24.9" x14ac:dyDescent="0.4">
      <c r="B9" s="6" t="s">
        <v>272</v>
      </c>
      <c r="C9" s="6" t="s">
        <v>232</v>
      </c>
      <c r="D9" s="9" t="s">
        <v>906</v>
      </c>
      <c r="E9" s="9" t="s">
        <v>907</v>
      </c>
      <c r="F9" s="9" t="s">
        <v>49</v>
      </c>
      <c r="G9" s="9" t="s">
        <v>49</v>
      </c>
    </row>
    <row r="10" spans="1:7" ht="24.9" x14ac:dyDescent="0.4">
      <c r="B10" s="6" t="s">
        <v>273</v>
      </c>
      <c r="C10" s="6" t="s">
        <v>274</v>
      </c>
      <c r="D10" s="9" t="s">
        <v>983</v>
      </c>
      <c r="E10" s="9" t="s">
        <v>984</v>
      </c>
      <c r="F10" s="9" t="s">
        <v>133</v>
      </c>
      <c r="G10" s="9" t="s">
        <v>133</v>
      </c>
    </row>
    <row r="11" spans="1:7" ht="24.9" x14ac:dyDescent="0.4">
      <c r="B11" s="6" t="s">
        <v>275</v>
      </c>
      <c r="C11" s="6" t="s">
        <v>250</v>
      </c>
      <c r="D11" s="9" t="s">
        <v>985</v>
      </c>
      <c r="E11" s="9" t="s">
        <v>986</v>
      </c>
      <c r="F11" s="9" t="s">
        <v>252</v>
      </c>
      <c r="G11" s="9" t="s">
        <v>252</v>
      </c>
    </row>
    <row r="12" spans="1:7" x14ac:dyDescent="0.4">
      <c r="B12" s="21" t="s">
        <v>41</v>
      </c>
      <c r="C12" s="21"/>
      <c r="D12" s="29"/>
      <c r="E12" s="29"/>
      <c r="F12" s="29"/>
      <c r="G12" s="29"/>
    </row>
    <row r="13" spans="1:7" ht="24.9" x14ac:dyDescent="0.4">
      <c r="B13" s="6" t="s">
        <v>276</v>
      </c>
      <c r="C13" s="6" t="s">
        <v>139</v>
      </c>
      <c r="D13" s="9" t="s">
        <v>187</v>
      </c>
      <c r="E13" s="9" t="s">
        <v>186</v>
      </c>
      <c r="F13" s="9" t="s">
        <v>187</v>
      </c>
      <c r="G13" s="9" t="s">
        <v>187</v>
      </c>
    </row>
    <row r="14" spans="1:7" ht="24.9" x14ac:dyDescent="0.4">
      <c r="B14" s="6" t="s">
        <v>277</v>
      </c>
      <c r="C14" s="6" t="s">
        <v>256</v>
      </c>
      <c r="D14" s="9" t="s">
        <v>987</v>
      </c>
      <c r="E14" s="9" t="s">
        <v>988</v>
      </c>
      <c r="F14" s="9" t="s">
        <v>176</v>
      </c>
      <c r="G14" s="9" t="s">
        <v>176</v>
      </c>
    </row>
    <row r="15" spans="1:7" ht="24.9" x14ac:dyDescent="0.4">
      <c r="B15" s="6" t="s">
        <v>278</v>
      </c>
      <c r="C15" s="6" t="s">
        <v>258</v>
      </c>
      <c r="D15" s="9" t="s">
        <v>926</v>
      </c>
      <c r="E15" s="9" t="s">
        <v>927</v>
      </c>
      <c r="F15" s="9" t="s">
        <v>187</v>
      </c>
      <c r="G15" s="9" t="s">
        <v>187</v>
      </c>
    </row>
    <row r="16" spans="1:7" ht="24.9" x14ac:dyDescent="0.4">
      <c r="B16" s="6" t="s">
        <v>279</v>
      </c>
      <c r="C16" s="6" t="s">
        <v>260</v>
      </c>
      <c r="D16" s="9" t="s">
        <v>989</v>
      </c>
      <c r="E16" s="9" t="s">
        <v>989</v>
      </c>
      <c r="F16" s="9" t="s">
        <v>266</v>
      </c>
      <c r="G16" s="9" t="s">
        <v>266</v>
      </c>
    </row>
    <row r="17" spans="2:7" ht="24.9" x14ac:dyDescent="0.4">
      <c r="B17" s="6" t="s">
        <v>280</v>
      </c>
      <c r="C17" s="6" t="s">
        <v>264</v>
      </c>
      <c r="D17" s="9" t="s">
        <v>940</v>
      </c>
      <c r="E17" s="9" t="s">
        <v>941</v>
      </c>
      <c r="F17" s="9" t="s">
        <v>149</v>
      </c>
      <c r="G17" s="9" t="s">
        <v>149</v>
      </c>
    </row>
    <row r="18" spans="2:7" ht="24.9" x14ac:dyDescent="0.4">
      <c r="B18" s="6" t="s">
        <v>281</v>
      </c>
      <c r="C18" s="6" t="s">
        <v>51</v>
      </c>
      <c r="D18" s="9" t="s">
        <v>990</v>
      </c>
      <c r="E18" s="9" t="s">
        <v>990</v>
      </c>
      <c r="F18" s="9" t="s">
        <v>49</v>
      </c>
      <c r="G18" s="9" t="s">
        <v>49</v>
      </c>
    </row>
    <row r="19" spans="2:7" x14ac:dyDescent="0.4">
      <c r="B19" s="13" t="s">
        <v>859</v>
      </c>
    </row>
  </sheetData>
  <mergeCells count="6">
    <mergeCell ref="B12:G12"/>
    <mergeCell ref="B4:B5"/>
    <mergeCell ref="C4:C5"/>
    <mergeCell ref="D4:D5"/>
    <mergeCell ref="E4:G4"/>
    <mergeCell ref="B6:G6"/>
  </mergeCells>
  <pageMargins left="0.7" right="0.7" top="0.75" bottom="0.75" header="0.3" footer="0.3"/>
  <pageSetup paperSize="9" orientation="portrait" horizontalDpi="300" verticalDpi="300"/>
</worksheet>
</file>

<file path=xl/worksheets/sheet1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heetViews>
  <sheetFormatPr baseColWidth="10" defaultRowHeight="14.6" x14ac:dyDescent="0.4"/>
  <cols>
    <col min="2" max="2" width="9.69140625" customWidth="1"/>
    <col min="3" max="3" width="75.69140625" customWidth="1"/>
    <col min="4" max="4" width="250.69140625" customWidth="1"/>
  </cols>
  <sheetData>
    <row r="1" spans="1:4" x14ac:dyDescent="0.4">
      <c r="A1" s="2" t="str">
        <f>HYPERLINK("#'Auswahl Auswertungsmodul'!A1", "Zurück zum Start")</f>
        <v>Zurück zum Start</v>
      </c>
    </row>
    <row r="2" spans="1:4" x14ac:dyDescent="0.4">
      <c r="A2" s="2" t="str">
        <f>HYPERLINK("#'Auswahl KEP'!A1", "Zurück")</f>
        <v>Zurück</v>
      </c>
    </row>
    <row r="3" spans="1:4" x14ac:dyDescent="0.4">
      <c r="B3" s="7" t="s">
        <v>1551</v>
      </c>
    </row>
    <row r="4" spans="1:4" x14ac:dyDescent="0.4">
      <c r="B4" s="3" t="s">
        <v>36</v>
      </c>
      <c r="C4" s="4" t="s">
        <v>345</v>
      </c>
      <c r="D4" s="4" t="s">
        <v>1028</v>
      </c>
    </row>
    <row r="5" spans="1:4" ht="136.75" x14ac:dyDescent="0.4">
      <c r="B5" s="5" t="s">
        <v>736</v>
      </c>
      <c r="C5" s="6" t="s">
        <v>737</v>
      </c>
      <c r="D5" s="6" t="s">
        <v>1542</v>
      </c>
    </row>
    <row r="6" spans="1:4" ht="161.6" x14ac:dyDescent="0.4">
      <c r="B6" s="14" t="s">
        <v>740</v>
      </c>
      <c r="C6" s="10" t="s">
        <v>741</v>
      </c>
      <c r="D6" s="10" t="s">
        <v>1543</v>
      </c>
    </row>
    <row r="7" spans="1:4" ht="186.45" x14ac:dyDescent="0.4">
      <c r="B7" s="5" t="s">
        <v>744</v>
      </c>
      <c r="C7" s="6" t="s">
        <v>745</v>
      </c>
      <c r="D7" s="6" t="s">
        <v>1544</v>
      </c>
    </row>
    <row r="8" spans="1:4" ht="211.3" x14ac:dyDescent="0.4">
      <c r="B8" s="14" t="s">
        <v>748</v>
      </c>
      <c r="C8" s="10" t="s">
        <v>749</v>
      </c>
      <c r="D8" s="10" t="s">
        <v>1545</v>
      </c>
    </row>
    <row r="9" spans="1:4" ht="186.45" x14ac:dyDescent="0.4">
      <c r="B9" s="5" t="s">
        <v>750</v>
      </c>
      <c r="C9" s="6" t="s">
        <v>751</v>
      </c>
      <c r="D9" s="6" t="s">
        <v>1546</v>
      </c>
    </row>
    <row r="10" spans="1:4" ht="111.9" x14ac:dyDescent="0.4">
      <c r="B10" s="14" t="s">
        <v>754</v>
      </c>
      <c r="C10" s="10" t="s">
        <v>755</v>
      </c>
      <c r="D10" s="10" t="s">
        <v>1547</v>
      </c>
    </row>
    <row r="11" spans="1:4" ht="236.15" x14ac:dyDescent="0.4">
      <c r="B11" s="5" t="s">
        <v>756</v>
      </c>
      <c r="C11" s="6" t="s">
        <v>757</v>
      </c>
      <c r="D11" s="6" t="s">
        <v>1548</v>
      </c>
    </row>
    <row r="12" spans="1:4" ht="186.45" x14ac:dyDescent="0.4">
      <c r="B12" s="14" t="s">
        <v>760</v>
      </c>
      <c r="C12" s="10" t="s">
        <v>692</v>
      </c>
      <c r="D12" s="10" t="s">
        <v>1549</v>
      </c>
    </row>
    <row r="13" spans="1:4" ht="87" x14ac:dyDescent="0.4">
      <c r="B13" s="5" t="s">
        <v>763</v>
      </c>
      <c r="C13" s="6" t="s">
        <v>764</v>
      </c>
      <c r="D13" s="6" t="s">
        <v>1550</v>
      </c>
    </row>
  </sheetData>
  <pageMargins left="0.7" right="0.7" top="0.75" bottom="0.75" header="0.3" footer="0.3"/>
  <pageSetup paperSize="9" orientation="portrait" horizontalDpi="300" verticalDpi="300"/>
</worksheet>
</file>

<file path=xl/worksheets/sheet1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heetViews>
  <sheetFormatPr baseColWidth="10" defaultRowHeight="14.6" x14ac:dyDescent="0.4"/>
  <cols>
    <col min="2" max="2" width="9.69140625" customWidth="1"/>
    <col min="3" max="3" width="110.4609375" customWidth="1"/>
    <col min="4" max="4" width="165.3046875" customWidth="1"/>
  </cols>
  <sheetData>
    <row r="1" spans="1:4" x14ac:dyDescent="0.4">
      <c r="A1" s="2" t="str">
        <f>HYPERLINK("#'Auswahl Auswertungsmodul'!A1", "Zurück zum Start")</f>
        <v>Zurück zum Start</v>
      </c>
    </row>
    <row r="2" spans="1:4" x14ac:dyDescent="0.4">
      <c r="A2" s="2" t="str">
        <f>HYPERLINK("#'Auswahl KEP'!A1", "Zurück")</f>
        <v>Zurück</v>
      </c>
    </row>
    <row r="3" spans="1:4" x14ac:dyDescent="0.4">
      <c r="B3" s="7" t="s">
        <v>1096</v>
      </c>
    </row>
    <row r="4" spans="1:4" x14ac:dyDescent="0.4">
      <c r="B4" s="3" t="s">
        <v>36</v>
      </c>
      <c r="C4" s="4" t="s">
        <v>37</v>
      </c>
      <c r="D4" s="4" t="s">
        <v>1028</v>
      </c>
    </row>
    <row r="5" spans="1:4" x14ac:dyDescent="0.4">
      <c r="B5" s="21" t="s">
        <v>61</v>
      </c>
      <c r="C5" s="21"/>
      <c r="D5" s="21"/>
    </row>
    <row r="6" spans="1:4" x14ac:dyDescent="0.4">
      <c r="B6" s="5" t="s">
        <v>269</v>
      </c>
      <c r="C6" s="6" t="s">
        <v>270</v>
      </c>
      <c r="D6" s="6" t="s">
        <v>1089</v>
      </c>
    </row>
    <row r="7" spans="1:4" ht="37.299999999999997" x14ac:dyDescent="0.4">
      <c r="B7" s="5" t="s">
        <v>271</v>
      </c>
      <c r="C7" s="6" t="s">
        <v>236</v>
      </c>
      <c r="D7" s="6" t="s">
        <v>1091</v>
      </c>
    </row>
    <row r="8" spans="1:4" x14ac:dyDescent="0.4">
      <c r="B8" s="5" t="s">
        <v>272</v>
      </c>
      <c r="C8" s="6" t="s">
        <v>232</v>
      </c>
      <c r="D8" s="6" t="s">
        <v>1084</v>
      </c>
    </row>
    <row r="9" spans="1:4" ht="37.299999999999997" x14ac:dyDescent="0.4">
      <c r="B9" s="5" t="s">
        <v>273</v>
      </c>
      <c r="C9" s="6" t="s">
        <v>274</v>
      </c>
      <c r="D9" s="6" t="s">
        <v>1092</v>
      </c>
    </row>
    <row r="10" spans="1:4" x14ac:dyDescent="0.4">
      <c r="B10" s="5" t="s">
        <v>275</v>
      </c>
      <c r="C10" s="6" t="s">
        <v>250</v>
      </c>
      <c r="D10" s="6" t="s">
        <v>1081</v>
      </c>
    </row>
    <row r="11" spans="1:4" x14ac:dyDescent="0.4">
      <c r="B11" s="21" t="s">
        <v>41</v>
      </c>
      <c r="C11" s="21"/>
      <c r="D11" s="21"/>
    </row>
    <row r="12" spans="1:4" ht="37.299999999999997" x14ac:dyDescent="0.4">
      <c r="B12" s="5" t="s">
        <v>277</v>
      </c>
      <c r="C12" s="6" t="s">
        <v>256</v>
      </c>
      <c r="D12" s="6" t="s">
        <v>1093</v>
      </c>
    </row>
    <row r="13" spans="1:4" x14ac:dyDescent="0.4">
      <c r="B13" s="5" t="s">
        <v>278</v>
      </c>
      <c r="C13" s="6" t="s">
        <v>258</v>
      </c>
      <c r="D13" s="6" t="s">
        <v>1084</v>
      </c>
    </row>
    <row r="14" spans="1:4" ht="37.299999999999997" x14ac:dyDescent="0.4">
      <c r="B14" s="5" t="s">
        <v>279</v>
      </c>
      <c r="C14" s="6" t="s">
        <v>260</v>
      </c>
      <c r="D14" s="6" t="s">
        <v>1094</v>
      </c>
    </row>
    <row r="15" spans="1:4" x14ac:dyDescent="0.4">
      <c r="B15" s="5" t="s">
        <v>280</v>
      </c>
      <c r="C15" s="6" t="s">
        <v>264</v>
      </c>
      <c r="D15" s="6" t="s">
        <v>1089</v>
      </c>
    </row>
    <row r="16" spans="1:4" ht="62.15" x14ac:dyDescent="0.4">
      <c r="B16" s="5" t="s">
        <v>281</v>
      </c>
      <c r="C16" s="6" t="s">
        <v>51</v>
      </c>
      <c r="D16" s="6" t="s">
        <v>1095</v>
      </c>
    </row>
  </sheetData>
  <mergeCells count="2">
    <mergeCell ref="B5:D5"/>
    <mergeCell ref="B11:D11"/>
  </mergeCells>
  <pageMargins left="0.7" right="0.7" top="0.75" bottom="0.75" header="0.3" footer="0.3"/>
  <pageSetup paperSize="9" orientation="portrait" horizontalDpi="300" verticalDpi="30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heetViews>
  <sheetFormatPr baseColWidth="10" defaultRowHeight="14.6" x14ac:dyDescent="0.4"/>
  <cols>
    <col min="2" max="2" width="9.69140625" customWidth="1"/>
    <col min="3" max="3" width="59.69140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CHE'!A1", "Zurück")</f>
        <v>Zurück</v>
      </c>
    </row>
    <row r="3" spans="1:8" x14ac:dyDescent="0.4">
      <c r="B3" s="7" t="s">
        <v>2939</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346</v>
      </c>
      <c r="C6" s="6" t="s">
        <v>347</v>
      </c>
      <c r="D6" s="9" t="s">
        <v>1812</v>
      </c>
      <c r="E6" s="9" t="s">
        <v>349</v>
      </c>
      <c r="F6" s="9" t="s">
        <v>349</v>
      </c>
      <c r="G6" s="9" t="s">
        <v>349</v>
      </c>
      <c r="H6" s="9" t="s">
        <v>1162</v>
      </c>
    </row>
    <row r="7" spans="1:8" ht="24.9" x14ac:dyDescent="0.4">
      <c r="B7" s="10" t="s">
        <v>350</v>
      </c>
      <c r="C7" s="10" t="s">
        <v>351</v>
      </c>
      <c r="D7" s="11" t="s">
        <v>1814</v>
      </c>
      <c r="E7" s="11" t="s">
        <v>2937</v>
      </c>
      <c r="F7" s="11" t="s">
        <v>353</v>
      </c>
      <c r="G7" s="11" t="s">
        <v>353</v>
      </c>
      <c r="H7" s="11" t="s">
        <v>1132</v>
      </c>
    </row>
    <row r="8" spans="1:8" ht="24.9" x14ac:dyDescent="0.4">
      <c r="B8" s="6" t="s">
        <v>354</v>
      </c>
      <c r="C8" s="6" t="s">
        <v>355</v>
      </c>
      <c r="D8" s="9" t="s">
        <v>1816</v>
      </c>
      <c r="E8" s="9" t="s">
        <v>2938</v>
      </c>
      <c r="F8" s="9" t="s">
        <v>357</v>
      </c>
      <c r="G8" s="9" t="s">
        <v>357</v>
      </c>
      <c r="H8" s="9" t="s">
        <v>357</v>
      </c>
    </row>
    <row r="9" spans="1:8" ht="24.9" x14ac:dyDescent="0.4">
      <c r="B9" s="10" t="s">
        <v>358</v>
      </c>
      <c r="C9" s="10" t="s">
        <v>359</v>
      </c>
      <c r="D9" s="11" t="s">
        <v>1728</v>
      </c>
      <c r="E9" s="11" t="s">
        <v>1819</v>
      </c>
      <c r="F9" s="11" t="s">
        <v>1001</v>
      </c>
      <c r="G9" s="11" t="s">
        <v>302</v>
      </c>
      <c r="H9" s="11" t="s">
        <v>1820</v>
      </c>
    </row>
    <row r="10" spans="1:8" ht="24.9" x14ac:dyDescent="0.4">
      <c r="B10" s="6" t="s">
        <v>360</v>
      </c>
      <c r="C10" s="6" t="s">
        <v>361</v>
      </c>
      <c r="D10" s="9" t="s">
        <v>1814</v>
      </c>
      <c r="E10" s="9" t="s">
        <v>2412</v>
      </c>
      <c r="F10" s="9" t="s">
        <v>1315</v>
      </c>
      <c r="G10" s="9" t="s">
        <v>353</v>
      </c>
      <c r="H10" s="9" t="s">
        <v>1815</v>
      </c>
    </row>
    <row r="11" spans="1:8" ht="24.9" x14ac:dyDescent="0.4">
      <c r="B11" s="10" t="s">
        <v>362</v>
      </c>
      <c r="C11" s="10" t="s">
        <v>363</v>
      </c>
      <c r="D11" s="11" t="s">
        <v>1814</v>
      </c>
      <c r="E11" s="11" t="s">
        <v>1132</v>
      </c>
      <c r="F11" s="11" t="s">
        <v>353</v>
      </c>
      <c r="G11" s="11" t="s">
        <v>353</v>
      </c>
      <c r="H11" s="11" t="s">
        <v>1132</v>
      </c>
    </row>
    <row r="12" spans="1:8" ht="24.9" x14ac:dyDescent="0.4">
      <c r="B12" s="6" t="s">
        <v>364</v>
      </c>
      <c r="C12" s="6" t="s">
        <v>365</v>
      </c>
      <c r="D12" s="9" t="s">
        <v>1728</v>
      </c>
      <c r="E12" s="9" t="s">
        <v>1001</v>
      </c>
      <c r="F12" s="9" t="s">
        <v>302</v>
      </c>
      <c r="G12" s="9" t="s">
        <v>302</v>
      </c>
      <c r="H12" s="9" t="s">
        <v>302</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workbookViewId="0"/>
  </sheetViews>
  <sheetFormatPr baseColWidth="10" defaultRowHeight="14.6" x14ac:dyDescent="0.4"/>
  <cols>
    <col min="2" max="2" width="9.69140625" customWidth="1"/>
    <col min="3" max="3" width="110.460937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KEP'!A1", "Zurück")</f>
        <v>Zurück</v>
      </c>
    </row>
    <row r="3" spans="1:7" x14ac:dyDescent="0.4">
      <c r="B3" s="7" t="s">
        <v>1722</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61</v>
      </c>
      <c r="C6" s="21"/>
      <c r="D6" s="29"/>
      <c r="E6" s="29"/>
      <c r="F6" s="29"/>
      <c r="G6" s="29"/>
    </row>
    <row r="7" spans="1:7" ht="24.9" x14ac:dyDescent="0.4">
      <c r="B7" s="6" t="s">
        <v>269</v>
      </c>
      <c r="C7" s="6" t="s">
        <v>270</v>
      </c>
      <c r="D7" s="9" t="s">
        <v>1661</v>
      </c>
      <c r="E7" s="9" t="s">
        <v>1716</v>
      </c>
      <c r="F7" s="9" t="s">
        <v>143</v>
      </c>
      <c r="G7" s="9" t="s">
        <v>143</v>
      </c>
    </row>
    <row r="8" spans="1:7" ht="24.9" x14ac:dyDescent="0.4">
      <c r="B8" s="6" t="s">
        <v>271</v>
      </c>
      <c r="C8" s="6" t="s">
        <v>236</v>
      </c>
      <c r="D8" s="9" t="s">
        <v>1632</v>
      </c>
      <c r="E8" s="9" t="s">
        <v>1717</v>
      </c>
      <c r="F8" s="9" t="s">
        <v>158</v>
      </c>
      <c r="G8" s="9" t="s">
        <v>158</v>
      </c>
    </row>
    <row r="9" spans="1:7" ht="24.9" x14ac:dyDescent="0.4">
      <c r="B9" s="6" t="s">
        <v>272</v>
      </c>
      <c r="C9" s="6" t="s">
        <v>232</v>
      </c>
      <c r="D9" s="9" t="s">
        <v>1585</v>
      </c>
      <c r="E9" s="9" t="s">
        <v>919</v>
      </c>
      <c r="F9" s="9" t="s">
        <v>49</v>
      </c>
      <c r="G9" s="9" t="s">
        <v>49</v>
      </c>
    </row>
    <row r="10" spans="1:7" ht="24.9" x14ac:dyDescent="0.4">
      <c r="B10" s="6" t="s">
        <v>273</v>
      </c>
      <c r="C10" s="6" t="s">
        <v>274</v>
      </c>
      <c r="D10" s="9" t="s">
        <v>1650</v>
      </c>
      <c r="E10" s="9" t="s">
        <v>1718</v>
      </c>
      <c r="F10" s="9" t="s">
        <v>133</v>
      </c>
      <c r="G10" s="9" t="s">
        <v>133</v>
      </c>
    </row>
    <row r="11" spans="1:7" ht="24.9" x14ac:dyDescent="0.4">
      <c r="B11" s="6" t="s">
        <v>275</v>
      </c>
      <c r="C11" s="6" t="s">
        <v>250</v>
      </c>
      <c r="D11" s="9" t="s">
        <v>1705</v>
      </c>
      <c r="E11" s="9" t="s">
        <v>1719</v>
      </c>
      <c r="F11" s="9" t="s">
        <v>252</v>
      </c>
      <c r="G11" s="9" t="s">
        <v>1707</v>
      </c>
    </row>
    <row r="12" spans="1:7" x14ac:dyDescent="0.4">
      <c r="B12" s="21" t="s">
        <v>41</v>
      </c>
      <c r="C12" s="21"/>
      <c r="D12" s="29"/>
      <c r="E12" s="29"/>
      <c r="F12" s="29"/>
      <c r="G12" s="29"/>
    </row>
    <row r="13" spans="1:7" ht="24.9" x14ac:dyDescent="0.4">
      <c r="B13" s="6" t="s">
        <v>276</v>
      </c>
      <c r="C13" s="6" t="s">
        <v>139</v>
      </c>
      <c r="D13" s="9" t="s">
        <v>1625</v>
      </c>
      <c r="E13" s="9" t="s">
        <v>926</v>
      </c>
      <c r="F13" s="9" t="s">
        <v>1674</v>
      </c>
      <c r="G13" s="9" t="s">
        <v>1674</v>
      </c>
    </row>
    <row r="14" spans="1:7" ht="24.9" x14ac:dyDescent="0.4">
      <c r="B14" s="6" t="s">
        <v>277</v>
      </c>
      <c r="C14" s="6" t="s">
        <v>256</v>
      </c>
      <c r="D14" s="9" t="s">
        <v>1670</v>
      </c>
      <c r="E14" s="9" t="s">
        <v>996</v>
      </c>
      <c r="F14" s="9" t="s">
        <v>176</v>
      </c>
      <c r="G14" s="9" t="s">
        <v>176</v>
      </c>
    </row>
    <row r="15" spans="1:7" ht="24.9" x14ac:dyDescent="0.4">
      <c r="B15" s="6" t="s">
        <v>278</v>
      </c>
      <c r="C15" s="6" t="s">
        <v>258</v>
      </c>
      <c r="D15" s="9" t="s">
        <v>1625</v>
      </c>
      <c r="E15" s="9" t="s">
        <v>926</v>
      </c>
      <c r="F15" s="9" t="s">
        <v>926</v>
      </c>
      <c r="G15" s="9" t="s">
        <v>187</v>
      </c>
    </row>
    <row r="16" spans="1:7" ht="24.9" x14ac:dyDescent="0.4">
      <c r="B16" s="6" t="s">
        <v>279</v>
      </c>
      <c r="C16" s="6" t="s">
        <v>260</v>
      </c>
      <c r="D16" s="9" t="s">
        <v>1713</v>
      </c>
      <c r="E16" s="9" t="s">
        <v>1720</v>
      </c>
      <c r="F16" s="9" t="s">
        <v>1721</v>
      </c>
      <c r="G16" s="9" t="s">
        <v>1721</v>
      </c>
    </row>
    <row r="17" spans="2:7" ht="24.9" x14ac:dyDescent="0.4">
      <c r="B17" s="6" t="s">
        <v>280</v>
      </c>
      <c r="C17" s="6" t="s">
        <v>264</v>
      </c>
      <c r="D17" s="9" t="s">
        <v>1663</v>
      </c>
      <c r="E17" s="9" t="s">
        <v>902</v>
      </c>
      <c r="F17" s="9" t="s">
        <v>149</v>
      </c>
      <c r="G17" s="9" t="s">
        <v>149</v>
      </c>
    </row>
    <row r="18" spans="2:7" ht="24.9" x14ac:dyDescent="0.4">
      <c r="B18" s="6" t="s">
        <v>281</v>
      </c>
      <c r="C18" s="6" t="s">
        <v>51</v>
      </c>
      <c r="D18" s="9" t="s">
        <v>1585</v>
      </c>
      <c r="E18" s="9" t="s">
        <v>49</v>
      </c>
      <c r="F18" s="9" t="s">
        <v>49</v>
      </c>
      <c r="G18" s="9" t="s">
        <v>49</v>
      </c>
    </row>
  </sheetData>
  <mergeCells count="6">
    <mergeCell ref="B12:G12"/>
    <mergeCell ref="B4:B5"/>
    <mergeCell ref="C4:C5"/>
    <mergeCell ref="D4:D5"/>
    <mergeCell ref="E4:G4"/>
    <mergeCell ref="B6:G6"/>
  </mergeCells>
  <pageMargins left="0.7" right="0.7" top="0.75" bottom="0.75" header="0.3" footer="0.3"/>
  <pageSetup paperSize="9" orientation="portrait" horizontalDpi="300" verticalDpi="300"/>
</worksheet>
</file>

<file path=xl/worksheets/sheet1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69140625" customWidth="1"/>
    <col min="3" max="3" width="110.4609375" customWidth="1"/>
    <col min="4" max="4" width="9.69140625" customWidth="1"/>
    <col min="5" max="5" width="250.23046875" customWidth="1"/>
  </cols>
  <sheetData>
    <row r="1" spans="1:5" x14ac:dyDescent="0.4">
      <c r="A1" s="2" t="str">
        <f>HYPERLINK("#'Auswahl Auswertungsmodul'!A1", "Zurück zum Start")</f>
        <v>Zurück zum Start</v>
      </c>
    </row>
    <row r="2" spans="1:5" x14ac:dyDescent="0.4">
      <c r="A2" s="2" t="str">
        <f>HYPERLINK("#'Auswahl KEP'!A1", "Zurück")</f>
        <v>Zurück</v>
      </c>
    </row>
    <row r="3" spans="1:5" x14ac:dyDescent="0.4">
      <c r="B3" s="7" t="s">
        <v>1789</v>
      </c>
    </row>
    <row r="4" spans="1:5" x14ac:dyDescent="0.4">
      <c r="B4" s="3" t="s">
        <v>36</v>
      </c>
      <c r="C4" s="4" t="s">
        <v>37</v>
      </c>
      <c r="D4" s="3" t="s">
        <v>1747</v>
      </c>
      <c r="E4" s="4" t="s">
        <v>1028</v>
      </c>
    </row>
    <row r="5" spans="1:5" x14ac:dyDescent="0.4">
      <c r="B5" s="21" t="s">
        <v>61</v>
      </c>
      <c r="C5" s="21"/>
      <c r="D5" s="30"/>
      <c r="E5" s="21"/>
    </row>
    <row r="6" spans="1:5" x14ac:dyDescent="0.4">
      <c r="B6" s="5" t="s">
        <v>275</v>
      </c>
      <c r="C6" s="6" t="s">
        <v>250</v>
      </c>
      <c r="D6" s="5" t="s">
        <v>13</v>
      </c>
      <c r="E6" s="6" t="s">
        <v>1786</v>
      </c>
    </row>
    <row r="7" spans="1:5" x14ac:dyDescent="0.4">
      <c r="B7" s="21" t="s">
        <v>41</v>
      </c>
      <c r="C7" s="21"/>
      <c r="D7" s="30"/>
      <c r="E7" s="21"/>
    </row>
    <row r="8" spans="1:5" x14ac:dyDescent="0.4">
      <c r="B8" s="5" t="s">
        <v>276</v>
      </c>
      <c r="C8" s="6" t="s">
        <v>139</v>
      </c>
      <c r="D8" s="5" t="s">
        <v>13</v>
      </c>
      <c r="E8" s="6" t="s">
        <v>1781</v>
      </c>
    </row>
    <row r="9" spans="1:5" ht="37.299999999999997" x14ac:dyDescent="0.4">
      <c r="B9" s="5" t="s">
        <v>278</v>
      </c>
      <c r="C9" s="6" t="s">
        <v>258</v>
      </c>
      <c r="D9" s="5" t="s">
        <v>10</v>
      </c>
      <c r="E9" s="6" t="s">
        <v>1787</v>
      </c>
    </row>
    <row r="10" spans="1:5" x14ac:dyDescent="0.4">
      <c r="B10" s="5" t="s">
        <v>279</v>
      </c>
      <c r="C10" s="6" t="s">
        <v>260</v>
      </c>
      <c r="D10" s="5" t="s">
        <v>13</v>
      </c>
      <c r="E10" s="6" t="s">
        <v>1788</v>
      </c>
    </row>
  </sheetData>
  <mergeCells count="2">
    <mergeCell ref="B5:E5"/>
    <mergeCell ref="B7:E7"/>
  </mergeCells>
  <pageMargins left="0.7" right="0.7" top="0.75" bottom="0.75" header="0.3" footer="0.3"/>
  <pageSetup paperSize="9" orientation="portrait" horizontalDpi="300" verticalDpi="300"/>
</worksheet>
</file>

<file path=xl/worksheets/sheet1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heetViews>
  <sheetFormatPr baseColWidth="10" defaultRowHeight="14.6" x14ac:dyDescent="0.4"/>
  <cols>
    <col min="2" max="2" width="9.69140625" customWidth="1"/>
    <col min="3" max="3" width="102.765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KEP'!A1", "Zurück")</f>
        <v>Zurück</v>
      </c>
    </row>
    <row r="3" spans="1:7" x14ac:dyDescent="0.4">
      <c r="B3" s="7" t="s">
        <v>2030</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736</v>
      </c>
      <c r="C6" s="6" t="s">
        <v>737</v>
      </c>
      <c r="D6" s="9" t="s">
        <v>2012</v>
      </c>
      <c r="E6" s="9" t="s">
        <v>2013</v>
      </c>
      <c r="F6" s="9" t="s">
        <v>2014</v>
      </c>
      <c r="G6" s="9" t="s">
        <v>1359</v>
      </c>
    </row>
    <row r="7" spans="1:7" ht="24.9" x14ac:dyDescent="0.4">
      <c r="B7" s="10" t="s">
        <v>740</v>
      </c>
      <c r="C7" s="10" t="s">
        <v>741</v>
      </c>
      <c r="D7" s="11" t="s">
        <v>2015</v>
      </c>
      <c r="E7" s="11" t="s">
        <v>2016</v>
      </c>
      <c r="F7" s="11" t="s">
        <v>2016</v>
      </c>
      <c r="G7" s="11" t="s">
        <v>743</v>
      </c>
    </row>
    <row r="8" spans="1:7" ht="24.9" x14ac:dyDescent="0.4">
      <c r="B8" s="6" t="s">
        <v>744</v>
      </c>
      <c r="C8" s="6" t="s">
        <v>745</v>
      </c>
      <c r="D8" s="9" t="s">
        <v>2017</v>
      </c>
      <c r="E8" s="9" t="s">
        <v>2018</v>
      </c>
      <c r="F8" s="9" t="s">
        <v>2019</v>
      </c>
      <c r="G8" s="9" t="s">
        <v>2020</v>
      </c>
    </row>
    <row r="9" spans="1:7" ht="24.9" x14ac:dyDescent="0.4">
      <c r="B9" s="10" t="s">
        <v>748</v>
      </c>
      <c r="C9" s="10" t="s">
        <v>749</v>
      </c>
      <c r="D9" s="11" t="s">
        <v>1618</v>
      </c>
      <c r="E9" s="11" t="s">
        <v>2021</v>
      </c>
      <c r="F9" s="11" t="s">
        <v>117</v>
      </c>
      <c r="G9" s="11" t="s">
        <v>117</v>
      </c>
    </row>
    <row r="10" spans="1:7" ht="24.9" x14ac:dyDescent="0.4">
      <c r="B10" s="6" t="s">
        <v>750</v>
      </c>
      <c r="C10" s="6" t="s">
        <v>751</v>
      </c>
      <c r="D10" s="9" t="s">
        <v>2022</v>
      </c>
      <c r="E10" s="9" t="s">
        <v>2023</v>
      </c>
      <c r="F10" s="9" t="s">
        <v>753</v>
      </c>
      <c r="G10" s="9" t="s">
        <v>753</v>
      </c>
    </row>
    <row r="11" spans="1:7" ht="24.9" x14ac:dyDescent="0.4">
      <c r="B11" s="10" t="s">
        <v>754</v>
      </c>
      <c r="C11" s="10" t="s">
        <v>755</v>
      </c>
      <c r="D11" s="11" t="s">
        <v>1966</v>
      </c>
      <c r="E11" s="11" t="s">
        <v>1967</v>
      </c>
      <c r="F11" s="11" t="s">
        <v>2024</v>
      </c>
      <c r="G11" s="11" t="s">
        <v>658</v>
      </c>
    </row>
    <row r="12" spans="1:7" ht="24.9" x14ac:dyDescent="0.4">
      <c r="B12" s="6" t="s">
        <v>756</v>
      </c>
      <c r="C12" s="6" t="s">
        <v>757</v>
      </c>
      <c r="D12" s="9" t="s">
        <v>2025</v>
      </c>
      <c r="E12" s="9" t="s">
        <v>2026</v>
      </c>
      <c r="F12" s="9" t="s">
        <v>2027</v>
      </c>
      <c r="G12" s="9" t="s">
        <v>1373</v>
      </c>
    </row>
    <row r="13" spans="1:7" ht="24.9" x14ac:dyDescent="0.4">
      <c r="B13" s="10" t="s">
        <v>760</v>
      </c>
      <c r="C13" s="10" t="s">
        <v>692</v>
      </c>
      <c r="D13" s="11" t="s">
        <v>1684</v>
      </c>
      <c r="E13" s="11" t="s">
        <v>2028</v>
      </c>
      <c r="F13" s="11" t="s">
        <v>2028</v>
      </c>
      <c r="G13" s="11" t="s">
        <v>210</v>
      </c>
    </row>
    <row r="14" spans="1:7" ht="24.9" x14ac:dyDescent="0.4">
      <c r="B14" s="6" t="s">
        <v>761</v>
      </c>
      <c r="C14" s="6" t="s">
        <v>762</v>
      </c>
      <c r="D14" s="9" t="s">
        <v>1728</v>
      </c>
      <c r="E14" s="9" t="s">
        <v>302</v>
      </c>
      <c r="F14" s="9" t="s">
        <v>1820</v>
      </c>
      <c r="G14" s="9" t="s">
        <v>302</v>
      </c>
    </row>
    <row r="15" spans="1:7" ht="24.9" x14ac:dyDescent="0.4">
      <c r="B15" s="10" t="s">
        <v>763</v>
      </c>
      <c r="C15" s="10" t="s">
        <v>764</v>
      </c>
      <c r="D15" s="11" t="s">
        <v>1614</v>
      </c>
      <c r="E15" s="11" t="s">
        <v>2029</v>
      </c>
      <c r="F15" s="11" t="s">
        <v>2029</v>
      </c>
      <c r="G15" s="11" t="s">
        <v>766</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heetViews>
  <sheetFormatPr baseColWidth="10" defaultRowHeight="14.6" x14ac:dyDescent="0.4"/>
  <cols>
    <col min="2" max="2" width="9.69140625" customWidth="1"/>
    <col min="3" max="3" width="102.765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KEP'!A1", "Zurück")</f>
        <v>Zurück</v>
      </c>
    </row>
    <row r="3" spans="1:5" x14ac:dyDescent="0.4">
      <c r="B3" s="7" t="s">
        <v>2236</v>
      </c>
    </row>
    <row r="4" spans="1:5" x14ac:dyDescent="0.4">
      <c r="B4" s="3" t="s">
        <v>36</v>
      </c>
      <c r="C4" s="4" t="s">
        <v>2081</v>
      </c>
      <c r="D4" s="3" t="s">
        <v>1747</v>
      </c>
      <c r="E4" s="4" t="s">
        <v>1028</v>
      </c>
    </row>
    <row r="5" spans="1:5" ht="87" x14ac:dyDescent="0.4">
      <c r="B5" s="5" t="s">
        <v>736</v>
      </c>
      <c r="C5" s="6" t="s">
        <v>737</v>
      </c>
      <c r="D5" s="5" t="s">
        <v>7</v>
      </c>
      <c r="E5" s="6" t="s">
        <v>2223</v>
      </c>
    </row>
    <row r="6" spans="1:5" ht="37.299999999999997" x14ac:dyDescent="0.4">
      <c r="B6" s="14" t="s">
        <v>736</v>
      </c>
      <c r="C6" s="10" t="s">
        <v>737</v>
      </c>
      <c r="D6" s="14" t="s">
        <v>10</v>
      </c>
      <c r="E6" s="10" t="s">
        <v>2104</v>
      </c>
    </row>
    <row r="7" spans="1:5" x14ac:dyDescent="0.4">
      <c r="B7" s="5" t="s">
        <v>736</v>
      </c>
      <c r="C7" s="6" t="s">
        <v>737</v>
      </c>
      <c r="D7" s="5" t="s">
        <v>13</v>
      </c>
      <c r="E7" s="6" t="s">
        <v>2224</v>
      </c>
    </row>
    <row r="8" spans="1:5" ht="62.15" x14ac:dyDescent="0.4">
      <c r="B8" s="14" t="s">
        <v>740</v>
      </c>
      <c r="C8" s="10" t="s">
        <v>741</v>
      </c>
      <c r="D8" s="14" t="s">
        <v>7</v>
      </c>
      <c r="E8" s="10" t="s">
        <v>2225</v>
      </c>
    </row>
    <row r="9" spans="1:5" ht="24.9" x14ac:dyDescent="0.4">
      <c r="B9" s="5" t="s">
        <v>740</v>
      </c>
      <c r="C9" s="6" t="s">
        <v>741</v>
      </c>
      <c r="D9" s="5" t="s">
        <v>10</v>
      </c>
      <c r="E9" s="6" t="s">
        <v>2226</v>
      </c>
    </row>
    <row r="10" spans="1:5" ht="62.15" x14ac:dyDescent="0.4">
      <c r="B10" s="14" t="s">
        <v>744</v>
      </c>
      <c r="C10" s="10" t="s">
        <v>745</v>
      </c>
      <c r="D10" s="14" t="s">
        <v>7</v>
      </c>
      <c r="E10" s="10" t="s">
        <v>2227</v>
      </c>
    </row>
    <row r="11" spans="1:5" x14ac:dyDescent="0.4">
      <c r="B11" s="5" t="s">
        <v>744</v>
      </c>
      <c r="C11" s="6" t="s">
        <v>745</v>
      </c>
      <c r="D11" s="5" t="s">
        <v>10</v>
      </c>
      <c r="E11" s="6" t="s">
        <v>1794</v>
      </c>
    </row>
    <row r="12" spans="1:5" x14ac:dyDescent="0.4">
      <c r="B12" s="14" t="s">
        <v>744</v>
      </c>
      <c r="C12" s="10" t="s">
        <v>745</v>
      </c>
      <c r="D12" s="14" t="s">
        <v>13</v>
      </c>
      <c r="E12" s="10" t="s">
        <v>2224</v>
      </c>
    </row>
    <row r="13" spans="1:5" x14ac:dyDescent="0.4">
      <c r="B13" s="5" t="s">
        <v>748</v>
      </c>
      <c r="C13" s="6" t="s">
        <v>749</v>
      </c>
      <c r="D13" s="5" t="s">
        <v>7</v>
      </c>
      <c r="E13" s="6" t="s">
        <v>2228</v>
      </c>
    </row>
    <row r="14" spans="1:5" x14ac:dyDescent="0.4">
      <c r="B14" s="14" t="s">
        <v>750</v>
      </c>
      <c r="C14" s="10" t="s">
        <v>751</v>
      </c>
      <c r="D14" s="14" t="s">
        <v>7</v>
      </c>
      <c r="E14" s="10" t="s">
        <v>2229</v>
      </c>
    </row>
    <row r="15" spans="1:5" ht="161.6" x14ac:dyDescent="0.4">
      <c r="B15" s="5" t="s">
        <v>754</v>
      </c>
      <c r="C15" s="6" t="s">
        <v>755</v>
      </c>
      <c r="D15" s="5" t="s">
        <v>7</v>
      </c>
      <c r="E15" s="6" t="s">
        <v>2230</v>
      </c>
    </row>
    <row r="16" spans="1:5" ht="136.75" x14ac:dyDescent="0.4">
      <c r="B16" s="14" t="s">
        <v>756</v>
      </c>
      <c r="C16" s="10" t="s">
        <v>757</v>
      </c>
      <c r="D16" s="14" t="s">
        <v>7</v>
      </c>
      <c r="E16" s="10" t="s">
        <v>2231</v>
      </c>
    </row>
    <row r="17" spans="2:5" x14ac:dyDescent="0.4">
      <c r="B17" s="5" t="s">
        <v>756</v>
      </c>
      <c r="C17" s="6" t="s">
        <v>757</v>
      </c>
      <c r="D17" s="5" t="s">
        <v>13</v>
      </c>
      <c r="E17" s="6" t="s">
        <v>2232</v>
      </c>
    </row>
    <row r="18" spans="2:5" x14ac:dyDescent="0.4">
      <c r="B18" s="14" t="s">
        <v>760</v>
      </c>
      <c r="C18" s="10" t="s">
        <v>692</v>
      </c>
      <c r="D18" s="14" t="s">
        <v>7</v>
      </c>
      <c r="E18" s="10" t="s">
        <v>2233</v>
      </c>
    </row>
    <row r="19" spans="2:5" x14ac:dyDescent="0.4">
      <c r="B19" s="5" t="s">
        <v>761</v>
      </c>
      <c r="C19" s="6" t="s">
        <v>762</v>
      </c>
      <c r="D19" s="5" t="s">
        <v>10</v>
      </c>
      <c r="E19" s="6" t="s">
        <v>2234</v>
      </c>
    </row>
    <row r="20" spans="2:5" ht="49.75" x14ac:dyDescent="0.4">
      <c r="B20" s="14" t="s">
        <v>763</v>
      </c>
      <c r="C20" s="10" t="s">
        <v>764</v>
      </c>
      <c r="D20" s="14" t="s">
        <v>7</v>
      </c>
      <c r="E20" s="10" t="s">
        <v>2235</v>
      </c>
    </row>
  </sheetData>
  <pageMargins left="0.7" right="0.7" top="0.75" bottom="0.75" header="0.3" footer="0.3"/>
  <pageSetup paperSize="9" orientation="portrait" horizontalDpi="300" verticalDpi="300"/>
</worksheet>
</file>

<file path=xl/worksheets/sheet1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baseColWidth="10" defaultRowHeight="14.6" x14ac:dyDescent="0.4"/>
  <cols>
    <col min="2" max="2" width="9.69140625" customWidth="1"/>
    <col min="3" max="3" width="110.460937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KEP'!A1", "Zurück")</f>
        <v>Zurück</v>
      </c>
    </row>
    <row r="3" spans="1:6" x14ac:dyDescent="0.4">
      <c r="B3" s="7" t="s">
        <v>2331</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61</v>
      </c>
      <c r="C6" s="21"/>
      <c r="D6" s="29"/>
      <c r="E6" s="29"/>
      <c r="F6" s="29"/>
    </row>
    <row r="7" spans="1:6" ht="24.9" x14ac:dyDescent="0.4">
      <c r="B7" s="6" t="s">
        <v>269</v>
      </c>
      <c r="C7" s="6" t="s">
        <v>270</v>
      </c>
      <c r="D7" s="9" t="s">
        <v>1661</v>
      </c>
      <c r="E7" s="9" t="s">
        <v>1716</v>
      </c>
      <c r="F7" s="9" t="s">
        <v>143</v>
      </c>
    </row>
    <row r="8" spans="1:6" ht="24.9" x14ac:dyDescent="0.4">
      <c r="B8" s="6" t="s">
        <v>271</v>
      </c>
      <c r="C8" s="6" t="s">
        <v>236</v>
      </c>
      <c r="D8" s="9" t="s">
        <v>1632</v>
      </c>
      <c r="E8" s="9" t="s">
        <v>969</v>
      </c>
      <c r="F8" s="9" t="s">
        <v>158</v>
      </c>
    </row>
    <row r="9" spans="1:6" ht="24.9" x14ac:dyDescent="0.4">
      <c r="B9" s="6" t="s">
        <v>272</v>
      </c>
      <c r="C9" s="6" t="s">
        <v>232</v>
      </c>
      <c r="D9" s="9" t="s">
        <v>1585</v>
      </c>
      <c r="E9" s="9" t="s">
        <v>49</v>
      </c>
      <c r="F9" s="9" t="s">
        <v>49</v>
      </c>
    </row>
    <row r="10" spans="1:6" ht="24.9" x14ac:dyDescent="0.4">
      <c r="B10" s="6" t="s">
        <v>273</v>
      </c>
      <c r="C10" s="6" t="s">
        <v>274</v>
      </c>
      <c r="D10" s="9" t="s">
        <v>1650</v>
      </c>
      <c r="E10" s="9" t="s">
        <v>1651</v>
      </c>
      <c r="F10" s="9" t="s">
        <v>889</v>
      </c>
    </row>
    <row r="11" spans="1:6" ht="24.9" x14ac:dyDescent="0.4">
      <c r="B11" s="6" t="s">
        <v>275</v>
      </c>
      <c r="C11" s="6" t="s">
        <v>250</v>
      </c>
      <c r="D11" s="9" t="s">
        <v>1705</v>
      </c>
      <c r="E11" s="9" t="s">
        <v>2330</v>
      </c>
      <c r="F11" s="9" t="s">
        <v>1879</v>
      </c>
    </row>
    <row r="12" spans="1:6" x14ac:dyDescent="0.4">
      <c r="B12" s="21" t="s">
        <v>41</v>
      </c>
      <c r="C12" s="21"/>
      <c r="D12" s="29"/>
      <c r="E12" s="29"/>
      <c r="F12" s="29"/>
    </row>
    <row r="13" spans="1:6" ht="24.9" x14ac:dyDescent="0.4">
      <c r="B13" s="6" t="s">
        <v>276</v>
      </c>
      <c r="C13" s="6" t="s">
        <v>139</v>
      </c>
      <c r="D13" s="9" t="s">
        <v>1625</v>
      </c>
      <c r="E13" s="9" t="s">
        <v>187</v>
      </c>
      <c r="F13" s="9" t="s">
        <v>1674</v>
      </c>
    </row>
    <row r="14" spans="1:6" ht="24.9" x14ac:dyDescent="0.4">
      <c r="B14" s="6" t="s">
        <v>277</v>
      </c>
      <c r="C14" s="6" t="s">
        <v>256</v>
      </c>
      <c r="D14" s="9" t="s">
        <v>1670</v>
      </c>
      <c r="E14" s="9" t="s">
        <v>176</v>
      </c>
      <c r="F14" s="9" t="s">
        <v>176</v>
      </c>
    </row>
    <row r="15" spans="1:6" ht="24.9" x14ac:dyDescent="0.4">
      <c r="B15" s="6" t="s">
        <v>278</v>
      </c>
      <c r="C15" s="6" t="s">
        <v>258</v>
      </c>
      <c r="D15" s="9" t="s">
        <v>1625</v>
      </c>
      <c r="E15" s="9" t="s">
        <v>1674</v>
      </c>
      <c r="F15" s="9" t="s">
        <v>187</v>
      </c>
    </row>
    <row r="16" spans="1:6" ht="24.9" x14ac:dyDescent="0.4">
      <c r="B16" s="6" t="s">
        <v>279</v>
      </c>
      <c r="C16" s="6" t="s">
        <v>260</v>
      </c>
      <c r="D16" s="9" t="s">
        <v>1713</v>
      </c>
      <c r="E16" s="9" t="s">
        <v>1721</v>
      </c>
      <c r="F16" s="9" t="s">
        <v>266</v>
      </c>
    </row>
    <row r="17" spans="2:6" ht="24.9" x14ac:dyDescent="0.4">
      <c r="B17" s="6" t="s">
        <v>280</v>
      </c>
      <c r="C17" s="6" t="s">
        <v>264</v>
      </c>
      <c r="D17" s="9" t="s">
        <v>1663</v>
      </c>
      <c r="E17" s="9" t="s">
        <v>149</v>
      </c>
      <c r="F17" s="9" t="s">
        <v>940</v>
      </c>
    </row>
    <row r="18" spans="2:6" ht="24.9" x14ac:dyDescent="0.4">
      <c r="B18" s="6" t="s">
        <v>281</v>
      </c>
      <c r="C18" s="6" t="s">
        <v>51</v>
      </c>
      <c r="D18" s="9" t="s">
        <v>1585</v>
      </c>
      <c r="E18" s="9" t="s">
        <v>857</v>
      </c>
      <c r="F18" s="9" t="s">
        <v>49</v>
      </c>
    </row>
  </sheetData>
  <mergeCells count="6">
    <mergeCell ref="B12:F12"/>
    <mergeCell ref="B4:B5"/>
    <mergeCell ref="C4:C5"/>
    <mergeCell ref="D4:D5"/>
    <mergeCell ref="E4:F4"/>
    <mergeCell ref="B6:F6"/>
  </mergeCells>
  <pageMargins left="0.7" right="0.7" top="0.75" bottom="0.75" header="0.3" footer="0.3"/>
  <pageSetup paperSize="9" orientation="portrait" horizontalDpi="300" verticalDpi="300"/>
</worksheet>
</file>

<file path=xl/worksheets/sheet1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69140625" customWidth="1"/>
    <col min="3" max="3" width="110.4609375" customWidth="1"/>
    <col min="4" max="4" width="9.69140625" customWidth="1"/>
    <col min="5" max="5" width="89.84375" customWidth="1"/>
  </cols>
  <sheetData>
    <row r="1" spans="1:5" x14ac:dyDescent="0.4">
      <c r="A1" s="2" t="str">
        <f>HYPERLINK("#'Auswahl Auswertungsmodul'!A1", "Zurück zum Start")</f>
        <v>Zurück zum Start</v>
      </c>
    </row>
    <row r="2" spans="1:5" x14ac:dyDescent="0.4">
      <c r="A2" s="2" t="str">
        <f>HYPERLINK("#'Auswahl KEP'!A1", "Zurück")</f>
        <v>Zurück</v>
      </c>
    </row>
    <row r="3" spans="1:5" x14ac:dyDescent="0.4">
      <c r="B3" s="7" t="s">
        <v>2380</v>
      </c>
    </row>
    <row r="4" spans="1:5" x14ac:dyDescent="0.4">
      <c r="B4" s="3" t="s">
        <v>36</v>
      </c>
      <c r="C4" s="4" t="s">
        <v>37</v>
      </c>
      <c r="D4" s="3" t="s">
        <v>1747</v>
      </c>
      <c r="E4" s="4" t="s">
        <v>1028</v>
      </c>
    </row>
    <row r="5" spans="1:5" x14ac:dyDescent="0.4">
      <c r="B5" s="21" t="s">
        <v>61</v>
      </c>
      <c r="C5" s="21"/>
      <c r="D5" s="30"/>
      <c r="E5" s="21"/>
    </row>
    <row r="6" spans="1:5" x14ac:dyDescent="0.4">
      <c r="B6" s="5" t="s">
        <v>273</v>
      </c>
      <c r="C6" s="6" t="s">
        <v>274</v>
      </c>
      <c r="D6" s="5" t="s">
        <v>33</v>
      </c>
      <c r="E6" s="6" t="s">
        <v>2378</v>
      </c>
    </row>
    <row r="7" spans="1:5" x14ac:dyDescent="0.4">
      <c r="B7" s="5" t="s">
        <v>275</v>
      </c>
      <c r="C7" s="6" t="s">
        <v>250</v>
      </c>
      <c r="D7" s="5" t="s">
        <v>33</v>
      </c>
      <c r="E7" s="6" t="s">
        <v>2379</v>
      </c>
    </row>
    <row r="8" spans="1:5" x14ac:dyDescent="0.4">
      <c r="B8" s="21" t="s">
        <v>41</v>
      </c>
      <c r="C8" s="21"/>
      <c r="D8" s="30"/>
      <c r="E8" s="21"/>
    </row>
    <row r="9" spans="1:5" x14ac:dyDescent="0.4">
      <c r="B9" s="5" t="s">
        <v>276</v>
      </c>
      <c r="C9" s="6" t="s">
        <v>139</v>
      </c>
      <c r="D9" s="5" t="s">
        <v>33</v>
      </c>
      <c r="E9" s="6" t="s">
        <v>2367</v>
      </c>
    </row>
    <row r="10" spans="1:5" x14ac:dyDescent="0.4">
      <c r="B10" s="5" t="s">
        <v>280</v>
      </c>
      <c r="C10" s="6" t="s">
        <v>264</v>
      </c>
      <c r="D10" s="5" t="s">
        <v>33</v>
      </c>
      <c r="E10" s="6" t="s">
        <v>2376</v>
      </c>
    </row>
  </sheetData>
  <mergeCells count="2">
    <mergeCell ref="B5:E5"/>
    <mergeCell ref="B8:E8"/>
  </mergeCells>
  <pageMargins left="0.7" right="0.7" top="0.75" bottom="0.75" header="0.3" footer="0.3"/>
  <pageSetup paperSize="9" orientation="portrait" horizontalDpi="300" verticalDpi="300"/>
</worksheet>
</file>

<file path=xl/worksheets/sheet1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heetViews>
  <sheetFormatPr baseColWidth="10" defaultRowHeight="14.6" x14ac:dyDescent="0.4"/>
  <cols>
    <col min="2" max="2" width="9.69140625" customWidth="1"/>
    <col min="3" max="3" width="102.765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KEP'!A1", "Zurück")</f>
        <v>Zurück</v>
      </c>
    </row>
    <row r="3" spans="1:8" x14ac:dyDescent="0.4">
      <c r="B3" s="7" t="s">
        <v>2597</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736</v>
      </c>
      <c r="C6" s="6" t="s">
        <v>737</v>
      </c>
      <c r="D6" s="9" t="s">
        <v>2012</v>
      </c>
      <c r="E6" s="9" t="s">
        <v>1359</v>
      </c>
      <c r="F6" s="9" t="s">
        <v>1359</v>
      </c>
      <c r="G6" s="9" t="s">
        <v>1357</v>
      </c>
      <c r="H6" s="9" t="s">
        <v>1359</v>
      </c>
    </row>
    <row r="7" spans="1:8" ht="24.9" x14ac:dyDescent="0.4">
      <c r="B7" s="10" t="s">
        <v>740</v>
      </c>
      <c r="C7" s="10" t="s">
        <v>741</v>
      </c>
      <c r="D7" s="11" t="s">
        <v>2015</v>
      </c>
      <c r="E7" s="11" t="s">
        <v>743</v>
      </c>
      <c r="F7" s="11" t="s">
        <v>2585</v>
      </c>
      <c r="G7" s="11" t="s">
        <v>2585</v>
      </c>
      <c r="H7" s="11" t="s">
        <v>743</v>
      </c>
    </row>
    <row r="8" spans="1:8" ht="24.9" x14ac:dyDescent="0.4">
      <c r="B8" s="6" t="s">
        <v>744</v>
      </c>
      <c r="C8" s="6" t="s">
        <v>745</v>
      </c>
      <c r="D8" s="9" t="s">
        <v>2017</v>
      </c>
      <c r="E8" s="9" t="s">
        <v>2586</v>
      </c>
      <c r="F8" s="9" t="s">
        <v>2587</v>
      </c>
      <c r="G8" s="9" t="s">
        <v>2588</v>
      </c>
      <c r="H8" s="9" t="s">
        <v>747</v>
      </c>
    </row>
    <row r="9" spans="1:8" ht="24.9" x14ac:dyDescent="0.4">
      <c r="B9" s="10" t="s">
        <v>748</v>
      </c>
      <c r="C9" s="10" t="s">
        <v>749</v>
      </c>
      <c r="D9" s="11" t="s">
        <v>1618</v>
      </c>
      <c r="E9" s="11" t="s">
        <v>117</v>
      </c>
      <c r="F9" s="11" t="s">
        <v>2589</v>
      </c>
      <c r="G9" s="11" t="s">
        <v>2305</v>
      </c>
      <c r="H9" s="11" t="s">
        <v>2021</v>
      </c>
    </row>
    <row r="10" spans="1:8" ht="24.9" x14ac:dyDescent="0.4">
      <c r="B10" s="6" t="s">
        <v>750</v>
      </c>
      <c r="C10" s="6" t="s">
        <v>751</v>
      </c>
      <c r="D10" s="9" t="s">
        <v>2022</v>
      </c>
      <c r="E10" s="9" t="s">
        <v>753</v>
      </c>
      <c r="F10" s="9" t="s">
        <v>2590</v>
      </c>
      <c r="G10" s="9" t="s">
        <v>2023</v>
      </c>
      <c r="H10" s="9" t="s">
        <v>753</v>
      </c>
    </row>
    <row r="11" spans="1:8" ht="24.9" x14ac:dyDescent="0.4">
      <c r="B11" s="10" t="s">
        <v>754</v>
      </c>
      <c r="C11" s="10" t="s">
        <v>755</v>
      </c>
      <c r="D11" s="11" t="s">
        <v>1966</v>
      </c>
      <c r="E11" s="11" t="s">
        <v>658</v>
      </c>
      <c r="F11" s="11" t="s">
        <v>2591</v>
      </c>
      <c r="G11" s="11" t="s">
        <v>2592</v>
      </c>
      <c r="H11" s="11" t="s">
        <v>658</v>
      </c>
    </row>
    <row r="12" spans="1:8" ht="24.9" x14ac:dyDescent="0.4">
      <c r="B12" s="6" t="s">
        <v>756</v>
      </c>
      <c r="C12" s="6" t="s">
        <v>757</v>
      </c>
      <c r="D12" s="9" t="s">
        <v>2025</v>
      </c>
      <c r="E12" s="9" t="s">
        <v>1373</v>
      </c>
      <c r="F12" s="9" t="s">
        <v>2593</v>
      </c>
      <c r="G12" s="9" t="s">
        <v>2594</v>
      </c>
      <c r="H12" s="9" t="s">
        <v>759</v>
      </c>
    </row>
    <row r="13" spans="1:8" ht="24.9" x14ac:dyDescent="0.4">
      <c r="B13" s="10" t="s">
        <v>760</v>
      </c>
      <c r="C13" s="10" t="s">
        <v>692</v>
      </c>
      <c r="D13" s="11" t="s">
        <v>1684</v>
      </c>
      <c r="E13" s="11" t="s">
        <v>2028</v>
      </c>
      <c r="F13" s="11" t="s">
        <v>2595</v>
      </c>
      <c r="G13" s="11" t="s">
        <v>1844</v>
      </c>
      <c r="H13" s="11" t="s">
        <v>210</v>
      </c>
    </row>
    <row r="14" spans="1:8" ht="24.9" x14ac:dyDescent="0.4">
      <c r="B14" s="6" t="s">
        <v>761</v>
      </c>
      <c r="C14" s="6" t="s">
        <v>762</v>
      </c>
      <c r="D14" s="9" t="s">
        <v>1728</v>
      </c>
      <c r="E14" s="9" t="s">
        <v>302</v>
      </c>
      <c r="F14" s="9" t="s">
        <v>2596</v>
      </c>
      <c r="G14" s="9" t="s">
        <v>1820</v>
      </c>
      <c r="H14" s="9" t="s">
        <v>302</v>
      </c>
    </row>
    <row r="15" spans="1:8" ht="24.9" x14ac:dyDescent="0.4">
      <c r="B15" s="10" t="s">
        <v>763</v>
      </c>
      <c r="C15" s="10" t="s">
        <v>764</v>
      </c>
      <c r="D15" s="11" t="s">
        <v>1614</v>
      </c>
      <c r="E15" s="11" t="s">
        <v>766</v>
      </c>
      <c r="F15" s="11" t="s">
        <v>1376</v>
      </c>
      <c r="G15" s="11" t="s">
        <v>2029</v>
      </c>
      <c r="H15" s="11" t="s">
        <v>766</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heetViews>
  <sheetFormatPr baseColWidth="10" defaultRowHeight="14.6" x14ac:dyDescent="0.4"/>
  <cols>
    <col min="2" max="2" width="9.69140625" customWidth="1"/>
    <col min="3" max="3" width="119.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KEP'!A1", "Zurück")</f>
        <v>Zurück</v>
      </c>
    </row>
    <row r="3" spans="1:5" x14ac:dyDescent="0.4">
      <c r="B3" s="7" t="s">
        <v>2791</v>
      </c>
    </row>
    <row r="4" spans="1:5" x14ac:dyDescent="0.4">
      <c r="B4" s="3" t="s">
        <v>36</v>
      </c>
      <c r="C4" s="4" t="s">
        <v>2081</v>
      </c>
      <c r="D4" s="3" t="s">
        <v>1747</v>
      </c>
      <c r="E4" s="4" t="s">
        <v>1028</v>
      </c>
    </row>
    <row r="5" spans="1:5" x14ac:dyDescent="0.4">
      <c r="B5" s="5" t="s">
        <v>736</v>
      </c>
      <c r="C5" s="6" t="s">
        <v>737</v>
      </c>
      <c r="D5" s="5" t="s">
        <v>27</v>
      </c>
      <c r="E5" s="6" t="s">
        <v>2780</v>
      </c>
    </row>
    <row r="6" spans="1:5" x14ac:dyDescent="0.4">
      <c r="B6" s="14" t="s">
        <v>736</v>
      </c>
      <c r="C6" s="10" t="s">
        <v>737</v>
      </c>
      <c r="D6" s="14" t="s">
        <v>33</v>
      </c>
      <c r="E6" s="10" t="s">
        <v>2781</v>
      </c>
    </row>
    <row r="7" spans="1:5" ht="37.299999999999997" x14ac:dyDescent="0.4">
      <c r="B7" s="5" t="s">
        <v>744</v>
      </c>
      <c r="C7" s="6" t="s">
        <v>745</v>
      </c>
      <c r="D7" s="5" t="s">
        <v>27</v>
      </c>
      <c r="E7" s="6" t="s">
        <v>2782</v>
      </c>
    </row>
    <row r="8" spans="1:5" ht="37.299999999999997" x14ac:dyDescent="0.4">
      <c r="B8" s="14" t="s">
        <v>744</v>
      </c>
      <c r="C8" s="10" t="s">
        <v>745</v>
      </c>
      <c r="D8" s="14" t="s">
        <v>29</v>
      </c>
      <c r="E8" s="10" t="s">
        <v>2783</v>
      </c>
    </row>
    <row r="9" spans="1:5" ht="99.45" x14ac:dyDescent="0.4">
      <c r="B9" s="5" t="s">
        <v>744</v>
      </c>
      <c r="C9" s="6" t="s">
        <v>745</v>
      </c>
      <c r="D9" s="5" t="s">
        <v>31</v>
      </c>
      <c r="E9" s="6" t="s">
        <v>2784</v>
      </c>
    </row>
    <row r="10" spans="1:5" ht="24.9" x14ac:dyDescent="0.4">
      <c r="B10" s="14" t="s">
        <v>748</v>
      </c>
      <c r="C10" s="10" t="s">
        <v>749</v>
      </c>
      <c r="D10" s="14" t="s">
        <v>33</v>
      </c>
      <c r="E10" s="10" t="s">
        <v>2785</v>
      </c>
    </row>
    <row r="11" spans="1:5" x14ac:dyDescent="0.4">
      <c r="B11" s="5" t="s">
        <v>756</v>
      </c>
      <c r="C11" s="6" t="s">
        <v>757</v>
      </c>
      <c r="D11" s="5" t="s">
        <v>27</v>
      </c>
      <c r="E11" s="6" t="s">
        <v>2786</v>
      </c>
    </row>
    <row r="12" spans="1:5" x14ac:dyDescent="0.4">
      <c r="B12" s="14" t="s">
        <v>756</v>
      </c>
      <c r="C12" s="10" t="s">
        <v>757</v>
      </c>
      <c r="D12" s="14" t="s">
        <v>29</v>
      </c>
      <c r="E12" s="10" t="s">
        <v>2787</v>
      </c>
    </row>
    <row r="13" spans="1:5" ht="37.299999999999997" x14ac:dyDescent="0.4">
      <c r="B13" s="5" t="s">
        <v>760</v>
      </c>
      <c r="C13" s="6" t="s">
        <v>692</v>
      </c>
      <c r="D13" s="5" t="s">
        <v>27</v>
      </c>
      <c r="E13" s="6" t="s">
        <v>2788</v>
      </c>
    </row>
    <row r="14" spans="1:5" x14ac:dyDescent="0.4">
      <c r="B14" s="14" t="s">
        <v>760</v>
      </c>
      <c r="C14" s="10" t="s">
        <v>692</v>
      </c>
      <c r="D14" s="14" t="s">
        <v>31</v>
      </c>
      <c r="E14" s="10" t="s">
        <v>2777</v>
      </c>
    </row>
    <row r="15" spans="1:5" x14ac:dyDescent="0.4">
      <c r="B15" s="5" t="s">
        <v>761</v>
      </c>
      <c r="C15" s="6" t="s">
        <v>762</v>
      </c>
      <c r="D15" s="5" t="s">
        <v>29</v>
      </c>
      <c r="E15" s="6" t="s">
        <v>2789</v>
      </c>
    </row>
    <row r="16" spans="1:5" x14ac:dyDescent="0.4">
      <c r="B16" s="14" t="s">
        <v>761</v>
      </c>
      <c r="C16" s="10" t="s">
        <v>762</v>
      </c>
      <c r="D16" s="14" t="s">
        <v>31</v>
      </c>
      <c r="E16" s="10" t="s">
        <v>2790</v>
      </c>
    </row>
  </sheetData>
  <pageMargins left="0.7" right="0.7" top="0.75" bottom="0.75" header="0.3" footer="0.3"/>
  <pageSetup paperSize="9" orientation="portrait" horizontalDpi="300" verticalDpi="300"/>
</worksheet>
</file>

<file path=xl/worksheets/sheet1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heetViews>
  <sheetFormatPr baseColWidth="10" defaultRowHeight="14.6" x14ac:dyDescent="0.4"/>
  <cols>
    <col min="2" max="2" width="9.69140625" customWidth="1"/>
    <col min="3" max="3" width="110.460937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KEP'!A1", "Zurück")</f>
        <v>Zurück</v>
      </c>
    </row>
    <row r="3" spans="1:5" x14ac:dyDescent="0.4">
      <c r="B3" s="7" t="s">
        <v>2881</v>
      </c>
    </row>
    <row r="4" spans="1:5" x14ac:dyDescent="0.4">
      <c r="B4" s="25" t="s">
        <v>36</v>
      </c>
      <c r="C4" s="25" t="s">
        <v>37</v>
      </c>
      <c r="D4" s="26" t="s">
        <v>1580</v>
      </c>
      <c r="E4" s="12" t="s">
        <v>1581</v>
      </c>
    </row>
    <row r="5" spans="1:5" x14ac:dyDescent="0.4">
      <c r="B5" s="24"/>
      <c r="C5" s="24"/>
      <c r="D5" s="27"/>
      <c r="E5" s="8" t="s">
        <v>2851</v>
      </c>
    </row>
    <row r="6" spans="1:5" x14ac:dyDescent="0.4">
      <c r="B6" s="21" t="s">
        <v>61</v>
      </c>
      <c r="C6" s="21"/>
      <c r="D6" s="29"/>
      <c r="E6" s="29"/>
    </row>
    <row r="7" spans="1:5" ht="24.9" x14ac:dyDescent="0.4">
      <c r="B7" s="6" t="s">
        <v>269</v>
      </c>
      <c r="C7" s="6" t="s">
        <v>270</v>
      </c>
      <c r="D7" s="9" t="s">
        <v>1661</v>
      </c>
      <c r="E7" s="9" t="s">
        <v>981</v>
      </c>
    </row>
    <row r="8" spans="1:5" ht="24.9" x14ac:dyDescent="0.4">
      <c r="B8" s="6" t="s">
        <v>271</v>
      </c>
      <c r="C8" s="6" t="s">
        <v>236</v>
      </c>
      <c r="D8" s="9" t="s">
        <v>1632</v>
      </c>
      <c r="E8" s="9" t="s">
        <v>158</v>
      </c>
    </row>
    <row r="9" spans="1:5" ht="24.9" x14ac:dyDescent="0.4">
      <c r="B9" s="6" t="s">
        <v>272</v>
      </c>
      <c r="C9" s="6" t="s">
        <v>232</v>
      </c>
      <c r="D9" s="9" t="s">
        <v>1585</v>
      </c>
      <c r="E9" s="9" t="s">
        <v>1008</v>
      </c>
    </row>
    <row r="10" spans="1:5" ht="24.9" x14ac:dyDescent="0.4">
      <c r="B10" s="6" t="s">
        <v>273</v>
      </c>
      <c r="C10" s="6" t="s">
        <v>274</v>
      </c>
      <c r="D10" s="9" t="s">
        <v>1650</v>
      </c>
      <c r="E10" s="9" t="s">
        <v>889</v>
      </c>
    </row>
    <row r="11" spans="1:5" ht="24.9" x14ac:dyDescent="0.4">
      <c r="B11" s="6" t="s">
        <v>275</v>
      </c>
      <c r="C11" s="6" t="s">
        <v>250</v>
      </c>
      <c r="D11" s="9" t="s">
        <v>1705</v>
      </c>
      <c r="E11" s="9" t="s">
        <v>252</v>
      </c>
    </row>
    <row r="12" spans="1:5" x14ac:dyDescent="0.4">
      <c r="B12" s="21" t="s">
        <v>41</v>
      </c>
      <c r="C12" s="21"/>
      <c r="D12" s="29"/>
      <c r="E12" s="29"/>
    </row>
    <row r="13" spans="1:5" ht="24.9" x14ac:dyDescent="0.4">
      <c r="B13" s="6" t="s">
        <v>276</v>
      </c>
      <c r="C13" s="6" t="s">
        <v>139</v>
      </c>
      <c r="D13" s="9" t="s">
        <v>1625</v>
      </c>
      <c r="E13" s="9" t="s">
        <v>926</v>
      </c>
    </row>
    <row r="14" spans="1:5" ht="24.9" x14ac:dyDescent="0.4">
      <c r="B14" s="6" t="s">
        <v>277</v>
      </c>
      <c r="C14" s="6" t="s">
        <v>256</v>
      </c>
      <c r="D14" s="9" t="s">
        <v>1670</v>
      </c>
      <c r="E14" s="9" t="s">
        <v>935</v>
      </c>
    </row>
    <row r="15" spans="1:5" ht="24.9" x14ac:dyDescent="0.4">
      <c r="B15" s="6" t="s">
        <v>278</v>
      </c>
      <c r="C15" s="6" t="s">
        <v>258</v>
      </c>
      <c r="D15" s="9" t="s">
        <v>1625</v>
      </c>
      <c r="E15" s="9" t="s">
        <v>187</v>
      </c>
    </row>
    <row r="16" spans="1:5" ht="24.9" x14ac:dyDescent="0.4">
      <c r="B16" s="6" t="s">
        <v>279</v>
      </c>
      <c r="C16" s="6" t="s">
        <v>260</v>
      </c>
      <c r="D16" s="9" t="s">
        <v>1713</v>
      </c>
      <c r="E16" s="9" t="s">
        <v>266</v>
      </c>
    </row>
    <row r="17" spans="2:5" ht="24.9" x14ac:dyDescent="0.4">
      <c r="B17" s="6" t="s">
        <v>280</v>
      </c>
      <c r="C17" s="6" t="s">
        <v>264</v>
      </c>
      <c r="D17" s="9" t="s">
        <v>1663</v>
      </c>
      <c r="E17" s="9" t="s">
        <v>149</v>
      </c>
    </row>
    <row r="18" spans="2:5" ht="24.9" x14ac:dyDescent="0.4">
      <c r="B18" s="6" t="s">
        <v>281</v>
      </c>
      <c r="C18" s="6" t="s">
        <v>51</v>
      </c>
      <c r="D18" s="9" t="s">
        <v>1585</v>
      </c>
      <c r="E18" s="9" t="s">
        <v>1008</v>
      </c>
    </row>
  </sheetData>
  <mergeCells count="5">
    <mergeCell ref="B4:B5"/>
    <mergeCell ref="C4:C5"/>
    <mergeCell ref="D4:D5"/>
    <mergeCell ref="B6:E6"/>
    <mergeCell ref="B12:E12"/>
  </mergeCells>
  <pageMargins left="0.7" right="0.7" top="0.75" bottom="0.75" header="0.3" footer="0.3"/>
  <pageSetup paperSize="9" orientation="portrait" horizontalDpi="300" verticalDpi="300"/>
</worksheet>
</file>

<file path=xl/worksheets/sheet1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4.6" x14ac:dyDescent="0.4"/>
  <cols>
    <col min="2" max="2" width="9.69140625" customWidth="1"/>
    <col min="3" max="3" width="67.61328125" customWidth="1"/>
    <col min="4" max="4" width="9.69140625" customWidth="1"/>
    <col min="5" max="5" width="227.921875" customWidth="1"/>
  </cols>
  <sheetData>
    <row r="1" spans="1:5" x14ac:dyDescent="0.4">
      <c r="A1" s="2" t="str">
        <f>HYPERLINK("#'Auswahl Auswertungsmodul'!A1", "Zurück zum Start")</f>
        <v>Zurück zum Start</v>
      </c>
    </row>
    <row r="2" spans="1:5" x14ac:dyDescent="0.4">
      <c r="A2" s="2" t="str">
        <f>HYPERLINK("#'Auswahl KEP'!A1", "Zurück")</f>
        <v>Zurück</v>
      </c>
    </row>
    <row r="3" spans="1:5" x14ac:dyDescent="0.4">
      <c r="B3" s="7" t="s">
        <v>2921</v>
      </c>
    </row>
    <row r="4" spans="1:5" x14ac:dyDescent="0.4">
      <c r="B4" s="3" t="s">
        <v>36</v>
      </c>
      <c r="C4" s="4" t="s">
        <v>37</v>
      </c>
      <c r="D4" s="3" t="s">
        <v>1747</v>
      </c>
      <c r="E4" s="4" t="s">
        <v>1028</v>
      </c>
    </row>
    <row r="5" spans="1:5" x14ac:dyDescent="0.4">
      <c r="B5" s="21" t="s">
        <v>61</v>
      </c>
      <c r="C5" s="21"/>
      <c r="D5" s="30"/>
      <c r="E5" s="21"/>
    </row>
    <row r="6" spans="1:5" x14ac:dyDescent="0.4">
      <c r="B6" s="5" t="s">
        <v>269</v>
      </c>
      <c r="C6" s="6" t="s">
        <v>270</v>
      </c>
      <c r="D6" s="5" t="s">
        <v>23</v>
      </c>
      <c r="E6" s="6" t="s">
        <v>2914</v>
      </c>
    </row>
    <row r="7" spans="1:5" x14ac:dyDescent="0.4">
      <c r="B7" s="5" t="s">
        <v>272</v>
      </c>
      <c r="C7" s="6" t="s">
        <v>232</v>
      </c>
      <c r="D7" s="5" t="s">
        <v>23</v>
      </c>
      <c r="E7" s="6" t="s">
        <v>2914</v>
      </c>
    </row>
    <row r="8" spans="1:5" x14ac:dyDescent="0.4">
      <c r="B8" s="5" t="s">
        <v>273</v>
      </c>
      <c r="C8" s="6" t="s">
        <v>274</v>
      </c>
      <c r="D8" s="5" t="s">
        <v>23</v>
      </c>
      <c r="E8" s="6" t="s">
        <v>2919</v>
      </c>
    </row>
    <row r="9" spans="1:5" x14ac:dyDescent="0.4">
      <c r="B9" s="21" t="s">
        <v>41</v>
      </c>
      <c r="C9" s="21"/>
      <c r="D9" s="30"/>
      <c r="E9" s="21"/>
    </row>
    <row r="10" spans="1:5" x14ac:dyDescent="0.4">
      <c r="B10" s="5" t="s">
        <v>276</v>
      </c>
      <c r="C10" s="6" t="s">
        <v>139</v>
      </c>
      <c r="D10" s="5" t="s">
        <v>23</v>
      </c>
      <c r="E10" s="6" t="s">
        <v>2916</v>
      </c>
    </row>
    <row r="11" spans="1:5" x14ac:dyDescent="0.4">
      <c r="B11" s="5" t="s">
        <v>277</v>
      </c>
      <c r="C11" s="6" t="s">
        <v>256</v>
      </c>
      <c r="D11" s="5" t="s">
        <v>23</v>
      </c>
      <c r="E11" s="6" t="s">
        <v>2916</v>
      </c>
    </row>
    <row r="12" spans="1:5" x14ac:dyDescent="0.4">
      <c r="B12" s="5" t="s">
        <v>281</v>
      </c>
      <c r="C12" s="6" t="s">
        <v>51</v>
      </c>
      <c r="D12" s="5" t="s">
        <v>23</v>
      </c>
      <c r="E12" s="6" t="s">
        <v>2920</v>
      </c>
    </row>
  </sheetData>
  <mergeCells count="2">
    <mergeCell ref="B5:E5"/>
    <mergeCell ref="B9:E9"/>
  </mergeCells>
  <pageMargins left="0.7" right="0.7" top="0.75" bottom="0.75" header="0.3" footer="0.3"/>
  <pageSetup paperSize="9" orientation="portrait" horizontalDpi="300" verticalDpi="30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65.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CHE'!A1", "Zurück")</f>
        <v>Zurück</v>
      </c>
    </row>
    <row r="3" spans="1:5" x14ac:dyDescent="0.4">
      <c r="B3" s="7" t="s">
        <v>3046</v>
      </c>
    </row>
    <row r="4" spans="1:5" x14ac:dyDescent="0.4">
      <c r="B4" s="3" t="s">
        <v>36</v>
      </c>
      <c r="C4" s="4" t="s">
        <v>2081</v>
      </c>
      <c r="D4" s="3" t="s">
        <v>1747</v>
      </c>
      <c r="E4" s="4" t="s">
        <v>1028</v>
      </c>
    </row>
    <row r="5" spans="1:5" ht="87" x14ac:dyDescent="0.4">
      <c r="B5" s="5" t="s">
        <v>346</v>
      </c>
      <c r="C5" s="6" t="s">
        <v>347</v>
      </c>
      <c r="D5" s="5" t="s">
        <v>23</v>
      </c>
      <c r="E5" s="6" t="s">
        <v>3041</v>
      </c>
    </row>
    <row r="6" spans="1:5" x14ac:dyDescent="0.4">
      <c r="B6" s="14" t="s">
        <v>350</v>
      </c>
      <c r="C6" s="10" t="s">
        <v>351</v>
      </c>
      <c r="D6" s="14" t="s">
        <v>23</v>
      </c>
      <c r="E6" s="10" t="s">
        <v>3042</v>
      </c>
    </row>
    <row r="7" spans="1:5" ht="37.299999999999997" x14ac:dyDescent="0.4">
      <c r="B7" s="5" t="s">
        <v>358</v>
      </c>
      <c r="C7" s="6" t="s">
        <v>359</v>
      </c>
      <c r="D7" s="5" t="s">
        <v>23</v>
      </c>
      <c r="E7" s="6" t="s">
        <v>3043</v>
      </c>
    </row>
    <row r="8" spans="1:5" ht="87" x14ac:dyDescent="0.4">
      <c r="B8" s="14" t="s">
        <v>360</v>
      </c>
      <c r="C8" s="10" t="s">
        <v>361</v>
      </c>
      <c r="D8" s="14" t="s">
        <v>23</v>
      </c>
      <c r="E8" s="10" t="s">
        <v>3044</v>
      </c>
    </row>
    <row r="9" spans="1:5" ht="37.299999999999997" x14ac:dyDescent="0.4">
      <c r="B9" s="5" t="s">
        <v>362</v>
      </c>
      <c r="C9" s="6" t="s">
        <v>363</v>
      </c>
      <c r="D9" s="5" t="s">
        <v>23</v>
      </c>
      <c r="E9" s="6" t="s">
        <v>3045</v>
      </c>
    </row>
  </sheetData>
  <pageMargins left="0.7" right="0.7" top="0.75" bottom="0.75" header="0.3" footer="0.3"/>
  <pageSetup paperSize="9" orientation="portrait" horizontalDpi="300" verticalDpi="300"/>
</worksheet>
</file>

<file path=xl/worksheets/sheet1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heetViews>
  <sheetFormatPr baseColWidth="10" defaultRowHeight="14.6" x14ac:dyDescent="0.4"/>
  <cols>
    <col min="2" max="2" width="9.69140625" customWidth="1"/>
    <col min="3" max="3" width="102.765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KEP'!A1", "Zurück")</f>
        <v>Zurück</v>
      </c>
    </row>
    <row r="3" spans="1:8" x14ac:dyDescent="0.4">
      <c r="B3" s="7" t="s">
        <v>3016</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736</v>
      </c>
      <c r="C6" s="6" t="s">
        <v>737</v>
      </c>
      <c r="D6" s="9" t="s">
        <v>2012</v>
      </c>
      <c r="E6" s="9" t="s">
        <v>3011</v>
      </c>
      <c r="F6" s="9" t="s">
        <v>739</v>
      </c>
      <c r="G6" s="9" t="s">
        <v>739</v>
      </c>
      <c r="H6" s="9" t="s">
        <v>739</v>
      </c>
    </row>
    <row r="7" spans="1:8" ht="24.9" x14ac:dyDescent="0.4">
      <c r="B7" s="10" t="s">
        <v>740</v>
      </c>
      <c r="C7" s="10" t="s">
        <v>741</v>
      </c>
      <c r="D7" s="11" t="s">
        <v>2015</v>
      </c>
      <c r="E7" s="11" t="s">
        <v>3012</v>
      </c>
      <c r="F7" s="11" t="s">
        <v>743</v>
      </c>
      <c r="G7" s="11" t="s">
        <v>743</v>
      </c>
      <c r="H7" s="11" t="s">
        <v>3013</v>
      </c>
    </row>
    <row r="8" spans="1:8" ht="24.9" x14ac:dyDescent="0.4">
      <c r="B8" s="6" t="s">
        <v>744</v>
      </c>
      <c r="C8" s="6" t="s">
        <v>745</v>
      </c>
      <c r="D8" s="9" t="s">
        <v>2017</v>
      </c>
      <c r="E8" s="9" t="s">
        <v>3014</v>
      </c>
      <c r="F8" s="9" t="s">
        <v>747</v>
      </c>
      <c r="G8" s="9" t="s">
        <v>747</v>
      </c>
      <c r="H8" s="9" t="s">
        <v>2018</v>
      </c>
    </row>
    <row r="9" spans="1:8" ht="24.9" x14ac:dyDescent="0.4">
      <c r="B9" s="10" t="s">
        <v>748</v>
      </c>
      <c r="C9" s="10" t="s">
        <v>749</v>
      </c>
      <c r="D9" s="11" t="s">
        <v>1618</v>
      </c>
      <c r="E9" s="11" t="s">
        <v>2021</v>
      </c>
      <c r="F9" s="11" t="s">
        <v>117</v>
      </c>
      <c r="G9" s="11" t="s">
        <v>117</v>
      </c>
      <c r="H9" s="11" t="s">
        <v>1985</v>
      </c>
    </row>
    <row r="10" spans="1:8" ht="24.9" x14ac:dyDescent="0.4">
      <c r="B10" s="6" t="s">
        <v>750</v>
      </c>
      <c r="C10" s="6" t="s">
        <v>751</v>
      </c>
      <c r="D10" s="9" t="s">
        <v>2022</v>
      </c>
      <c r="E10" s="9" t="s">
        <v>753</v>
      </c>
      <c r="F10" s="9" t="s">
        <v>753</v>
      </c>
      <c r="G10" s="9" t="s">
        <v>753</v>
      </c>
      <c r="H10" s="9" t="s">
        <v>2023</v>
      </c>
    </row>
    <row r="11" spans="1:8" ht="24.9" x14ac:dyDescent="0.4">
      <c r="B11" s="10" t="s">
        <v>754</v>
      </c>
      <c r="C11" s="10" t="s">
        <v>755</v>
      </c>
      <c r="D11" s="11" t="s">
        <v>1966</v>
      </c>
      <c r="E11" s="11" t="s">
        <v>1287</v>
      </c>
      <c r="F11" s="11" t="s">
        <v>658</v>
      </c>
      <c r="G11" s="11" t="s">
        <v>658</v>
      </c>
      <c r="H11" s="11" t="s">
        <v>2592</v>
      </c>
    </row>
    <row r="12" spans="1:8" ht="24.9" x14ac:dyDescent="0.4">
      <c r="B12" s="6" t="s">
        <v>756</v>
      </c>
      <c r="C12" s="6" t="s">
        <v>757</v>
      </c>
      <c r="D12" s="9" t="s">
        <v>2025</v>
      </c>
      <c r="E12" s="9" t="s">
        <v>2027</v>
      </c>
      <c r="F12" s="9" t="s">
        <v>759</v>
      </c>
      <c r="G12" s="9" t="s">
        <v>759</v>
      </c>
      <c r="H12" s="9" t="s">
        <v>3015</v>
      </c>
    </row>
    <row r="13" spans="1:8" ht="24.9" x14ac:dyDescent="0.4">
      <c r="B13" s="10" t="s">
        <v>760</v>
      </c>
      <c r="C13" s="10" t="s">
        <v>692</v>
      </c>
      <c r="D13" s="11" t="s">
        <v>1684</v>
      </c>
      <c r="E13" s="11" t="s">
        <v>2321</v>
      </c>
      <c r="F13" s="11" t="s">
        <v>210</v>
      </c>
      <c r="G13" s="11" t="s">
        <v>938</v>
      </c>
      <c r="H13" s="11" t="s">
        <v>210</v>
      </c>
    </row>
    <row r="14" spans="1:8" ht="24.9" x14ac:dyDescent="0.4">
      <c r="B14" s="6" t="s">
        <v>761</v>
      </c>
      <c r="C14" s="6" t="s">
        <v>762</v>
      </c>
      <c r="D14" s="9" t="s">
        <v>1728</v>
      </c>
      <c r="E14" s="9" t="s">
        <v>1001</v>
      </c>
      <c r="F14" s="9" t="s">
        <v>302</v>
      </c>
      <c r="G14" s="9" t="s">
        <v>302</v>
      </c>
      <c r="H14" s="9" t="s">
        <v>1820</v>
      </c>
    </row>
    <row r="15" spans="1:8" ht="24.9" x14ac:dyDescent="0.4">
      <c r="B15" s="10" t="s">
        <v>763</v>
      </c>
      <c r="C15" s="10" t="s">
        <v>764</v>
      </c>
      <c r="D15" s="11" t="s">
        <v>1614</v>
      </c>
      <c r="E15" s="11" t="s">
        <v>766</v>
      </c>
      <c r="F15" s="11" t="s">
        <v>766</v>
      </c>
      <c r="G15" s="11" t="s">
        <v>766</v>
      </c>
      <c r="H15" s="11" t="s">
        <v>2032</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baseColWidth="10" defaultRowHeight="14.6" x14ac:dyDescent="0.4"/>
  <cols>
    <col min="2" max="2" width="9.69140625" customWidth="1"/>
    <col min="3" max="3" width="119.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KEP'!A1", "Zurück")</f>
        <v>Zurück</v>
      </c>
    </row>
    <row r="3" spans="1:5" x14ac:dyDescent="0.4">
      <c r="B3" s="7" t="s">
        <v>3137</v>
      </c>
    </row>
    <row r="4" spans="1:5" x14ac:dyDescent="0.4">
      <c r="B4" s="3" t="s">
        <v>36</v>
      </c>
      <c r="C4" s="4" t="s">
        <v>2081</v>
      </c>
      <c r="D4" s="3" t="s">
        <v>1747</v>
      </c>
      <c r="E4" s="4" t="s">
        <v>1028</v>
      </c>
    </row>
    <row r="5" spans="1:5" ht="37.299999999999997" x14ac:dyDescent="0.4">
      <c r="B5" s="5" t="s">
        <v>740</v>
      </c>
      <c r="C5" s="6" t="s">
        <v>741</v>
      </c>
      <c r="D5" s="5" t="s">
        <v>23</v>
      </c>
      <c r="E5" s="6" t="s">
        <v>3129</v>
      </c>
    </row>
    <row r="6" spans="1:5" ht="62.15" x14ac:dyDescent="0.4">
      <c r="B6" s="14" t="s">
        <v>744</v>
      </c>
      <c r="C6" s="10" t="s">
        <v>745</v>
      </c>
      <c r="D6" s="14" t="s">
        <v>23</v>
      </c>
      <c r="E6" s="10" t="s">
        <v>3130</v>
      </c>
    </row>
    <row r="7" spans="1:5" ht="62.15" x14ac:dyDescent="0.4">
      <c r="B7" s="5" t="s">
        <v>748</v>
      </c>
      <c r="C7" s="6" t="s">
        <v>749</v>
      </c>
      <c r="D7" s="5" t="s">
        <v>23</v>
      </c>
      <c r="E7" s="6" t="s">
        <v>3131</v>
      </c>
    </row>
    <row r="8" spans="1:5" x14ac:dyDescent="0.4">
      <c r="B8" s="14" t="s">
        <v>750</v>
      </c>
      <c r="C8" s="10" t="s">
        <v>751</v>
      </c>
      <c r="D8" s="14" t="s">
        <v>23</v>
      </c>
      <c r="E8" s="10" t="s">
        <v>2914</v>
      </c>
    </row>
    <row r="9" spans="1:5" ht="37.299999999999997" x14ac:dyDescent="0.4">
      <c r="B9" s="5" t="s">
        <v>754</v>
      </c>
      <c r="C9" s="6" t="s">
        <v>755</v>
      </c>
      <c r="D9" s="5" t="s">
        <v>23</v>
      </c>
      <c r="E9" s="6" t="s">
        <v>3132</v>
      </c>
    </row>
    <row r="10" spans="1:5" ht="37.299999999999997" x14ac:dyDescent="0.4">
      <c r="B10" s="14" t="s">
        <v>756</v>
      </c>
      <c r="C10" s="10" t="s">
        <v>757</v>
      </c>
      <c r="D10" s="14" t="s">
        <v>23</v>
      </c>
      <c r="E10" s="10" t="s">
        <v>3133</v>
      </c>
    </row>
    <row r="11" spans="1:5" ht="24.9" x14ac:dyDescent="0.4">
      <c r="B11" s="5" t="s">
        <v>760</v>
      </c>
      <c r="C11" s="6" t="s">
        <v>692</v>
      </c>
      <c r="D11" s="5" t="s">
        <v>15</v>
      </c>
      <c r="E11" s="6" t="s">
        <v>3114</v>
      </c>
    </row>
    <row r="12" spans="1:5" x14ac:dyDescent="0.4">
      <c r="B12" s="14" t="s">
        <v>760</v>
      </c>
      <c r="C12" s="10" t="s">
        <v>692</v>
      </c>
      <c r="D12" s="14" t="s">
        <v>19</v>
      </c>
      <c r="E12" s="10" t="s">
        <v>3134</v>
      </c>
    </row>
    <row r="13" spans="1:5" x14ac:dyDescent="0.4">
      <c r="B13" s="5" t="s">
        <v>761</v>
      </c>
      <c r="C13" s="6" t="s">
        <v>762</v>
      </c>
      <c r="D13" s="5" t="s">
        <v>15</v>
      </c>
      <c r="E13" s="6" t="s">
        <v>2790</v>
      </c>
    </row>
    <row r="14" spans="1:5" ht="37.299999999999997" x14ac:dyDescent="0.4">
      <c r="B14" s="14" t="s">
        <v>761</v>
      </c>
      <c r="C14" s="10" t="s">
        <v>762</v>
      </c>
      <c r="D14" s="14" t="s">
        <v>23</v>
      </c>
      <c r="E14" s="10" t="s">
        <v>3135</v>
      </c>
    </row>
    <row r="15" spans="1:5" ht="62.15" x14ac:dyDescent="0.4">
      <c r="B15" s="5" t="s">
        <v>763</v>
      </c>
      <c r="C15" s="6" t="s">
        <v>764</v>
      </c>
      <c r="D15" s="5" t="s">
        <v>23</v>
      </c>
      <c r="E15" s="6" t="s">
        <v>3136</v>
      </c>
    </row>
  </sheetData>
  <pageMargins left="0.7" right="0.7" top="0.75" bottom="0.75" header="0.3" footer="0.3"/>
  <pageSetup paperSize="9" orientation="portrait" horizontalDpi="300" verticalDpi="300"/>
</worksheet>
</file>

<file path=xl/worksheets/sheet1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heetViews>
  <sheetFormatPr baseColWidth="10" defaultRowHeight="14.6" x14ac:dyDescent="0.4"/>
  <cols>
    <col min="2" max="2" width="9.69140625" customWidth="1"/>
    <col min="3" max="3" width="102.765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KEP'!A1", "Zurück")</f>
        <v>Zurück</v>
      </c>
    </row>
    <row r="3" spans="1:6" x14ac:dyDescent="0.4">
      <c r="B3" s="7" t="s">
        <v>3294</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736</v>
      </c>
      <c r="C6" s="6" t="s">
        <v>737</v>
      </c>
      <c r="D6" s="9" t="s">
        <v>918</v>
      </c>
      <c r="E6" s="9" t="s">
        <v>3292</v>
      </c>
      <c r="F6" s="9" t="s">
        <v>919</v>
      </c>
    </row>
    <row r="7" spans="1:6" ht="24.9" x14ac:dyDescent="0.4">
      <c r="B7" s="10" t="s">
        <v>740</v>
      </c>
      <c r="C7" s="10" t="s">
        <v>741</v>
      </c>
      <c r="D7" s="11" t="s">
        <v>2960</v>
      </c>
      <c r="E7" s="11" t="s">
        <v>1318</v>
      </c>
      <c r="F7" s="11" t="s">
        <v>1716</v>
      </c>
    </row>
    <row r="8" spans="1:6" ht="24.9" x14ac:dyDescent="0.4">
      <c r="B8" s="6" t="s">
        <v>744</v>
      </c>
      <c r="C8" s="6" t="s">
        <v>745</v>
      </c>
      <c r="D8" s="9" t="s">
        <v>916</v>
      </c>
      <c r="E8" s="9" t="s">
        <v>3293</v>
      </c>
      <c r="F8" s="9" t="s">
        <v>917</v>
      </c>
    </row>
    <row r="9" spans="1:6" ht="24.9" x14ac:dyDescent="0.4">
      <c r="B9" s="10" t="s">
        <v>748</v>
      </c>
      <c r="C9" s="10" t="s">
        <v>749</v>
      </c>
      <c r="D9" s="11" t="s">
        <v>59</v>
      </c>
      <c r="E9" s="11" t="s">
        <v>324</v>
      </c>
      <c r="F9" s="11" t="s">
        <v>58</v>
      </c>
    </row>
    <row r="10" spans="1:6" ht="24.9" x14ac:dyDescent="0.4">
      <c r="B10" s="6" t="s">
        <v>750</v>
      </c>
      <c r="C10" s="6" t="s">
        <v>751</v>
      </c>
      <c r="D10" s="9" t="s">
        <v>59</v>
      </c>
      <c r="E10" s="9" t="s">
        <v>1631</v>
      </c>
      <c r="F10" s="9" t="s">
        <v>58</v>
      </c>
    </row>
    <row r="11" spans="1:6" ht="24.9" x14ac:dyDescent="0.4">
      <c r="B11" s="10" t="s">
        <v>754</v>
      </c>
      <c r="C11" s="10" t="s">
        <v>755</v>
      </c>
      <c r="D11" s="11" t="s">
        <v>3265</v>
      </c>
      <c r="E11" s="11" t="s">
        <v>342</v>
      </c>
      <c r="F11" s="11" t="s">
        <v>3266</v>
      </c>
    </row>
    <row r="12" spans="1:6" ht="24.9" x14ac:dyDescent="0.4">
      <c r="B12" s="6" t="s">
        <v>756</v>
      </c>
      <c r="C12" s="6" t="s">
        <v>757</v>
      </c>
      <c r="D12" s="9" t="s">
        <v>969</v>
      </c>
      <c r="E12" s="9" t="s">
        <v>357</v>
      </c>
      <c r="F12" s="9" t="s">
        <v>970</v>
      </c>
    </row>
    <row r="13" spans="1:6" ht="24.9" x14ac:dyDescent="0.4">
      <c r="B13" s="10" t="s">
        <v>760</v>
      </c>
      <c r="C13" s="10" t="s">
        <v>692</v>
      </c>
      <c r="D13" s="11" t="s">
        <v>85</v>
      </c>
      <c r="E13" s="11" t="s">
        <v>1734</v>
      </c>
      <c r="F13" s="11" t="s">
        <v>84</v>
      </c>
    </row>
    <row r="14" spans="1:6" ht="24.9" x14ac:dyDescent="0.4">
      <c r="B14" s="6" t="s">
        <v>761</v>
      </c>
      <c r="C14" s="6" t="s">
        <v>762</v>
      </c>
      <c r="D14" s="9" t="s">
        <v>81</v>
      </c>
      <c r="E14" s="9" t="s">
        <v>1942</v>
      </c>
      <c r="F14" s="9" t="s">
        <v>80</v>
      </c>
    </row>
    <row r="15" spans="1:6" ht="24.9" x14ac:dyDescent="0.4">
      <c r="B15" s="10" t="s">
        <v>763</v>
      </c>
      <c r="C15" s="10" t="s">
        <v>764</v>
      </c>
      <c r="D15" s="11" t="s">
        <v>85</v>
      </c>
      <c r="E15" s="11" t="s">
        <v>3256</v>
      </c>
      <c r="F15" s="11" t="s">
        <v>84</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1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baseColWidth="10" defaultRowHeight="14.6" x14ac:dyDescent="0.4"/>
  <cols>
    <col min="2" max="2" width="9.69140625" customWidth="1"/>
    <col min="3" max="3" width="110.460937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KEP'!A1", "Zurück")</f>
        <v>Zurück</v>
      </c>
    </row>
    <row r="3" spans="1:6" x14ac:dyDescent="0.4">
      <c r="B3" s="7" t="s">
        <v>3215</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61</v>
      </c>
      <c r="C6" s="21"/>
      <c r="D6" s="29"/>
      <c r="E6" s="29"/>
      <c r="F6" s="29"/>
    </row>
    <row r="7" spans="1:6" ht="24.9" x14ac:dyDescent="0.4">
      <c r="B7" s="6" t="s">
        <v>269</v>
      </c>
      <c r="C7" s="6" t="s">
        <v>270</v>
      </c>
      <c r="D7" s="9" t="s">
        <v>81</v>
      </c>
      <c r="E7" s="9" t="s">
        <v>45</v>
      </c>
      <c r="F7" s="9" t="s">
        <v>80</v>
      </c>
    </row>
    <row r="8" spans="1:6" ht="24.9" x14ac:dyDescent="0.4">
      <c r="B8" s="6" t="s">
        <v>271</v>
      </c>
      <c r="C8" s="6" t="s">
        <v>236</v>
      </c>
      <c r="D8" s="9" t="s">
        <v>149</v>
      </c>
      <c r="E8" s="9" t="s">
        <v>81</v>
      </c>
      <c r="F8" s="9" t="s">
        <v>148</v>
      </c>
    </row>
    <row r="9" spans="1:6" ht="24.9" x14ac:dyDescent="0.4">
      <c r="B9" s="6" t="s">
        <v>272</v>
      </c>
      <c r="C9" s="6" t="s">
        <v>232</v>
      </c>
      <c r="D9" s="9" t="s">
        <v>187</v>
      </c>
      <c r="E9" s="9" t="s">
        <v>59</v>
      </c>
      <c r="F9" s="9" t="s">
        <v>186</v>
      </c>
    </row>
    <row r="10" spans="1:6" ht="24.9" x14ac:dyDescent="0.4">
      <c r="B10" s="6" t="s">
        <v>273</v>
      </c>
      <c r="C10" s="6" t="s">
        <v>274</v>
      </c>
      <c r="D10" s="9" t="s">
        <v>187</v>
      </c>
      <c r="E10" s="9" t="s">
        <v>3182</v>
      </c>
      <c r="F10" s="9" t="s">
        <v>186</v>
      </c>
    </row>
    <row r="11" spans="1:6" ht="24.9" x14ac:dyDescent="0.4">
      <c r="B11" s="6" t="s">
        <v>275</v>
      </c>
      <c r="C11" s="6" t="s">
        <v>250</v>
      </c>
      <c r="D11" s="9" t="s">
        <v>3182</v>
      </c>
      <c r="E11" s="9" t="s">
        <v>286</v>
      </c>
      <c r="F11" s="9" t="s">
        <v>3183</v>
      </c>
    </row>
    <row r="12" spans="1:6" x14ac:dyDescent="0.4">
      <c r="B12" s="21" t="s">
        <v>41</v>
      </c>
      <c r="C12" s="21"/>
      <c r="D12" s="29"/>
      <c r="E12" s="29"/>
      <c r="F12" s="29"/>
    </row>
    <row r="13" spans="1:6" ht="24.9" x14ac:dyDescent="0.4">
      <c r="B13" s="6" t="s">
        <v>276</v>
      </c>
      <c r="C13" s="6" t="s">
        <v>139</v>
      </c>
      <c r="D13" s="9" t="s">
        <v>85</v>
      </c>
      <c r="E13" s="9" t="s">
        <v>45</v>
      </c>
      <c r="F13" s="9" t="s">
        <v>84</v>
      </c>
    </row>
    <row r="14" spans="1:6" ht="24.9" x14ac:dyDescent="0.4">
      <c r="B14" s="6" t="s">
        <v>277</v>
      </c>
      <c r="C14" s="6" t="s">
        <v>256</v>
      </c>
      <c r="D14" s="9" t="s">
        <v>59</v>
      </c>
      <c r="E14" s="9" t="s">
        <v>81</v>
      </c>
      <c r="F14" s="9" t="s">
        <v>58</v>
      </c>
    </row>
    <row r="15" spans="1:6" ht="24.9" x14ac:dyDescent="0.4">
      <c r="B15" s="6" t="s">
        <v>278</v>
      </c>
      <c r="C15" s="6" t="s">
        <v>258</v>
      </c>
      <c r="D15" s="9" t="s">
        <v>884</v>
      </c>
      <c r="E15" s="9" t="s">
        <v>59</v>
      </c>
      <c r="F15" s="9" t="s">
        <v>885</v>
      </c>
    </row>
    <row r="16" spans="1:6" ht="24.9" x14ac:dyDescent="0.4">
      <c r="B16" s="6" t="s">
        <v>279</v>
      </c>
      <c r="C16" s="6" t="s">
        <v>260</v>
      </c>
      <c r="D16" s="9" t="s">
        <v>187</v>
      </c>
      <c r="E16" s="9" t="s">
        <v>59</v>
      </c>
      <c r="F16" s="9" t="s">
        <v>186</v>
      </c>
    </row>
    <row r="17" spans="2:6" ht="24.9" x14ac:dyDescent="0.4">
      <c r="B17" s="6" t="s">
        <v>280</v>
      </c>
      <c r="C17" s="6" t="s">
        <v>264</v>
      </c>
      <c r="D17" s="9" t="s">
        <v>45</v>
      </c>
      <c r="E17" s="9" t="s">
        <v>59</v>
      </c>
      <c r="F17" s="9" t="s">
        <v>44</v>
      </c>
    </row>
    <row r="18" spans="2:6" ht="24.9" x14ac:dyDescent="0.4">
      <c r="B18" s="6" t="s">
        <v>281</v>
      </c>
      <c r="C18" s="6" t="s">
        <v>51</v>
      </c>
      <c r="D18" s="9" t="s">
        <v>52</v>
      </c>
      <c r="E18" s="9" t="s">
        <v>149</v>
      </c>
      <c r="F18" s="9" t="s">
        <v>52</v>
      </c>
    </row>
  </sheetData>
  <mergeCells count="6">
    <mergeCell ref="B12:F12"/>
    <mergeCell ref="B4:B5"/>
    <mergeCell ref="C4:C5"/>
    <mergeCell ref="D4:E4"/>
    <mergeCell ref="F4:F5"/>
    <mergeCell ref="B6:F6"/>
  </mergeCells>
  <pageMargins left="0.7" right="0.7" top="0.75" bottom="0.75" header="0.3" footer="0.3"/>
  <pageSetup paperSize="9" orientation="portrait" horizontalDpi="300" verticalDpi="300"/>
</worksheet>
</file>

<file path=xl/worksheets/sheet1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1.30468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KEP'!A1", "Zurück")</f>
        <v>Zurück</v>
      </c>
    </row>
    <row r="3" spans="1:8" x14ac:dyDescent="0.4">
      <c r="B3" s="7" t="s">
        <v>4207</v>
      </c>
    </row>
    <row r="4" spans="1:8" x14ac:dyDescent="0.4">
      <c r="B4" s="4" t="s">
        <v>3315</v>
      </c>
      <c r="C4" s="15" t="s">
        <v>3316</v>
      </c>
      <c r="D4" s="15" t="s">
        <v>3750</v>
      </c>
      <c r="E4" s="15" t="s">
        <v>3318</v>
      </c>
      <c r="F4" s="15" t="s">
        <v>3319</v>
      </c>
      <c r="G4" s="15" t="s">
        <v>3320</v>
      </c>
      <c r="H4" s="15" t="s">
        <v>3321</v>
      </c>
    </row>
    <row r="5" spans="1:8" ht="24.9" x14ac:dyDescent="0.4">
      <c r="B5" s="6" t="s">
        <v>3322</v>
      </c>
      <c r="C5" s="9" t="s">
        <v>4172</v>
      </c>
      <c r="D5" s="9" t="s">
        <v>4173</v>
      </c>
      <c r="E5" s="9" t="s">
        <v>1586</v>
      </c>
      <c r="F5" s="9" t="s">
        <v>4174</v>
      </c>
      <c r="G5" s="9" t="s">
        <v>4175</v>
      </c>
      <c r="H5" s="9" t="s">
        <v>4176</v>
      </c>
    </row>
    <row r="6" spans="1:8" ht="24.9" x14ac:dyDescent="0.4">
      <c r="B6" s="10" t="s">
        <v>3325</v>
      </c>
      <c r="C6" s="11" t="s">
        <v>1698</v>
      </c>
      <c r="D6" s="11" t="s">
        <v>4177</v>
      </c>
      <c r="E6" s="11" t="s">
        <v>1586</v>
      </c>
      <c r="F6" s="11" t="s">
        <v>193</v>
      </c>
      <c r="G6" s="11" t="s">
        <v>2334</v>
      </c>
      <c r="H6" s="11" t="s">
        <v>2334</v>
      </c>
    </row>
    <row r="7" spans="1:8" ht="24.9" x14ac:dyDescent="0.4">
      <c r="B7" s="6" t="s">
        <v>3328</v>
      </c>
      <c r="C7" s="9" t="s">
        <v>1853</v>
      </c>
      <c r="D7" s="9" t="s">
        <v>4178</v>
      </c>
      <c r="E7" s="9" t="s">
        <v>1586</v>
      </c>
      <c r="F7" s="9" t="s">
        <v>1276</v>
      </c>
      <c r="G7" s="9" t="s">
        <v>452</v>
      </c>
      <c r="H7" s="9" t="s">
        <v>143</v>
      </c>
    </row>
    <row r="8" spans="1:8" ht="24.9" x14ac:dyDescent="0.4">
      <c r="B8" s="10" t="s">
        <v>3330</v>
      </c>
      <c r="C8" s="11" t="s">
        <v>4179</v>
      </c>
      <c r="D8" s="11" t="s">
        <v>4180</v>
      </c>
      <c r="E8" s="11" t="s">
        <v>1586</v>
      </c>
      <c r="F8" s="11" t="s">
        <v>4181</v>
      </c>
      <c r="G8" s="11" t="s">
        <v>1819</v>
      </c>
      <c r="H8" s="11" t="s">
        <v>4182</v>
      </c>
    </row>
    <row r="9" spans="1:8" ht="24.9" x14ac:dyDescent="0.4">
      <c r="B9" s="6" t="s">
        <v>3333</v>
      </c>
      <c r="C9" s="9" t="s">
        <v>1661</v>
      </c>
      <c r="D9" s="9" t="s">
        <v>4183</v>
      </c>
      <c r="E9" s="9" t="s">
        <v>1586</v>
      </c>
      <c r="F9" s="9" t="s">
        <v>167</v>
      </c>
      <c r="G9" s="9" t="s">
        <v>168</v>
      </c>
      <c r="H9" s="9" t="s">
        <v>168</v>
      </c>
    </row>
    <row r="10" spans="1:8" ht="24.9" x14ac:dyDescent="0.4">
      <c r="B10" s="10" t="s">
        <v>3334</v>
      </c>
      <c r="C10" s="11" t="s">
        <v>2022</v>
      </c>
      <c r="D10" s="11" t="s">
        <v>4184</v>
      </c>
      <c r="E10" s="11" t="s">
        <v>1586</v>
      </c>
      <c r="F10" s="11" t="s">
        <v>4185</v>
      </c>
      <c r="G10" s="11" t="s">
        <v>2525</v>
      </c>
      <c r="H10" s="11" t="s">
        <v>945</v>
      </c>
    </row>
    <row r="11" spans="1:8" ht="24.9" x14ac:dyDescent="0.4">
      <c r="B11" s="6" t="s">
        <v>3336</v>
      </c>
      <c r="C11" s="9" t="s">
        <v>1695</v>
      </c>
      <c r="D11" s="9" t="s">
        <v>4186</v>
      </c>
      <c r="E11" s="9" t="s">
        <v>1586</v>
      </c>
      <c r="F11" s="9" t="s">
        <v>310</v>
      </c>
      <c r="G11" s="9" t="s">
        <v>311</v>
      </c>
      <c r="H11" s="9" t="s">
        <v>311</v>
      </c>
    </row>
    <row r="12" spans="1:8" ht="24.9" x14ac:dyDescent="0.4">
      <c r="B12" s="10" t="s">
        <v>3338</v>
      </c>
      <c r="C12" s="11" t="s">
        <v>1695</v>
      </c>
      <c r="D12" s="11" t="s">
        <v>4187</v>
      </c>
      <c r="E12" s="11" t="s">
        <v>1586</v>
      </c>
      <c r="F12" s="11" t="s">
        <v>4188</v>
      </c>
      <c r="G12" s="11" t="s">
        <v>2062</v>
      </c>
      <c r="H12" s="11" t="s">
        <v>1633</v>
      </c>
    </row>
    <row r="13" spans="1:8" ht="24.9" x14ac:dyDescent="0.4">
      <c r="B13" s="6" t="s">
        <v>3340</v>
      </c>
      <c r="C13" s="9" t="s">
        <v>3795</v>
      </c>
      <c r="D13" s="9" t="s">
        <v>4189</v>
      </c>
      <c r="E13" s="9" t="s">
        <v>1586</v>
      </c>
      <c r="F13" s="9" t="s">
        <v>722</v>
      </c>
      <c r="G13" s="9" t="s">
        <v>4190</v>
      </c>
      <c r="H13" s="9" t="s">
        <v>4190</v>
      </c>
    </row>
    <row r="14" spans="1:8" ht="24.9" x14ac:dyDescent="0.4">
      <c r="B14" s="10" t="s">
        <v>3342</v>
      </c>
      <c r="C14" s="11" t="s">
        <v>4191</v>
      </c>
      <c r="D14" s="11" t="s">
        <v>4192</v>
      </c>
      <c r="E14" s="11" t="s">
        <v>1586</v>
      </c>
      <c r="F14" s="11" t="s">
        <v>4193</v>
      </c>
      <c r="G14" s="11" t="s">
        <v>4194</v>
      </c>
      <c r="H14" s="11" t="s">
        <v>3009</v>
      </c>
    </row>
    <row r="15" spans="1:8" ht="24.9" x14ac:dyDescent="0.4">
      <c r="B15" s="6" t="s">
        <v>3345</v>
      </c>
      <c r="C15" s="9" t="s">
        <v>1812</v>
      </c>
      <c r="D15" s="9" t="s">
        <v>4195</v>
      </c>
      <c r="E15" s="9" t="s">
        <v>1586</v>
      </c>
      <c r="F15" s="9" t="s">
        <v>1259</v>
      </c>
      <c r="G15" s="9" t="s">
        <v>218</v>
      </c>
      <c r="H15" s="9" t="s">
        <v>452</v>
      </c>
    </row>
    <row r="16" spans="1:8" ht="24.9" x14ac:dyDescent="0.4">
      <c r="B16" s="10" t="s">
        <v>3347</v>
      </c>
      <c r="C16" s="11" t="s">
        <v>1693</v>
      </c>
      <c r="D16" s="11" t="s">
        <v>4196</v>
      </c>
      <c r="E16" s="11" t="s">
        <v>1586</v>
      </c>
      <c r="F16" s="11" t="s">
        <v>4197</v>
      </c>
      <c r="G16" s="11" t="s">
        <v>311</v>
      </c>
      <c r="H16" s="11" t="s">
        <v>286</v>
      </c>
    </row>
    <row r="17" spans="2:8" ht="24.9" x14ac:dyDescent="0.4">
      <c r="B17" s="6" t="s">
        <v>3349</v>
      </c>
      <c r="C17" s="9" t="s">
        <v>1594</v>
      </c>
      <c r="D17" s="9" t="s">
        <v>4198</v>
      </c>
      <c r="E17" s="9" t="s">
        <v>1586</v>
      </c>
      <c r="F17" s="9" t="s">
        <v>265</v>
      </c>
      <c r="G17" s="9" t="s">
        <v>1720</v>
      </c>
      <c r="H17" s="9" t="s">
        <v>1720</v>
      </c>
    </row>
    <row r="18" spans="2:8" ht="24.9" x14ac:dyDescent="0.4">
      <c r="B18" s="10" t="s">
        <v>3350</v>
      </c>
      <c r="C18" s="11" t="s">
        <v>3389</v>
      </c>
      <c r="D18" s="11" t="s">
        <v>4199</v>
      </c>
      <c r="E18" s="11" t="s">
        <v>1586</v>
      </c>
      <c r="F18" s="11" t="s">
        <v>496</v>
      </c>
      <c r="G18" s="11" t="s">
        <v>1862</v>
      </c>
      <c r="H18" s="11" t="s">
        <v>1862</v>
      </c>
    </row>
    <row r="19" spans="2:8" ht="24.9" x14ac:dyDescent="0.4">
      <c r="B19" s="6" t="s">
        <v>3352</v>
      </c>
      <c r="C19" s="9" t="s">
        <v>1705</v>
      </c>
      <c r="D19" s="9" t="s">
        <v>4200</v>
      </c>
      <c r="E19" s="9" t="s">
        <v>1586</v>
      </c>
      <c r="F19" s="9" t="s">
        <v>182</v>
      </c>
      <c r="G19" s="9" t="s">
        <v>183</v>
      </c>
      <c r="H19" s="9" t="s">
        <v>183</v>
      </c>
    </row>
    <row r="20" spans="2:8" ht="24.9" x14ac:dyDescent="0.4">
      <c r="B20" s="10" t="s">
        <v>3354</v>
      </c>
      <c r="C20" s="11" t="s">
        <v>1693</v>
      </c>
      <c r="D20" s="11" t="s">
        <v>4201</v>
      </c>
      <c r="E20" s="11" t="s">
        <v>1586</v>
      </c>
      <c r="F20" s="11" t="s">
        <v>136</v>
      </c>
      <c r="G20" s="11" t="s">
        <v>892</v>
      </c>
      <c r="H20" s="11" t="s">
        <v>892</v>
      </c>
    </row>
    <row r="21" spans="2:8" ht="24.9" x14ac:dyDescent="0.4">
      <c r="B21" s="16" t="s">
        <v>3356</v>
      </c>
      <c r="C21" s="17" t="s">
        <v>4202</v>
      </c>
      <c r="D21" s="17" t="s">
        <v>4203</v>
      </c>
      <c r="E21" s="17" t="s">
        <v>1586</v>
      </c>
      <c r="F21" s="17" t="s">
        <v>4204</v>
      </c>
      <c r="G21" s="17" t="s">
        <v>4205</v>
      </c>
      <c r="H21" s="17" t="s">
        <v>4206</v>
      </c>
    </row>
  </sheetData>
  <pageMargins left="0.7" right="0.7" top="0.75" bottom="0.75" header="0.3" footer="0.3"/>
  <pageSetup paperSize="9" orientation="portrait" horizontalDpi="300" verticalDpi="300"/>
</worksheet>
</file>

<file path=xl/worksheets/sheet1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3.843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KEP'!A1", "Zurück")</f>
        <v>Zurück</v>
      </c>
    </row>
    <row r="3" spans="1:8" x14ac:dyDescent="0.4">
      <c r="B3" s="7" t="s">
        <v>3649</v>
      </c>
    </row>
    <row r="4" spans="1:8" x14ac:dyDescent="0.4">
      <c r="B4" s="4" t="s">
        <v>3315</v>
      </c>
      <c r="C4" s="15" t="s">
        <v>3316</v>
      </c>
      <c r="D4" s="15" t="s">
        <v>3317</v>
      </c>
      <c r="E4" s="15" t="s">
        <v>3318</v>
      </c>
      <c r="F4" s="15" t="s">
        <v>3319</v>
      </c>
      <c r="G4" s="15" t="s">
        <v>3320</v>
      </c>
      <c r="H4" s="15" t="s">
        <v>3321</v>
      </c>
    </row>
    <row r="5" spans="1:8" ht="24.9" x14ac:dyDescent="0.4">
      <c r="B5" s="6" t="s">
        <v>3322</v>
      </c>
      <c r="C5" s="9" t="s">
        <v>3625</v>
      </c>
      <c r="D5" s="9" t="s">
        <v>3626</v>
      </c>
      <c r="E5" s="9" t="s">
        <v>1586</v>
      </c>
      <c r="F5" s="9" t="s">
        <v>623</v>
      </c>
      <c r="G5" s="9" t="s">
        <v>3627</v>
      </c>
      <c r="H5" s="9" t="s">
        <v>3627</v>
      </c>
    </row>
    <row r="6" spans="1:8" ht="24.9" x14ac:dyDescent="0.4">
      <c r="B6" s="10" t="s">
        <v>3325</v>
      </c>
      <c r="C6" s="11" t="s">
        <v>1656</v>
      </c>
      <c r="D6" s="11" t="s">
        <v>3628</v>
      </c>
      <c r="E6" s="11" t="s">
        <v>1586</v>
      </c>
      <c r="F6" s="11" t="s">
        <v>58</v>
      </c>
      <c r="G6" s="11" t="s">
        <v>59</v>
      </c>
      <c r="H6" s="11" t="s">
        <v>59</v>
      </c>
    </row>
    <row r="7" spans="1:8" ht="24.9" x14ac:dyDescent="0.4">
      <c r="B7" s="6" t="s">
        <v>3328</v>
      </c>
      <c r="C7" s="9" t="s">
        <v>1687</v>
      </c>
      <c r="D7" s="9" t="s">
        <v>3629</v>
      </c>
      <c r="E7" s="9" t="s">
        <v>1586</v>
      </c>
      <c r="F7" s="9" t="s">
        <v>885</v>
      </c>
      <c r="G7" s="9" t="s">
        <v>959</v>
      </c>
      <c r="H7" s="9" t="s">
        <v>898</v>
      </c>
    </row>
    <row r="8" spans="1:8" ht="24.9" x14ac:dyDescent="0.4">
      <c r="B8" s="10" t="s">
        <v>3330</v>
      </c>
      <c r="C8" s="11" t="s">
        <v>3630</v>
      </c>
      <c r="D8" s="11" t="s">
        <v>3631</v>
      </c>
      <c r="E8" s="11" t="s">
        <v>1586</v>
      </c>
      <c r="F8" s="11" t="s">
        <v>989</v>
      </c>
      <c r="G8" s="11" t="s">
        <v>1023</v>
      </c>
      <c r="H8" s="11" t="s">
        <v>936</v>
      </c>
    </row>
    <row r="9" spans="1:8" ht="24.9" x14ac:dyDescent="0.4">
      <c r="B9" s="6" t="s">
        <v>3333</v>
      </c>
      <c r="C9" s="9" t="s">
        <v>1661</v>
      </c>
      <c r="D9" s="9" t="s">
        <v>210</v>
      </c>
      <c r="E9" s="9" t="s">
        <v>3326</v>
      </c>
      <c r="F9" s="9" t="s">
        <v>3327</v>
      </c>
      <c r="G9" s="9" t="s">
        <v>3327</v>
      </c>
      <c r="H9" s="9" t="s">
        <v>3327</v>
      </c>
    </row>
    <row r="10" spans="1:8" ht="24.9" x14ac:dyDescent="0.4">
      <c r="B10" s="10" t="s">
        <v>3334</v>
      </c>
      <c r="C10" s="11" t="s">
        <v>2002</v>
      </c>
      <c r="D10" s="11" t="s">
        <v>3632</v>
      </c>
      <c r="E10" s="11" t="s">
        <v>1586</v>
      </c>
      <c r="F10" s="11" t="s">
        <v>186</v>
      </c>
      <c r="G10" s="11" t="s">
        <v>1673</v>
      </c>
      <c r="H10" s="11" t="s">
        <v>1673</v>
      </c>
    </row>
    <row r="11" spans="1:8" ht="24.9" x14ac:dyDescent="0.4">
      <c r="B11" s="6" t="s">
        <v>3336</v>
      </c>
      <c r="C11" s="9" t="s">
        <v>1695</v>
      </c>
      <c r="D11" s="9" t="s">
        <v>3633</v>
      </c>
      <c r="E11" s="9" t="s">
        <v>1586</v>
      </c>
      <c r="F11" s="9" t="s">
        <v>175</v>
      </c>
      <c r="G11" s="9" t="s">
        <v>176</v>
      </c>
      <c r="H11" s="9" t="s">
        <v>176</v>
      </c>
    </row>
    <row r="12" spans="1:8" ht="24.9" x14ac:dyDescent="0.4">
      <c r="B12" s="10" t="s">
        <v>3338</v>
      </c>
      <c r="C12" s="11" t="s">
        <v>1953</v>
      </c>
      <c r="D12" s="11" t="s">
        <v>3634</v>
      </c>
      <c r="E12" s="11" t="s">
        <v>1586</v>
      </c>
      <c r="F12" s="11" t="s">
        <v>84</v>
      </c>
      <c r="G12" s="11" t="s">
        <v>85</v>
      </c>
      <c r="H12" s="11" t="s">
        <v>85</v>
      </c>
    </row>
    <row r="13" spans="1:8" ht="24.9" x14ac:dyDescent="0.4">
      <c r="B13" s="6" t="s">
        <v>3340</v>
      </c>
      <c r="C13" s="9" t="s">
        <v>3371</v>
      </c>
      <c r="D13" s="9" t="s">
        <v>3635</v>
      </c>
      <c r="E13" s="9" t="s">
        <v>1586</v>
      </c>
      <c r="F13" s="9" t="s">
        <v>265</v>
      </c>
      <c r="G13" s="9" t="s">
        <v>3240</v>
      </c>
      <c r="H13" s="9" t="s">
        <v>3240</v>
      </c>
    </row>
    <row r="14" spans="1:8" ht="24.9" x14ac:dyDescent="0.4">
      <c r="B14" s="10" t="s">
        <v>3342</v>
      </c>
      <c r="C14" s="11" t="s">
        <v>3636</v>
      </c>
      <c r="D14" s="11" t="s">
        <v>3637</v>
      </c>
      <c r="E14" s="11" t="s">
        <v>1586</v>
      </c>
      <c r="F14" s="11" t="s">
        <v>230</v>
      </c>
      <c r="G14" s="11" t="s">
        <v>230</v>
      </c>
      <c r="H14" s="11" t="s">
        <v>52</v>
      </c>
    </row>
    <row r="15" spans="1:8" ht="24.9" x14ac:dyDescent="0.4">
      <c r="B15" s="6" t="s">
        <v>3345</v>
      </c>
      <c r="C15" s="9" t="s">
        <v>1940</v>
      </c>
      <c r="D15" s="9" t="s">
        <v>3638</v>
      </c>
      <c r="E15" s="9" t="s">
        <v>1586</v>
      </c>
      <c r="F15" s="9" t="s">
        <v>175</v>
      </c>
      <c r="G15" s="9" t="s">
        <v>936</v>
      </c>
      <c r="H15" s="9" t="s">
        <v>936</v>
      </c>
    </row>
    <row r="16" spans="1:8" ht="24.9" x14ac:dyDescent="0.4">
      <c r="B16" s="10" t="s">
        <v>3347</v>
      </c>
      <c r="C16" s="11" t="s">
        <v>1637</v>
      </c>
      <c r="D16" s="11" t="s">
        <v>3639</v>
      </c>
      <c r="E16" s="11" t="s">
        <v>1586</v>
      </c>
      <c r="F16" s="11" t="s">
        <v>84</v>
      </c>
      <c r="G16" s="11" t="s">
        <v>84</v>
      </c>
      <c r="H16" s="11" t="s">
        <v>84</v>
      </c>
    </row>
    <row r="17" spans="2:8" ht="24.9" x14ac:dyDescent="0.4">
      <c r="B17" s="6" t="s">
        <v>3349</v>
      </c>
      <c r="C17" s="9" t="s">
        <v>1594</v>
      </c>
      <c r="D17" s="9" t="s">
        <v>3640</v>
      </c>
      <c r="E17" s="9" t="s">
        <v>1586</v>
      </c>
      <c r="F17" s="9" t="s">
        <v>1139</v>
      </c>
      <c r="G17" s="9" t="s">
        <v>1139</v>
      </c>
      <c r="H17" s="9" t="s">
        <v>58</v>
      </c>
    </row>
    <row r="18" spans="2:8" ht="24.9" x14ac:dyDescent="0.4">
      <c r="B18" s="10" t="s">
        <v>3350</v>
      </c>
      <c r="C18" s="11" t="s">
        <v>1848</v>
      </c>
      <c r="D18" s="11" t="s">
        <v>3641</v>
      </c>
      <c r="E18" s="11" t="s">
        <v>1586</v>
      </c>
      <c r="F18" s="11" t="s">
        <v>142</v>
      </c>
      <c r="G18" s="11" t="s">
        <v>897</v>
      </c>
      <c r="H18" s="11" t="s">
        <v>897</v>
      </c>
    </row>
    <row r="19" spans="2:8" ht="24.9" x14ac:dyDescent="0.4">
      <c r="B19" s="6" t="s">
        <v>3352</v>
      </c>
      <c r="C19" s="9" t="s">
        <v>1745</v>
      </c>
      <c r="D19" s="9" t="s">
        <v>3642</v>
      </c>
      <c r="E19" s="9" t="s">
        <v>1586</v>
      </c>
      <c r="F19" s="9" t="s">
        <v>84</v>
      </c>
      <c r="G19" s="9" t="s">
        <v>85</v>
      </c>
      <c r="H19" s="9" t="s">
        <v>85</v>
      </c>
    </row>
    <row r="20" spans="2:8" ht="24.9" x14ac:dyDescent="0.4">
      <c r="B20" s="10" t="s">
        <v>3354</v>
      </c>
      <c r="C20" s="11" t="s">
        <v>1637</v>
      </c>
      <c r="D20" s="11" t="s">
        <v>3643</v>
      </c>
      <c r="E20" s="11" t="s">
        <v>1586</v>
      </c>
      <c r="F20" s="11" t="s">
        <v>148</v>
      </c>
      <c r="G20" s="11" t="s">
        <v>148</v>
      </c>
      <c r="H20" s="11" t="s">
        <v>148</v>
      </c>
    </row>
    <row r="21" spans="2:8" ht="24.9" x14ac:dyDescent="0.4">
      <c r="B21" s="16" t="s">
        <v>3356</v>
      </c>
      <c r="C21" s="17" t="s">
        <v>3644</v>
      </c>
      <c r="D21" s="17" t="s">
        <v>3645</v>
      </c>
      <c r="E21" s="17" t="s">
        <v>1586</v>
      </c>
      <c r="F21" s="17" t="s">
        <v>3646</v>
      </c>
      <c r="G21" s="17" t="s">
        <v>3647</v>
      </c>
      <c r="H21" s="17" t="s">
        <v>3648</v>
      </c>
    </row>
  </sheetData>
  <pageMargins left="0.7" right="0.7" top="0.75" bottom="0.75" header="0.3" footer="0.3"/>
  <pageSetup paperSize="9" orientation="portrait" horizontalDpi="300" verticalDpi="300"/>
</worksheet>
</file>

<file path=xl/worksheets/sheet1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KEP'!A1", "Zurück")</f>
        <v>Zurück</v>
      </c>
    </row>
  </sheetData>
  <pageMargins left="0.7" right="0.7" top="0.75" bottom="0.75" header="0.3" footer="0.3"/>
  <pageSetup paperSize="9" orientation="portrait" horizontalDpi="300" verticalDpi="300"/>
</worksheet>
</file>

<file path=xl/worksheets/sheet1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KEP'!A1", "Zurück")</f>
        <v>Zurück</v>
      </c>
    </row>
  </sheetData>
  <pageMargins left="0.7" right="0.7" top="0.75" bottom="0.75" header="0.3" footer="0.3"/>
  <pageSetup paperSize="9" orientation="portrait" horizontalDpi="300" verticalDpi="300"/>
</worksheet>
</file>

<file path=xl/worksheets/sheet1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heetViews>
  <sheetFormatPr baseColWidth="10" defaultRowHeight="14.6" x14ac:dyDescent="0.4"/>
  <cols>
    <col min="2" max="2" width="9.69140625" customWidth="1"/>
    <col min="3" max="3" width="102.76562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KEP'!A1", "Zurück")</f>
        <v>Zurück</v>
      </c>
    </row>
    <row r="3" spans="1:11" x14ac:dyDescent="0.4">
      <c r="B3" s="7" t="s">
        <v>4432</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736</v>
      </c>
      <c r="C6" s="6" t="s">
        <v>737</v>
      </c>
      <c r="D6" s="6" t="s">
        <v>1610</v>
      </c>
      <c r="E6" s="9" t="s">
        <v>1595</v>
      </c>
      <c r="F6" s="9" t="s">
        <v>1586</v>
      </c>
      <c r="G6" s="9" t="s">
        <v>1595</v>
      </c>
      <c r="H6" s="9" t="s">
        <v>1586</v>
      </c>
      <c r="I6" s="9" t="s">
        <v>1586</v>
      </c>
      <c r="J6" s="9" t="s">
        <v>1588</v>
      </c>
      <c r="K6" s="9" t="s">
        <v>1584</v>
      </c>
    </row>
    <row r="7" spans="1:11" x14ac:dyDescent="0.4">
      <c r="B7" s="6" t="s">
        <v>736</v>
      </c>
      <c r="C7" s="6" t="s">
        <v>737</v>
      </c>
      <c r="D7" s="6" t="s">
        <v>4373</v>
      </c>
      <c r="E7" s="9" t="s">
        <v>1586</v>
      </c>
      <c r="F7" s="9" t="s">
        <v>1586</v>
      </c>
      <c r="G7" s="9" t="s">
        <v>1586</v>
      </c>
      <c r="H7" s="9" t="s">
        <v>1586</v>
      </c>
      <c r="I7" s="9" t="s">
        <v>1586</v>
      </c>
      <c r="J7" s="9" t="s">
        <v>1586</v>
      </c>
      <c r="K7" s="9" t="s">
        <v>1586</v>
      </c>
    </row>
    <row r="8" spans="1:11" x14ac:dyDescent="0.4">
      <c r="B8" s="6" t="s">
        <v>740</v>
      </c>
      <c r="C8" s="6" t="s">
        <v>741</v>
      </c>
      <c r="D8" s="6" t="s">
        <v>1610</v>
      </c>
      <c r="E8" s="9" t="s">
        <v>1595</v>
      </c>
      <c r="F8" s="9" t="s">
        <v>1586</v>
      </c>
      <c r="G8" s="9" t="s">
        <v>1588</v>
      </c>
      <c r="H8" s="9" t="s">
        <v>1586</v>
      </c>
      <c r="I8" s="9" t="s">
        <v>1586</v>
      </c>
      <c r="J8" s="9" t="s">
        <v>1588</v>
      </c>
      <c r="K8" s="9" t="s">
        <v>1584</v>
      </c>
    </row>
    <row r="9" spans="1:11" x14ac:dyDescent="0.4">
      <c r="B9" s="6" t="s">
        <v>740</v>
      </c>
      <c r="C9" s="6" t="s">
        <v>741</v>
      </c>
      <c r="D9" s="6" t="s">
        <v>4373</v>
      </c>
      <c r="E9" s="9" t="s">
        <v>1586</v>
      </c>
      <c r="F9" s="9" t="s">
        <v>1586</v>
      </c>
      <c r="G9" s="9" t="s">
        <v>1586</v>
      </c>
      <c r="H9" s="9" t="s">
        <v>1586</v>
      </c>
      <c r="I9" s="9" t="s">
        <v>1586</v>
      </c>
      <c r="J9" s="9" t="s">
        <v>1586</v>
      </c>
      <c r="K9" s="9" t="s">
        <v>1586</v>
      </c>
    </row>
    <row r="10" spans="1:11" x14ac:dyDescent="0.4">
      <c r="B10" s="6" t="s">
        <v>744</v>
      </c>
      <c r="C10" s="6" t="s">
        <v>745</v>
      </c>
      <c r="D10" s="6" t="s">
        <v>1610</v>
      </c>
      <c r="E10" s="9" t="s">
        <v>1588</v>
      </c>
      <c r="F10" s="9" t="s">
        <v>1586</v>
      </c>
      <c r="G10" s="9" t="s">
        <v>1586</v>
      </c>
      <c r="H10" s="9" t="s">
        <v>1586</v>
      </c>
      <c r="I10" s="9" t="s">
        <v>1586</v>
      </c>
      <c r="J10" s="9" t="s">
        <v>1586</v>
      </c>
      <c r="K10" s="9" t="s">
        <v>1584</v>
      </c>
    </row>
    <row r="11" spans="1:11" x14ac:dyDescent="0.4">
      <c r="B11" s="6" t="s">
        <v>744</v>
      </c>
      <c r="C11" s="6" t="s">
        <v>745</v>
      </c>
      <c r="D11" s="6" t="s">
        <v>4373</v>
      </c>
      <c r="E11" s="9" t="s">
        <v>1586</v>
      </c>
      <c r="F11" s="9" t="s">
        <v>1586</v>
      </c>
      <c r="G11" s="9" t="s">
        <v>1586</v>
      </c>
      <c r="H11" s="9" t="s">
        <v>1586</v>
      </c>
      <c r="I11" s="9" t="s">
        <v>1586</v>
      </c>
      <c r="J11" s="9" t="s">
        <v>1586</v>
      </c>
      <c r="K11" s="9" t="s">
        <v>1586</v>
      </c>
    </row>
    <row r="12" spans="1:11" x14ac:dyDescent="0.4">
      <c r="B12" s="6" t="s">
        <v>748</v>
      </c>
      <c r="C12" s="6" t="s">
        <v>749</v>
      </c>
      <c r="D12" s="6" t="s">
        <v>1610</v>
      </c>
      <c r="E12" s="9" t="s">
        <v>1586</v>
      </c>
      <c r="F12" s="9" t="s">
        <v>1586</v>
      </c>
      <c r="G12" s="9" t="s">
        <v>1586</v>
      </c>
      <c r="H12" s="9" t="s">
        <v>1586</v>
      </c>
      <c r="I12" s="9" t="s">
        <v>1586</v>
      </c>
      <c r="J12" s="9" t="s">
        <v>1586</v>
      </c>
      <c r="K12" s="9" t="s">
        <v>1586</v>
      </c>
    </row>
    <row r="13" spans="1:11" x14ac:dyDescent="0.4">
      <c r="B13" s="6" t="s">
        <v>748</v>
      </c>
      <c r="C13" s="6" t="s">
        <v>749</v>
      </c>
      <c r="D13" s="6" t="s">
        <v>4373</v>
      </c>
      <c r="E13" s="9" t="s">
        <v>1586</v>
      </c>
      <c r="F13" s="9" t="s">
        <v>1586</v>
      </c>
      <c r="G13" s="9" t="s">
        <v>1586</v>
      </c>
      <c r="H13" s="9" t="s">
        <v>1586</v>
      </c>
      <c r="I13" s="9" t="s">
        <v>1586</v>
      </c>
      <c r="J13" s="9" t="s">
        <v>1586</v>
      </c>
      <c r="K13" s="9" t="s">
        <v>1586</v>
      </c>
    </row>
    <row r="14" spans="1:11" x14ac:dyDescent="0.4">
      <c r="B14" s="6" t="s">
        <v>750</v>
      </c>
      <c r="C14" s="6" t="s">
        <v>751</v>
      </c>
      <c r="D14" s="6" t="s">
        <v>1610</v>
      </c>
      <c r="E14" s="9" t="s">
        <v>1586</v>
      </c>
      <c r="F14" s="9" t="s">
        <v>1586</v>
      </c>
      <c r="G14" s="9" t="s">
        <v>1586</v>
      </c>
      <c r="H14" s="9" t="s">
        <v>1586</v>
      </c>
      <c r="I14" s="9" t="s">
        <v>1586</v>
      </c>
      <c r="J14" s="9" t="s">
        <v>1586</v>
      </c>
      <c r="K14" s="9" t="s">
        <v>1586</v>
      </c>
    </row>
    <row r="15" spans="1:11" x14ac:dyDescent="0.4">
      <c r="B15" s="6" t="s">
        <v>750</v>
      </c>
      <c r="C15" s="6" t="s">
        <v>751</v>
      </c>
      <c r="D15" s="6" t="s">
        <v>4373</v>
      </c>
      <c r="E15" s="9" t="s">
        <v>1586</v>
      </c>
      <c r="F15" s="9" t="s">
        <v>1586</v>
      </c>
      <c r="G15" s="9" t="s">
        <v>1586</v>
      </c>
      <c r="H15" s="9" t="s">
        <v>1586</v>
      </c>
      <c r="I15" s="9" t="s">
        <v>1586</v>
      </c>
      <c r="J15" s="9" t="s">
        <v>1586</v>
      </c>
      <c r="K15" s="9" t="s">
        <v>1586</v>
      </c>
    </row>
    <row r="16" spans="1:11" x14ac:dyDescent="0.4">
      <c r="B16" s="6" t="s">
        <v>754</v>
      </c>
      <c r="C16" s="6" t="s">
        <v>755</v>
      </c>
      <c r="D16" s="6" t="s">
        <v>1610</v>
      </c>
      <c r="E16" s="9" t="s">
        <v>1586</v>
      </c>
      <c r="F16" s="9" t="s">
        <v>1586</v>
      </c>
      <c r="G16" s="9" t="s">
        <v>1586</v>
      </c>
      <c r="H16" s="9" t="s">
        <v>1586</v>
      </c>
      <c r="I16" s="9" t="s">
        <v>1586</v>
      </c>
      <c r="J16" s="9" t="s">
        <v>1588</v>
      </c>
      <c r="K16" s="9" t="s">
        <v>1584</v>
      </c>
    </row>
    <row r="17" spans="2:11" x14ac:dyDescent="0.4">
      <c r="B17" s="6" t="s">
        <v>754</v>
      </c>
      <c r="C17" s="6" t="s">
        <v>755</v>
      </c>
      <c r="D17" s="6" t="s">
        <v>4373</v>
      </c>
      <c r="E17" s="9" t="s">
        <v>1586</v>
      </c>
      <c r="F17" s="9" t="s">
        <v>1586</v>
      </c>
      <c r="G17" s="9" t="s">
        <v>1586</v>
      </c>
      <c r="H17" s="9" t="s">
        <v>1586</v>
      </c>
      <c r="I17" s="9" t="s">
        <v>1586</v>
      </c>
      <c r="J17" s="9" t="s">
        <v>1586</v>
      </c>
      <c r="K17" s="9" t="s">
        <v>1586</v>
      </c>
    </row>
    <row r="18" spans="2:11" x14ac:dyDescent="0.4">
      <c r="B18" s="6" t="s">
        <v>756</v>
      </c>
      <c r="C18" s="6" t="s">
        <v>757</v>
      </c>
      <c r="D18" s="6" t="s">
        <v>1610</v>
      </c>
      <c r="E18" s="9" t="s">
        <v>1586</v>
      </c>
      <c r="F18" s="9" t="s">
        <v>1586</v>
      </c>
      <c r="G18" s="9" t="s">
        <v>1586</v>
      </c>
      <c r="H18" s="9" t="s">
        <v>1586</v>
      </c>
      <c r="I18" s="9" t="s">
        <v>1586</v>
      </c>
      <c r="J18" s="9" t="s">
        <v>1586</v>
      </c>
      <c r="K18" s="9" t="s">
        <v>1595</v>
      </c>
    </row>
    <row r="19" spans="2:11" x14ac:dyDescent="0.4">
      <c r="B19" s="6" t="s">
        <v>756</v>
      </c>
      <c r="C19" s="6" t="s">
        <v>757</v>
      </c>
      <c r="D19" s="6" t="s">
        <v>4373</v>
      </c>
      <c r="E19" s="9" t="s">
        <v>1586</v>
      </c>
      <c r="F19" s="9" t="s">
        <v>1586</v>
      </c>
      <c r="G19" s="9" t="s">
        <v>1586</v>
      </c>
      <c r="H19" s="9" t="s">
        <v>1586</v>
      </c>
      <c r="I19" s="9" t="s">
        <v>1586</v>
      </c>
      <c r="J19" s="9" t="s">
        <v>1586</v>
      </c>
      <c r="K19" s="9" t="s">
        <v>1586</v>
      </c>
    </row>
    <row r="20" spans="2:11" x14ac:dyDescent="0.4">
      <c r="B20" s="6" t="s">
        <v>760</v>
      </c>
      <c r="C20" s="6" t="s">
        <v>692</v>
      </c>
      <c r="D20" s="6" t="s">
        <v>1610</v>
      </c>
      <c r="E20" s="9" t="s">
        <v>1586</v>
      </c>
      <c r="F20" s="9" t="s">
        <v>1586</v>
      </c>
      <c r="G20" s="9" t="s">
        <v>1586</v>
      </c>
      <c r="H20" s="9" t="s">
        <v>1586</v>
      </c>
      <c r="I20" s="9" t="s">
        <v>1586</v>
      </c>
      <c r="J20" s="9" t="s">
        <v>1586</v>
      </c>
      <c r="K20" s="9" t="s">
        <v>1595</v>
      </c>
    </row>
    <row r="21" spans="2:11" x14ac:dyDescent="0.4">
      <c r="B21" s="6" t="s">
        <v>760</v>
      </c>
      <c r="C21" s="6" t="s">
        <v>692</v>
      </c>
      <c r="D21" s="6" t="s">
        <v>4373</v>
      </c>
      <c r="E21" s="9" t="s">
        <v>1586</v>
      </c>
      <c r="F21" s="9" t="s">
        <v>1586</v>
      </c>
      <c r="G21" s="9" t="s">
        <v>1586</v>
      </c>
      <c r="H21" s="9" t="s">
        <v>1586</v>
      </c>
      <c r="I21" s="9" t="s">
        <v>1586</v>
      </c>
      <c r="J21" s="9" t="s">
        <v>1586</v>
      </c>
      <c r="K21" s="9" t="s">
        <v>1586</v>
      </c>
    </row>
    <row r="22" spans="2:11" x14ac:dyDescent="0.4">
      <c r="B22" s="6" t="s">
        <v>761</v>
      </c>
      <c r="C22" s="6" t="s">
        <v>762</v>
      </c>
      <c r="D22" s="6" t="s">
        <v>1610</v>
      </c>
      <c r="E22" s="9" t="s">
        <v>1586</v>
      </c>
      <c r="F22" s="9" t="s">
        <v>1586</v>
      </c>
      <c r="G22" s="9" t="s">
        <v>1586</v>
      </c>
      <c r="H22" s="9" t="s">
        <v>1586</v>
      </c>
      <c r="I22" s="9" t="s">
        <v>1586</v>
      </c>
      <c r="J22" s="9" t="s">
        <v>1586</v>
      </c>
      <c r="K22" s="9" t="s">
        <v>1588</v>
      </c>
    </row>
    <row r="23" spans="2:11" x14ac:dyDescent="0.4">
      <c r="B23" s="6" t="s">
        <v>761</v>
      </c>
      <c r="C23" s="6" t="s">
        <v>762</v>
      </c>
      <c r="D23" s="6" t="s">
        <v>4373</v>
      </c>
      <c r="E23" s="9" t="s">
        <v>1586</v>
      </c>
      <c r="F23" s="9" t="s">
        <v>1586</v>
      </c>
      <c r="G23" s="9" t="s">
        <v>1586</v>
      </c>
      <c r="H23" s="9" t="s">
        <v>1586</v>
      </c>
      <c r="I23" s="9" t="s">
        <v>1586</v>
      </c>
      <c r="J23" s="9" t="s">
        <v>1586</v>
      </c>
      <c r="K23" s="9" t="s">
        <v>1586</v>
      </c>
    </row>
    <row r="24" spans="2:11" x14ac:dyDescent="0.4">
      <c r="B24" s="6" t="s">
        <v>763</v>
      </c>
      <c r="C24" s="6" t="s">
        <v>764</v>
      </c>
      <c r="D24" s="6" t="s">
        <v>1610</v>
      </c>
      <c r="E24" s="9" t="s">
        <v>1586</v>
      </c>
      <c r="F24" s="9" t="s">
        <v>1586</v>
      </c>
      <c r="G24" s="9" t="s">
        <v>1586</v>
      </c>
      <c r="H24" s="9" t="s">
        <v>1586</v>
      </c>
      <c r="I24" s="9" t="s">
        <v>1586</v>
      </c>
      <c r="J24" s="9" t="s">
        <v>1586</v>
      </c>
      <c r="K24" s="9" t="s">
        <v>1586</v>
      </c>
    </row>
    <row r="25" spans="2:11" x14ac:dyDescent="0.4">
      <c r="B25" s="6" t="s">
        <v>763</v>
      </c>
      <c r="C25" s="6" t="s">
        <v>764</v>
      </c>
      <c r="D25" s="6" t="s">
        <v>4373</v>
      </c>
      <c r="E25" s="9" t="s">
        <v>1586</v>
      </c>
      <c r="F25" s="9" t="s">
        <v>1586</v>
      </c>
      <c r="G25" s="9" t="s">
        <v>1586</v>
      </c>
      <c r="H25" s="9" t="s">
        <v>1586</v>
      </c>
      <c r="I25" s="9" t="s">
        <v>1586</v>
      </c>
      <c r="J25" s="9" t="s">
        <v>1586</v>
      </c>
      <c r="K25" s="9" t="s">
        <v>1586</v>
      </c>
    </row>
    <row r="26" spans="2:11" x14ac:dyDescent="0.4">
      <c r="B26"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1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heetViews>
  <sheetFormatPr baseColWidth="10" defaultRowHeight="14.6" x14ac:dyDescent="0.4"/>
  <cols>
    <col min="2" max="2" width="9.69140625" customWidth="1"/>
    <col min="3" max="3" width="110.460937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KEP'!A1", "Zurück")</f>
        <v>Zurück</v>
      </c>
    </row>
    <row r="3" spans="1:11" x14ac:dyDescent="0.4">
      <c r="B3" s="7" t="s">
        <v>4399</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61</v>
      </c>
      <c r="C6" s="21"/>
      <c r="D6" s="21"/>
      <c r="E6" s="29"/>
      <c r="F6" s="29"/>
      <c r="G6" s="29"/>
      <c r="H6" s="29"/>
      <c r="I6" s="29"/>
      <c r="J6" s="29"/>
      <c r="K6" s="29"/>
    </row>
    <row r="7" spans="1:11" x14ac:dyDescent="0.4">
      <c r="B7" s="6" t="s">
        <v>269</v>
      </c>
      <c r="C7" s="6" t="s">
        <v>270</v>
      </c>
      <c r="D7" s="6" t="s">
        <v>1610</v>
      </c>
      <c r="E7" s="9" t="s">
        <v>1586</v>
      </c>
      <c r="F7" s="9" t="s">
        <v>1586</v>
      </c>
      <c r="G7" s="9" t="s">
        <v>1586</v>
      </c>
      <c r="H7" s="9" t="s">
        <v>1586</v>
      </c>
      <c r="I7" s="9" t="s">
        <v>1586</v>
      </c>
      <c r="J7" s="9" t="s">
        <v>1586</v>
      </c>
      <c r="K7" s="9" t="s">
        <v>1586</v>
      </c>
    </row>
    <row r="8" spans="1:11" x14ac:dyDescent="0.4">
      <c r="B8" s="6" t="s">
        <v>269</v>
      </c>
      <c r="C8" s="6" t="s">
        <v>270</v>
      </c>
      <c r="D8" s="6" t="s">
        <v>4373</v>
      </c>
      <c r="E8" s="9" t="s">
        <v>1586</v>
      </c>
      <c r="F8" s="9" t="s">
        <v>1586</v>
      </c>
      <c r="G8" s="9" t="s">
        <v>1586</v>
      </c>
      <c r="H8" s="9" t="s">
        <v>1586</v>
      </c>
      <c r="I8" s="9" t="s">
        <v>1586</v>
      </c>
      <c r="J8" s="9" t="s">
        <v>1586</v>
      </c>
      <c r="K8" s="9" t="s">
        <v>1586</v>
      </c>
    </row>
    <row r="9" spans="1:11" x14ac:dyDescent="0.4">
      <c r="B9" s="6" t="s">
        <v>271</v>
      </c>
      <c r="C9" s="6" t="s">
        <v>236</v>
      </c>
      <c r="D9" s="6" t="s">
        <v>1610</v>
      </c>
      <c r="E9" s="9" t="s">
        <v>1586</v>
      </c>
      <c r="F9" s="9" t="s">
        <v>1586</v>
      </c>
      <c r="G9" s="9" t="s">
        <v>1586</v>
      </c>
      <c r="H9" s="9" t="s">
        <v>1586</v>
      </c>
      <c r="I9" s="9" t="s">
        <v>1586</v>
      </c>
      <c r="J9" s="9" t="s">
        <v>1586</v>
      </c>
      <c r="K9" s="9" t="s">
        <v>1586</v>
      </c>
    </row>
    <row r="10" spans="1:11" x14ac:dyDescent="0.4">
      <c r="B10" s="6" t="s">
        <v>271</v>
      </c>
      <c r="C10" s="6" t="s">
        <v>236</v>
      </c>
      <c r="D10" s="6" t="s">
        <v>4373</v>
      </c>
      <c r="E10" s="9" t="s">
        <v>1586</v>
      </c>
      <c r="F10" s="9" t="s">
        <v>1586</v>
      </c>
      <c r="G10" s="9" t="s">
        <v>1586</v>
      </c>
      <c r="H10" s="9" t="s">
        <v>1586</v>
      </c>
      <c r="I10" s="9" t="s">
        <v>1586</v>
      </c>
      <c r="J10" s="9" t="s">
        <v>1586</v>
      </c>
      <c r="K10" s="9" t="s">
        <v>1586</v>
      </c>
    </row>
    <row r="11" spans="1:11" x14ac:dyDescent="0.4">
      <c r="B11" s="6" t="s">
        <v>272</v>
      </c>
      <c r="C11" s="6" t="s">
        <v>232</v>
      </c>
      <c r="D11" s="6" t="s">
        <v>1610</v>
      </c>
      <c r="E11" s="9" t="s">
        <v>1586</v>
      </c>
      <c r="F11" s="9" t="s">
        <v>1586</v>
      </c>
      <c r="G11" s="9" t="s">
        <v>1586</v>
      </c>
      <c r="H11" s="9" t="s">
        <v>1586</v>
      </c>
      <c r="I11" s="9" t="s">
        <v>1586</v>
      </c>
      <c r="J11" s="9" t="s">
        <v>1586</v>
      </c>
      <c r="K11" s="9" t="s">
        <v>1586</v>
      </c>
    </row>
    <row r="12" spans="1:11" x14ac:dyDescent="0.4">
      <c r="B12" s="6" t="s">
        <v>272</v>
      </c>
      <c r="C12" s="6" t="s">
        <v>232</v>
      </c>
      <c r="D12" s="6" t="s">
        <v>4373</v>
      </c>
      <c r="E12" s="9" t="s">
        <v>1586</v>
      </c>
      <c r="F12" s="9" t="s">
        <v>1586</v>
      </c>
      <c r="G12" s="9" t="s">
        <v>1586</v>
      </c>
      <c r="H12" s="9" t="s">
        <v>1586</v>
      </c>
      <c r="I12" s="9" t="s">
        <v>1586</v>
      </c>
      <c r="J12" s="9" t="s">
        <v>1586</v>
      </c>
      <c r="K12" s="9" t="s">
        <v>1586</v>
      </c>
    </row>
    <row r="13" spans="1:11" x14ac:dyDescent="0.4">
      <c r="B13" s="6" t="s">
        <v>273</v>
      </c>
      <c r="C13" s="6" t="s">
        <v>274</v>
      </c>
      <c r="D13" s="6" t="s">
        <v>1610</v>
      </c>
      <c r="E13" s="9" t="s">
        <v>1586</v>
      </c>
      <c r="F13" s="9" t="s">
        <v>1586</v>
      </c>
      <c r="G13" s="9" t="s">
        <v>1586</v>
      </c>
      <c r="H13" s="9" t="s">
        <v>1586</v>
      </c>
      <c r="I13" s="9" t="s">
        <v>1586</v>
      </c>
      <c r="J13" s="9" t="s">
        <v>1586</v>
      </c>
      <c r="K13" s="9" t="s">
        <v>1586</v>
      </c>
    </row>
    <row r="14" spans="1:11" x14ac:dyDescent="0.4">
      <c r="B14" s="6" t="s">
        <v>273</v>
      </c>
      <c r="C14" s="6" t="s">
        <v>274</v>
      </c>
      <c r="D14" s="6" t="s">
        <v>4373</v>
      </c>
      <c r="E14" s="9" t="s">
        <v>1586</v>
      </c>
      <c r="F14" s="9" t="s">
        <v>1586</v>
      </c>
      <c r="G14" s="9" t="s">
        <v>1586</v>
      </c>
      <c r="H14" s="9" t="s">
        <v>1586</v>
      </c>
      <c r="I14" s="9" t="s">
        <v>1586</v>
      </c>
      <c r="J14" s="9" t="s">
        <v>1586</v>
      </c>
      <c r="K14" s="9" t="s">
        <v>1586</v>
      </c>
    </row>
    <row r="15" spans="1:11" x14ac:dyDescent="0.4">
      <c r="B15" s="6" t="s">
        <v>275</v>
      </c>
      <c r="C15" s="6" t="s">
        <v>250</v>
      </c>
      <c r="D15" s="6" t="s">
        <v>1610</v>
      </c>
      <c r="E15" s="9" t="s">
        <v>1586</v>
      </c>
      <c r="F15" s="9" t="s">
        <v>1586</v>
      </c>
      <c r="G15" s="9" t="s">
        <v>1586</v>
      </c>
      <c r="H15" s="9" t="s">
        <v>1586</v>
      </c>
      <c r="I15" s="9" t="s">
        <v>1586</v>
      </c>
      <c r="J15" s="9" t="s">
        <v>1586</v>
      </c>
      <c r="K15" s="9" t="s">
        <v>1586</v>
      </c>
    </row>
    <row r="16" spans="1:11" x14ac:dyDescent="0.4">
      <c r="B16" s="6" t="s">
        <v>275</v>
      </c>
      <c r="C16" s="6" t="s">
        <v>250</v>
      </c>
      <c r="D16" s="6" t="s">
        <v>4373</v>
      </c>
      <c r="E16" s="9" t="s">
        <v>1586</v>
      </c>
      <c r="F16" s="9" t="s">
        <v>1586</v>
      </c>
      <c r="G16" s="9" t="s">
        <v>1586</v>
      </c>
      <c r="H16" s="9" t="s">
        <v>1586</v>
      </c>
      <c r="I16" s="9" t="s">
        <v>1586</v>
      </c>
      <c r="J16" s="9" t="s">
        <v>1586</v>
      </c>
      <c r="K16" s="9" t="s">
        <v>1586</v>
      </c>
    </row>
    <row r="17" spans="2:11" x14ac:dyDescent="0.4">
      <c r="B17" s="21" t="s">
        <v>41</v>
      </c>
      <c r="C17" s="21"/>
      <c r="D17" s="21"/>
      <c r="E17" s="29"/>
      <c r="F17" s="29"/>
      <c r="G17" s="29"/>
      <c r="H17" s="29"/>
      <c r="I17" s="29"/>
      <c r="J17" s="29"/>
      <c r="K17" s="29"/>
    </row>
    <row r="18" spans="2:11" x14ac:dyDescent="0.4">
      <c r="B18" s="6" t="s">
        <v>276</v>
      </c>
      <c r="C18" s="6" t="s">
        <v>139</v>
      </c>
      <c r="D18" s="6" t="s">
        <v>1610</v>
      </c>
      <c r="E18" s="9" t="s">
        <v>1586</v>
      </c>
      <c r="F18" s="9" t="s">
        <v>1586</v>
      </c>
      <c r="G18" s="9" t="s">
        <v>1586</v>
      </c>
      <c r="H18" s="9" t="s">
        <v>1586</v>
      </c>
      <c r="I18" s="9" t="s">
        <v>1586</v>
      </c>
      <c r="J18" s="9" t="s">
        <v>1586</v>
      </c>
      <c r="K18" s="9" t="s">
        <v>1586</v>
      </c>
    </row>
    <row r="19" spans="2:11" x14ac:dyDescent="0.4">
      <c r="B19" s="6" t="s">
        <v>276</v>
      </c>
      <c r="C19" s="6" t="s">
        <v>139</v>
      </c>
      <c r="D19" s="6" t="s">
        <v>4373</v>
      </c>
      <c r="E19" s="9" t="s">
        <v>1586</v>
      </c>
      <c r="F19" s="9" t="s">
        <v>1586</v>
      </c>
      <c r="G19" s="9" t="s">
        <v>1586</v>
      </c>
      <c r="H19" s="9" t="s">
        <v>1586</v>
      </c>
      <c r="I19" s="9" t="s">
        <v>1586</v>
      </c>
      <c r="J19" s="9" t="s">
        <v>1586</v>
      </c>
      <c r="K19" s="9" t="s">
        <v>1586</v>
      </c>
    </row>
    <row r="20" spans="2:11" x14ac:dyDescent="0.4">
      <c r="B20" s="6" t="s">
        <v>277</v>
      </c>
      <c r="C20" s="6" t="s">
        <v>256</v>
      </c>
      <c r="D20" s="6" t="s">
        <v>1610</v>
      </c>
      <c r="E20" s="9" t="s">
        <v>1586</v>
      </c>
      <c r="F20" s="9" t="s">
        <v>1586</v>
      </c>
      <c r="G20" s="9" t="s">
        <v>1586</v>
      </c>
      <c r="H20" s="9" t="s">
        <v>1586</v>
      </c>
      <c r="I20" s="9" t="s">
        <v>1586</v>
      </c>
      <c r="J20" s="9" t="s">
        <v>1586</v>
      </c>
      <c r="K20" s="9" t="s">
        <v>1586</v>
      </c>
    </row>
    <row r="21" spans="2:11" x14ac:dyDescent="0.4">
      <c r="B21" s="6" t="s">
        <v>277</v>
      </c>
      <c r="C21" s="6" t="s">
        <v>256</v>
      </c>
      <c r="D21" s="6" t="s">
        <v>4373</v>
      </c>
      <c r="E21" s="9" t="s">
        <v>1586</v>
      </c>
      <c r="F21" s="9" t="s">
        <v>1586</v>
      </c>
      <c r="G21" s="9" t="s">
        <v>1586</v>
      </c>
      <c r="H21" s="9" t="s">
        <v>1586</v>
      </c>
      <c r="I21" s="9" t="s">
        <v>1586</v>
      </c>
      <c r="J21" s="9" t="s">
        <v>1586</v>
      </c>
      <c r="K21" s="9" t="s">
        <v>1586</v>
      </c>
    </row>
    <row r="22" spans="2:11" x14ac:dyDescent="0.4">
      <c r="B22" s="6" t="s">
        <v>278</v>
      </c>
      <c r="C22" s="6" t="s">
        <v>258</v>
      </c>
      <c r="D22" s="6" t="s">
        <v>1610</v>
      </c>
      <c r="E22" s="9" t="s">
        <v>1586</v>
      </c>
      <c r="F22" s="9" t="s">
        <v>1586</v>
      </c>
      <c r="G22" s="9" t="s">
        <v>1586</v>
      </c>
      <c r="H22" s="9" t="s">
        <v>1586</v>
      </c>
      <c r="I22" s="9" t="s">
        <v>1586</v>
      </c>
      <c r="J22" s="9" t="s">
        <v>1586</v>
      </c>
      <c r="K22" s="9" t="s">
        <v>1588</v>
      </c>
    </row>
    <row r="23" spans="2:11" x14ac:dyDescent="0.4">
      <c r="B23" s="6" t="s">
        <v>278</v>
      </c>
      <c r="C23" s="6" t="s">
        <v>258</v>
      </c>
      <c r="D23" s="6" t="s">
        <v>4373</v>
      </c>
      <c r="E23" s="9" t="s">
        <v>1586</v>
      </c>
      <c r="F23" s="9" t="s">
        <v>1586</v>
      </c>
      <c r="G23" s="9" t="s">
        <v>1586</v>
      </c>
      <c r="H23" s="9" t="s">
        <v>1586</v>
      </c>
      <c r="I23" s="9" t="s">
        <v>1586</v>
      </c>
      <c r="J23" s="9" t="s">
        <v>1586</v>
      </c>
      <c r="K23" s="9" t="s">
        <v>1586</v>
      </c>
    </row>
    <row r="24" spans="2:11" x14ac:dyDescent="0.4">
      <c r="B24" s="6" t="s">
        <v>279</v>
      </c>
      <c r="C24" s="6" t="s">
        <v>260</v>
      </c>
      <c r="D24" s="6" t="s">
        <v>1610</v>
      </c>
      <c r="E24" s="9" t="s">
        <v>1586</v>
      </c>
      <c r="F24" s="9" t="s">
        <v>1586</v>
      </c>
      <c r="G24" s="9" t="s">
        <v>1586</v>
      </c>
      <c r="H24" s="9" t="s">
        <v>1586</v>
      </c>
      <c r="I24" s="9" t="s">
        <v>1586</v>
      </c>
      <c r="J24" s="9" t="s">
        <v>1586</v>
      </c>
      <c r="K24" s="9" t="s">
        <v>1586</v>
      </c>
    </row>
    <row r="25" spans="2:11" x14ac:dyDescent="0.4">
      <c r="B25" s="6" t="s">
        <v>279</v>
      </c>
      <c r="C25" s="6" t="s">
        <v>260</v>
      </c>
      <c r="D25" s="6" t="s">
        <v>4373</v>
      </c>
      <c r="E25" s="9" t="s">
        <v>1586</v>
      </c>
      <c r="F25" s="9" t="s">
        <v>1586</v>
      </c>
      <c r="G25" s="9" t="s">
        <v>1586</v>
      </c>
      <c r="H25" s="9" t="s">
        <v>1586</v>
      </c>
      <c r="I25" s="9" t="s">
        <v>1586</v>
      </c>
      <c r="J25" s="9" t="s">
        <v>1586</v>
      </c>
      <c r="K25" s="9" t="s">
        <v>1586</v>
      </c>
    </row>
    <row r="26" spans="2:11" x14ac:dyDescent="0.4">
      <c r="B26" s="6" t="s">
        <v>280</v>
      </c>
      <c r="C26" s="6" t="s">
        <v>264</v>
      </c>
      <c r="D26" s="6" t="s">
        <v>1610</v>
      </c>
      <c r="E26" s="9" t="s">
        <v>1586</v>
      </c>
      <c r="F26" s="9" t="s">
        <v>1586</v>
      </c>
      <c r="G26" s="9" t="s">
        <v>1586</v>
      </c>
      <c r="H26" s="9" t="s">
        <v>1586</v>
      </c>
      <c r="I26" s="9" t="s">
        <v>1586</v>
      </c>
      <c r="J26" s="9" t="s">
        <v>1586</v>
      </c>
      <c r="K26" s="9" t="s">
        <v>1586</v>
      </c>
    </row>
    <row r="27" spans="2:11" x14ac:dyDescent="0.4">
      <c r="B27" s="6" t="s">
        <v>280</v>
      </c>
      <c r="C27" s="6" t="s">
        <v>264</v>
      </c>
      <c r="D27" s="6" t="s">
        <v>4373</v>
      </c>
      <c r="E27" s="9" t="s">
        <v>1586</v>
      </c>
      <c r="F27" s="9" t="s">
        <v>1586</v>
      </c>
      <c r="G27" s="9" t="s">
        <v>1586</v>
      </c>
      <c r="H27" s="9" t="s">
        <v>1586</v>
      </c>
      <c r="I27" s="9" t="s">
        <v>1586</v>
      </c>
      <c r="J27" s="9" t="s">
        <v>1586</v>
      </c>
      <c r="K27" s="9" t="s">
        <v>1586</v>
      </c>
    </row>
    <row r="28" spans="2:11" x14ac:dyDescent="0.4">
      <c r="B28" s="6" t="s">
        <v>281</v>
      </c>
      <c r="C28" s="6" t="s">
        <v>51</v>
      </c>
      <c r="D28" s="6" t="s">
        <v>1610</v>
      </c>
      <c r="E28" s="9" t="s">
        <v>1586</v>
      </c>
      <c r="F28" s="9" t="s">
        <v>1586</v>
      </c>
      <c r="G28" s="9" t="s">
        <v>1586</v>
      </c>
      <c r="H28" s="9" t="s">
        <v>1586</v>
      </c>
      <c r="I28" s="9" t="s">
        <v>1586</v>
      </c>
      <c r="J28" s="9" t="s">
        <v>1586</v>
      </c>
      <c r="K28" s="9" t="s">
        <v>1586</v>
      </c>
    </row>
    <row r="29" spans="2:11" x14ac:dyDescent="0.4">
      <c r="B29" s="6" t="s">
        <v>281</v>
      </c>
      <c r="C29" s="6" t="s">
        <v>51</v>
      </c>
      <c r="D29" s="6" t="s">
        <v>4373</v>
      </c>
      <c r="E29" s="9" t="s">
        <v>1586</v>
      </c>
      <c r="F29" s="9" t="s">
        <v>1586</v>
      </c>
      <c r="G29" s="9" t="s">
        <v>1586</v>
      </c>
      <c r="H29" s="9" t="s">
        <v>1586</v>
      </c>
      <c r="I29" s="9" t="s">
        <v>1586</v>
      </c>
      <c r="J29" s="9" t="s">
        <v>1586</v>
      </c>
      <c r="K29" s="9" t="s">
        <v>1586</v>
      </c>
    </row>
    <row r="30" spans="2:11" x14ac:dyDescent="0.4">
      <c r="B30" s="13" t="s">
        <v>859</v>
      </c>
    </row>
  </sheetData>
  <mergeCells count="6">
    <mergeCell ref="B17:K17"/>
    <mergeCell ref="B4:B5"/>
    <mergeCell ref="C4:C5"/>
    <mergeCell ref="D4:D5"/>
    <mergeCell ref="E4:K4"/>
    <mergeCell ref="B6:K6"/>
  </mergeCells>
  <pageMargins left="0.7" right="0.7" top="0.75" bottom="0.75" header="0.3" footer="0.3"/>
  <pageSetup paperSize="9" orientation="portrait" horizontalDpi="300" verticalDpi="30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baseColWidth="10" defaultRowHeight="14.6" x14ac:dyDescent="0.4"/>
  <cols>
    <col min="2" max="2" width="9.69140625" customWidth="1"/>
    <col min="3" max="3" width="59.69140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CHE'!A1", "Zurück")</f>
        <v>Zurück</v>
      </c>
    </row>
    <row r="3" spans="1:6" x14ac:dyDescent="0.4">
      <c r="B3" s="7" t="s">
        <v>3225</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346</v>
      </c>
      <c r="C6" s="6" t="s">
        <v>347</v>
      </c>
      <c r="D6" s="9" t="s">
        <v>940</v>
      </c>
      <c r="E6" s="9" t="s">
        <v>615</v>
      </c>
      <c r="F6" s="9" t="s">
        <v>941</v>
      </c>
    </row>
    <row r="7" spans="1:6" ht="24.9" x14ac:dyDescent="0.4">
      <c r="B7" s="10" t="s">
        <v>350</v>
      </c>
      <c r="C7" s="10" t="s">
        <v>351</v>
      </c>
      <c r="D7" s="11" t="s">
        <v>85</v>
      </c>
      <c r="E7" s="11" t="s">
        <v>641</v>
      </c>
      <c r="F7" s="11" t="s">
        <v>84</v>
      </c>
    </row>
    <row r="8" spans="1:6" ht="24.9" x14ac:dyDescent="0.4">
      <c r="B8" s="6" t="s">
        <v>354</v>
      </c>
      <c r="C8" s="6" t="s">
        <v>355</v>
      </c>
      <c r="D8" s="9" t="s">
        <v>1716</v>
      </c>
      <c r="E8" s="9" t="s">
        <v>218</v>
      </c>
      <c r="F8" s="9" t="s">
        <v>2960</v>
      </c>
    </row>
    <row r="9" spans="1:6" ht="24.9" x14ac:dyDescent="0.4">
      <c r="B9" s="10" t="s">
        <v>358</v>
      </c>
      <c r="C9" s="10" t="s">
        <v>359</v>
      </c>
      <c r="D9" s="11" t="s">
        <v>85</v>
      </c>
      <c r="E9" s="11" t="s">
        <v>739</v>
      </c>
      <c r="F9" s="11" t="s">
        <v>84</v>
      </c>
    </row>
    <row r="10" spans="1:6" ht="24.9" x14ac:dyDescent="0.4">
      <c r="B10" s="6" t="s">
        <v>360</v>
      </c>
      <c r="C10" s="6" t="s">
        <v>361</v>
      </c>
      <c r="D10" s="9" t="s">
        <v>59</v>
      </c>
      <c r="E10" s="9" t="s">
        <v>1359</v>
      </c>
      <c r="F10" s="9" t="s">
        <v>58</v>
      </c>
    </row>
    <row r="11" spans="1:6" ht="24.9" x14ac:dyDescent="0.4">
      <c r="B11" s="10" t="s">
        <v>362</v>
      </c>
      <c r="C11" s="10" t="s">
        <v>363</v>
      </c>
      <c r="D11" s="11" t="s">
        <v>85</v>
      </c>
      <c r="E11" s="11" t="s">
        <v>1631</v>
      </c>
      <c r="F11" s="11" t="s">
        <v>84</v>
      </c>
    </row>
    <row r="12" spans="1:6" ht="24.9" x14ac:dyDescent="0.4">
      <c r="B12" s="6" t="s">
        <v>364</v>
      </c>
      <c r="C12" s="6" t="s">
        <v>365</v>
      </c>
      <c r="D12" s="9" t="s">
        <v>1673</v>
      </c>
      <c r="E12" s="9" t="s">
        <v>230</v>
      </c>
      <c r="F12" s="9" t="s">
        <v>1626</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baseColWidth="10" defaultRowHeight="14.6" x14ac:dyDescent="0.4"/>
  <cols>
    <col min="2" max="2" width="9.69140625" customWidth="1"/>
    <col min="3" max="3" width="44.460937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CHE'!A1", "Zurück")</f>
        <v>Zurück</v>
      </c>
    </row>
    <row r="3" spans="1:6" x14ac:dyDescent="0.4">
      <c r="B3" s="7" t="s">
        <v>3175</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41</v>
      </c>
      <c r="C6" s="21"/>
      <c r="D6" s="29"/>
      <c r="E6" s="29"/>
      <c r="F6" s="29"/>
    </row>
    <row r="7" spans="1:6" ht="24.9" x14ac:dyDescent="0.4">
      <c r="B7" s="6" t="s">
        <v>42</v>
      </c>
      <c r="C7" s="6" t="s">
        <v>43</v>
      </c>
      <c r="D7" s="9" t="s">
        <v>81</v>
      </c>
      <c r="E7" s="9" t="s">
        <v>59</v>
      </c>
      <c r="F7" s="9" t="s">
        <v>80</v>
      </c>
    </row>
    <row r="8" spans="1:6" ht="24.9" x14ac:dyDescent="0.4">
      <c r="B8" s="6" t="s">
        <v>46</v>
      </c>
      <c r="C8" s="6" t="s">
        <v>47</v>
      </c>
      <c r="D8" s="9" t="s">
        <v>44</v>
      </c>
      <c r="E8" s="9" t="s">
        <v>59</v>
      </c>
      <c r="F8" s="9" t="s">
        <v>45</v>
      </c>
    </row>
    <row r="9" spans="1:6" ht="24.9" x14ac:dyDescent="0.4">
      <c r="B9" s="6" t="s">
        <v>50</v>
      </c>
      <c r="C9" s="6" t="s">
        <v>51</v>
      </c>
      <c r="D9" s="9" t="s">
        <v>52</v>
      </c>
      <c r="E9" s="9" t="s">
        <v>52</v>
      </c>
      <c r="F9" s="9" t="s">
        <v>52</v>
      </c>
    </row>
  </sheetData>
  <mergeCells count="5">
    <mergeCell ref="B4:B5"/>
    <mergeCell ref="C4:C5"/>
    <mergeCell ref="D4:E4"/>
    <mergeCell ref="F4:F5"/>
    <mergeCell ref="B6:F6"/>
  </mergeCells>
  <pageMargins left="0.7" right="0.7" top="0.75" bottom="0.75" header="0.3" footer="0.3"/>
  <pageSetup paperSize="9" orientation="portrait" horizontalDpi="300" verticalDpi="30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1.30468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CHE'!A1", "Zurück")</f>
        <v>Zurück</v>
      </c>
    </row>
    <row r="3" spans="1:8" x14ac:dyDescent="0.4">
      <c r="B3" s="7" t="s">
        <v>3782</v>
      </c>
    </row>
    <row r="4" spans="1:8" x14ac:dyDescent="0.4">
      <c r="B4" s="4" t="s">
        <v>3315</v>
      </c>
      <c r="C4" s="15" t="s">
        <v>3316</v>
      </c>
      <c r="D4" s="15" t="s">
        <v>3750</v>
      </c>
      <c r="E4" s="15" t="s">
        <v>3318</v>
      </c>
      <c r="F4" s="15" t="s">
        <v>3319</v>
      </c>
      <c r="G4" s="15" t="s">
        <v>3320</v>
      </c>
      <c r="H4" s="15" t="s">
        <v>3321</v>
      </c>
    </row>
    <row r="5" spans="1:8" ht="24.9" x14ac:dyDescent="0.4">
      <c r="B5" s="6" t="s">
        <v>3322</v>
      </c>
      <c r="C5" s="9" t="s">
        <v>3751</v>
      </c>
      <c r="D5" s="9" t="s">
        <v>3752</v>
      </c>
      <c r="E5" s="9" t="s">
        <v>1586</v>
      </c>
      <c r="F5" s="9" t="s">
        <v>3753</v>
      </c>
      <c r="G5" s="9" t="s">
        <v>3754</v>
      </c>
      <c r="H5" s="9" t="s">
        <v>2981</v>
      </c>
    </row>
    <row r="6" spans="1:8" ht="24.9" x14ac:dyDescent="0.4">
      <c r="B6" s="10" t="s">
        <v>3325</v>
      </c>
      <c r="C6" s="11" t="s">
        <v>1882</v>
      </c>
      <c r="D6" s="11" t="s">
        <v>3755</v>
      </c>
      <c r="E6" s="11" t="s">
        <v>1586</v>
      </c>
      <c r="F6" s="11" t="s">
        <v>88</v>
      </c>
      <c r="G6" s="11" t="s">
        <v>913</v>
      </c>
      <c r="H6" s="11" t="s">
        <v>913</v>
      </c>
    </row>
    <row r="7" spans="1:8" ht="24.9" x14ac:dyDescent="0.4">
      <c r="B7" s="6" t="s">
        <v>3328</v>
      </c>
      <c r="C7" s="9" t="s">
        <v>1949</v>
      </c>
      <c r="D7" s="9" t="s">
        <v>3756</v>
      </c>
      <c r="E7" s="9" t="s">
        <v>1586</v>
      </c>
      <c r="F7" s="9" t="s">
        <v>265</v>
      </c>
      <c r="G7" s="9" t="s">
        <v>1721</v>
      </c>
      <c r="H7" s="9" t="s">
        <v>1721</v>
      </c>
    </row>
    <row r="8" spans="1:8" ht="24.9" x14ac:dyDescent="0.4">
      <c r="B8" s="10" t="s">
        <v>3330</v>
      </c>
      <c r="C8" s="11" t="s">
        <v>3757</v>
      </c>
      <c r="D8" s="11" t="s">
        <v>3758</v>
      </c>
      <c r="E8" s="11" t="s">
        <v>1586</v>
      </c>
      <c r="F8" s="11" t="s">
        <v>3759</v>
      </c>
      <c r="G8" s="11" t="s">
        <v>1960</v>
      </c>
      <c r="H8" s="11" t="s">
        <v>1721</v>
      </c>
    </row>
    <row r="9" spans="1:8" ht="24.9" x14ac:dyDescent="0.4">
      <c r="B9" s="6" t="s">
        <v>3333</v>
      </c>
      <c r="C9" s="9" t="s">
        <v>1585</v>
      </c>
      <c r="D9" s="9" t="s">
        <v>3760</v>
      </c>
      <c r="E9" s="9" t="s">
        <v>1586</v>
      </c>
      <c r="F9" s="9" t="s">
        <v>80</v>
      </c>
      <c r="G9" s="9" t="s">
        <v>80</v>
      </c>
      <c r="H9" s="9" t="s">
        <v>80</v>
      </c>
    </row>
    <row r="10" spans="1:8" ht="24.9" x14ac:dyDescent="0.4">
      <c r="B10" s="10" t="s">
        <v>3334</v>
      </c>
      <c r="C10" s="11" t="s">
        <v>1916</v>
      </c>
      <c r="D10" s="11" t="s">
        <v>3761</v>
      </c>
      <c r="E10" s="11" t="s">
        <v>1586</v>
      </c>
      <c r="F10" s="11" t="s">
        <v>233</v>
      </c>
      <c r="G10" s="11" t="s">
        <v>952</v>
      </c>
      <c r="H10" s="11" t="s">
        <v>952</v>
      </c>
    </row>
    <row r="11" spans="1:8" ht="24.9" x14ac:dyDescent="0.4">
      <c r="B11" s="6" t="s">
        <v>3336</v>
      </c>
      <c r="C11" s="9" t="s">
        <v>1953</v>
      </c>
      <c r="D11" s="9" t="s">
        <v>3762</v>
      </c>
      <c r="E11" s="9" t="s">
        <v>1586</v>
      </c>
      <c r="F11" s="9" t="s">
        <v>92</v>
      </c>
      <c r="G11" s="9" t="s">
        <v>1300</v>
      </c>
      <c r="H11" s="9" t="s">
        <v>1300</v>
      </c>
    </row>
    <row r="12" spans="1:8" ht="24.9" x14ac:dyDescent="0.4">
      <c r="B12" s="10" t="s">
        <v>3338</v>
      </c>
      <c r="C12" s="11" t="s">
        <v>1678</v>
      </c>
      <c r="D12" s="11" t="s">
        <v>3763</v>
      </c>
      <c r="E12" s="11" t="s">
        <v>1586</v>
      </c>
      <c r="F12" s="11" t="s">
        <v>175</v>
      </c>
      <c r="G12" s="11" t="s">
        <v>176</v>
      </c>
      <c r="H12" s="11" t="s">
        <v>176</v>
      </c>
    </row>
    <row r="13" spans="1:8" ht="24.9" x14ac:dyDescent="0.4">
      <c r="B13" s="6" t="s">
        <v>3340</v>
      </c>
      <c r="C13" s="9" t="s">
        <v>3764</v>
      </c>
      <c r="D13" s="9" t="s">
        <v>3765</v>
      </c>
      <c r="E13" s="9" t="s">
        <v>1586</v>
      </c>
      <c r="F13" s="9" t="s">
        <v>233</v>
      </c>
      <c r="G13" s="9" t="s">
        <v>2626</v>
      </c>
      <c r="H13" s="9" t="s">
        <v>2626</v>
      </c>
    </row>
    <row r="14" spans="1:8" ht="24.9" x14ac:dyDescent="0.4">
      <c r="B14" s="10" t="s">
        <v>3342</v>
      </c>
      <c r="C14" s="11" t="s">
        <v>3766</v>
      </c>
      <c r="D14" s="11" t="s">
        <v>3767</v>
      </c>
      <c r="E14" s="11" t="s">
        <v>1586</v>
      </c>
      <c r="F14" s="11" t="s">
        <v>3768</v>
      </c>
      <c r="G14" s="11" t="s">
        <v>3769</v>
      </c>
      <c r="H14" s="11" t="s">
        <v>1707</v>
      </c>
    </row>
    <row r="15" spans="1:8" ht="24.9" x14ac:dyDescent="0.4">
      <c r="B15" s="6" t="s">
        <v>3345</v>
      </c>
      <c r="C15" s="9" t="s">
        <v>1940</v>
      </c>
      <c r="D15" s="9" t="s">
        <v>3770</v>
      </c>
      <c r="E15" s="9" t="s">
        <v>1586</v>
      </c>
      <c r="F15" s="9" t="s">
        <v>197</v>
      </c>
      <c r="G15" s="9" t="s">
        <v>198</v>
      </c>
      <c r="H15" s="9" t="s">
        <v>198</v>
      </c>
    </row>
    <row r="16" spans="1:8" ht="24.9" x14ac:dyDescent="0.4">
      <c r="B16" s="10" t="s">
        <v>3347</v>
      </c>
      <c r="C16" s="11" t="s">
        <v>1853</v>
      </c>
      <c r="D16" s="11" t="s">
        <v>3771</v>
      </c>
      <c r="E16" s="11" t="s">
        <v>1586</v>
      </c>
      <c r="F16" s="11" t="s">
        <v>911</v>
      </c>
      <c r="G16" s="11" t="s">
        <v>162</v>
      </c>
      <c r="H16" s="11" t="s">
        <v>49</v>
      </c>
    </row>
    <row r="17" spans="2:8" ht="24.9" x14ac:dyDescent="0.4">
      <c r="B17" s="6" t="s">
        <v>3349</v>
      </c>
      <c r="C17" s="9" t="s">
        <v>1599</v>
      </c>
      <c r="D17" s="9" t="s">
        <v>3772</v>
      </c>
      <c r="E17" s="9" t="s">
        <v>1586</v>
      </c>
      <c r="F17" s="9" t="s">
        <v>142</v>
      </c>
      <c r="G17" s="9" t="s">
        <v>1716</v>
      </c>
      <c r="H17" s="9" t="s">
        <v>1716</v>
      </c>
    </row>
    <row r="18" spans="2:8" ht="24.9" x14ac:dyDescent="0.4">
      <c r="B18" s="10" t="s">
        <v>3350</v>
      </c>
      <c r="C18" s="11" t="s">
        <v>1592</v>
      </c>
      <c r="D18" s="11" t="s">
        <v>3773</v>
      </c>
      <c r="E18" s="11" t="s">
        <v>1586</v>
      </c>
      <c r="F18" s="11" t="s">
        <v>623</v>
      </c>
      <c r="G18" s="11" t="s">
        <v>624</v>
      </c>
      <c r="H18" s="11" t="s">
        <v>624</v>
      </c>
    </row>
    <row r="19" spans="2:8" ht="24.9" x14ac:dyDescent="0.4">
      <c r="B19" s="6" t="s">
        <v>3352</v>
      </c>
      <c r="C19" s="9" t="s">
        <v>2034</v>
      </c>
      <c r="D19" s="9" t="s">
        <v>3774</v>
      </c>
      <c r="E19" s="9" t="s">
        <v>1586</v>
      </c>
      <c r="F19" s="9" t="s">
        <v>167</v>
      </c>
      <c r="G19" s="9" t="s">
        <v>916</v>
      </c>
      <c r="H19" s="9" t="s">
        <v>916</v>
      </c>
    </row>
    <row r="20" spans="2:8" ht="24.9" x14ac:dyDescent="0.4">
      <c r="B20" s="10" t="s">
        <v>3354</v>
      </c>
      <c r="C20" s="11" t="s">
        <v>1693</v>
      </c>
      <c r="D20" s="11" t="s">
        <v>3775</v>
      </c>
      <c r="E20" s="11" t="s">
        <v>1586</v>
      </c>
      <c r="F20" s="11" t="s">
        <v>623</v>
      </c>
      <c r="G20" s="11" t="s">
        <v>3776</v>
      </c>
      <c r="H20" s="11" t="s">
        <v>3776</v>
      </c>
    </row>
    <row r="21" spans="2:8" ht="24.9" x14ac:dyDescent="0.4">
      <c r="B21" s="16" t="s">
        <v>3356</v>
      </c>
      <c r="C21" s="17" t="s">
        <v>3777</v>
      </c>
      <c r="D21" s="17" t="s">
        <v>3778</v>
      </c>
      <c r="E21" s="17" t="s">
        <v>1586</v>
      </c>
      <c r="F21" s="17" t="s">
        <v>3779</v>
      </c>
      <c r="G21" s="17" t="s">
        <v>3780</v>
      </c>
      <c r="H21" s="17" t="s">
        <v>3781</v>
      </c>
    </row>
  </sheetData>
  <pageMargins left="0.7" right="0.7" top="0.75" bottom="0.75" header="0.3" footer="0.3"/>
  <pageSetup paperSize="9" orientation="portrait" horizontalDpi="300" verticalDpi="30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3.843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CHE'!A1", "Zurück")</f>
        <v>Zurück</v>
      </c>
    </row>
    <row r="3" spans="1:8" x14ac:dyDescent="0.4">
      <c r="B3" s="7" t="s">
        <v>3359</v>
      </c>
    </row>
    <row r="4" spans="1:8" x14ac:dyDescent="0.4">
      <c r="B4" s="4" t="s">
        <v>3315</v>
      </c>
      <c r="C4" s="15" t="s">
        <v>3316</v>
      </c>
      <c r="D4" s="15" t="s">
        <v>3317</v>
      </c>
      <c r="E4" s="15" t="s">
        <v>3318</v>
      </c>
      <c r="F4" s="15" t="s">
        <v>3319</v>
      </c>
      <c r="G4" s="15" t="s">
        <v>3320</v>
      </c>
      <c r="H4" s="15" t="s">
        <v>3321</v>
      </c>
    </row>
    <row r="5" spans="1:8" ht="24.9" x14ac:dyDescent="0.4">
      <c r="B5" s="6" t="s">
        <v>3322</v>
      </c>
      <c r="C5" s="9" t="s">
        <v>3323</v>
      </c>
      <c r="D5" s="9" t="s">
        <v>3324</v>
      </c>
      <c r="E5" s="9" t="s">
        <v>1586</v>
      </c>
      <c r="F5" s="9" t="s">
        <v>80</v>
      </c>
      <c r="G5" s="9" t="s">
        <v>1139</v>
      </c>
      <c r="H5" s="9" t="s">
        <v>1139</v>
      </c>
    </row>
    <row r="6" spans="1:8" ht="24.9" x14ac:dyDescent="0.4">
      <c r="B6" s="10" t="s">
        <v>3325</v>
      </c>
      <c r="C6" s="11" t="s">
        <v>1949</v>
      </c>
      <c r="D6" s="11" t="s">
        <v>124</v>
      </c>
      <c r="E6" s="11" t="s">
        <v>3326</v>
      </c>
      <c r="F6" s="11" t="s">
        <v>3327</v>
      </c>
      <c r="G6" s="11" t="s">
        <v>3327</v>
      </c>
      <c r="H6" s="11" t="s">
        <v>3327</v>
      </c>
    </row>
    <row r="7" spans="1:8" ht="24.9" x14ac:dyDescent="0.4">
      <c r="B7" s="6" t="s">
        <v>3328</v>
      </c>
      <c r="C7" s="9" t="s">
        <v>1882</v>
      </c>
      <c r="D7" s="9" t="s">
        <v>3329</v>
      </c>
      <c r="E7" s="9" t="s">
        <v>1586</v>
      </c>
      <c r="F7" s="9" t="s">
        <v>58</v>
      </c>
      <c r="G7" s="9" t="s">
        <v>58</v>
      </c>
      <c r="H7" s="9" t="s">
        <v>58</v>
      </c>
    </row>
    <row r="8" spans="1:8" ht="24.9" x14ac:dyDescent="0.4">
      <c r="B8" s="10" t="s">
        <v>3330</v>
      </c>
      <c r="C8" s="11" t="s">
        <v>3331</v>
      </c>
      <c r="D8" s="11" t="s">
        <v>3332</v>
      </c>
      <c r="E8" s="11" t="s">
        <v>3326</v>
      </c>
      <c r="F8" s="11" t="s">
        <v>3327</v>
      </c>
      <c r="G8" s="11" t="s">
        <v>3327</v>
      </c>
      <c r="H8" s="11" t="s">
        <v>3327</v>
      </c>
    </row>
    <row r="9" spans="1:8" ht="24.9" x14ac:dyDescent="0.4">
      <c r="B9" s="6" t="s">
        <v>3333</v>
      </c>
      <c r="C9" s="9" t="s">
        <v>1585</v>
      </c>
      <c r="D9" s="9" t="s">
        <v>324</v>
      </c>
      <c r="E9" s="9" t="s">
        <v>3326</v>
      </c>
      <c r="F9" s="9" t="s">
        <v>3327</v>
      </c>
      <c r="G9" s="9" t="s">
        <v>3327</v>
      </c>
      <c r="H9" s="9" t="s">
        <v>3327</v>
      </c>
    </row>
    <row r="10" spans="1:8" ht="24.9" x14ac:dyDescent="0.4">
      <c r="B10" s="10" t="s">
        <v>3334</v>
      </c>
      <c r="C10" s="11" t="s">
        <v>2002</v>
      </c>
      <c r="D10" s="11" t="s">
        <v>3335</v>
      </c>
      <c r="E10" s="11" t="s">
        <v>3326</v>
      </c>
      <c r="F10" s="11" t="s">
        <v>3327</v>
      </c>
      <c r="G10" s="11" t="s">
        <v>3327</v>
      </c>
      <c r="H10" s="11" t="s">
        <v>3327</v>
      </c>
    </row>
    <row r="11" spans="1:8" ht="24.9" x14ac:dyDescent="0.4">
      <c r="B11" s="6" t="s">
        <v>3336</v>
      </c>
      <c r="C11" s="9" t="s">
        <v>3337</v>
      </c>
      <c r="D11" s="9" t="s">
        <v>127</v>
      </c>
      <c r="E11" s="9" t="s">
        <v>3326</v>
      </c>
      <c r="F11" s="9" t="s">
        <v>3327</v>
      </c>
      <c r="G11" s="9" t="s">
        <v>3327</v>
      </c>
      <c r="H11" s="9" t="s">
        <v>3327</v>
      </c>
    </row>
    <row r="12" spans="1:8" ht="24.9" x14ac:dyDescent="0.4">
      <c r="B12" s="10" t="s">
        <v>3338</v>
      </c>
      <c r="C12" s="11" t="s">
        <v>1678</v>
      </c>
      <c r="D12" s="11" t="s">
        <v>3339</v>
      </c>
      <c r="E12" s="11" t="s">
        <v>1586</v>
      </c>
      <c r="F12" s="11" t="s">
        <v>58</v>
      </c>
      <c r="G12" s="11" t="s">
        <v>59</v>
      </c>
      <c r="H12" s="11" t="s">
        <v>59</v>
      </c>
    </row>
    <row r="13" spans="1:8" ht="24.9" x14ac:dyDescent="0.4">
      <c r="B13" s="6" t="s">
        <v>3340</v>
      </c>
      <c r="C13" s="9" t="s">
        <v>1999</v>
      </c>
      <c r="D13" s="9" t="s">
        <v>3341</v>
      </c>
      <c r="E13" s="9" t="s">
        <v>1586</v>
      </c>
      <c r="F13" s="9" t="s">
        <v>44</v>
      </c>
      <c r="G13" s="9" t="s">
        <v>44</v>
      </c>
      <c r="H13" s="9" t="s">
        <v>44</v>
      </c>
    </row>
    <row r="14" spans="1:8" ht="24.9" x14ac:dyDescent="0.4">
      <c r="B14" s="10" t="s">
        <v>3342</v>
      </c>
      <c r="C14" s="11" t="s">
        <v>3343</v>
      </c>
      <c r="D14" s="11" t="s">
        <v>3344</v>
      </c>
      <c r="E14" s="11" t="s">
        <v>1586</v>
      </c>
      <c r="F14" s="11" t="s">
        <v>143</v>
      </c>
      <c r="G14" s="11" t="s">
        <v>143</v>
      </c>
      <c r="H14" s="11" t="s">
        <v>52</v>
      </c>
    </row>
    <row r="15" spans="1:8" ht="24.9" x14ac:dyDescent="0.4">
      <c r="B15" s="6" t="s">
        <v>3345</v>
      </c>
      <c r="C15" s="9" t="s">
        <v>1910</v>
      </c>
      <c r="D15" s="9" t="s">
        <v>3346</v>
      </c>
      <c r="E15" s="9" t="s">
        <v>3326</v>
      </c>
      <c r="F15" s="9" t="s">
        <v>3327</v>
      </c>
      <c r="G15" s="9" t="s">
        <v>3327</v>
      </c>
      <c r="H15" s="9" t="s">
        <v>3327</v>
      </c>
    </row>
    <row r="16" spans="1:8" ht="24.9" x14ac:dyDescent="0.4">
      <c r="B16" s="10" t="s">
        <v>3347</v>
      </c>
      <c r="C16" s="11" t="s">
        <v>1853</v>
      </c>
      <c r="D16" s="11" t="s">
        <v>3348</v>
      </c>
      <c r="E16" s="11" t="s">
        <v>3326</v>
      </c>
      <c r="F16" s="11" t="s">
        <v>3327</v>
      </c>
      <c r="G16" s="11" t="s">
        <v>3327</v>
      </c>
      <c r="H16" s="11" t="s">
        <v>3327</v>
      </c>
    </row>
    <row r="17" spans="2:8" ht="24.9" x14ac:dyDescent="0.4">
      <c r="B17" s="6" t="s">
        <v>3349</v>
      </c>
      <c r="C17" s="9" t="s">
        <v>1599</v>
      </c>
      <c r="D17" s="9" t="s">
        <v>739</v>
      </c>
      <c r="E17" s="9" t="s">
        <v>3326</v>
      </c>
      <c r="F17" s="9" t="s">
        <v>3327</v>
      </c>
      <c r="G17" s="9" t="s">
        <v>3327</v>
      </c>
      <c r="H17" s="9" t="s">
        <v>3327</v>
      </c>
    </row>
    <row r="18" spans="2:8" ht="24.9" x14ac:dyDescent="0.4">
      <c r="B18" s="10" t="s">
        <v>3350</v>
      </c>
      <c r="C18" s="11" t="s">
        <v>1592</v>
      </c>
      <c r="D18" s="11" t="s">
        <v>3351</v>
      </c>
      <c r="E18" s="11" t="s">
        <v>3326</v>
      </c>
      <c r="F18" s="11" t="s">
        <v>3327</v>
      </c>
      <c r="G18" s="11" t="s">
        <v>3327</v>
      </c>
      <c r="H18" s="11" t="s">
        <v>3327</v>
      </c>
    </row>
    <row r="19" spans="2:8" ht="24.9" x14ac:dyDescent="0.4">
      <c r="B19" s="6" t="s">
        <v>3352</v>
      </c>
      <c r="C19" s="9" t="s">
        <v>1957</v>
      </c>
      <c r="D19" s="9" t="s">
        <v>3353</v>
      </c>
      <c r="E19" s="9" t="s">
        <v>3326</v>
      </c>
      <c r="F19" s="9" t="s">
        <v>3327</v>
      </c>
      <c r="G19" s="9" t="s">
        <v>3327</v>
      </c>
      <c r="H19" s="9" t="s">
        <v>3327</v>
      </c>
    </row>
    <row r="20" spans="2:8" ht="24.9" x14ac:dyDescent="0.4">
      <c r="B20" s="10" t="s">
        <v>3354</v>
      </c>
      <c r="C20" s="11" t="s">
        <v>1637</v>
      </c>
      <c r="D20" s="11" t="s">
        <v>3355</v>
      </c>
      <c r="E20" s="11" t="s">
        <v>3326</v>
      </c>
      <c r="F20" s="11" t="s">
        <v>3327</v>
      </c>
      <c r="G20" s="11" t="s">
        <v>3327</v>
      </c>
      <c r="H20" s="11" t="s">
        <v>3327</v>
      </c>
    </row>
    <row r="21" spans="2:8" ht="24.9" x14ac:dyDescent="0.4">
      <c r="B21" s="16" t="s">
        <v>3356</v>
      </c>
      <c r="C21" s="17" t="s">
        <v>3357</v>
      </c>
      <c r="D21" s="17" t="s">
        <v>3358</v>
      </c>
      <c r="E21" s="17" t="s">
        <v>1586</v>
      </c>
      <c r="F21" s="17" t="s">
        <v>973</v>
      </c>
      <c r="G21" s="17" t="s">
        <v>903</v>
      </c>
      <c r="H21" s="17" t="s">
        <v>927</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heetViews>
  <sheetFormatPr baseColWidth="10" defaultRowHeight="14.6" x14ac:dyDescent="0.4"/>
  <cols>
    <col min="2" max="2" width="59" customWidth="1"/>
    <col min="3" max="3" width="34.15234375" customWidth="1"/>
    <col min="4" max="4" width="39.3046875" customWidth="1"/>
    <col min="5" max="5" width="82.69140625" customWidth="1"/>
  </cols>
  <sheetData>
    <row r="1" spans="1:5" x14ac:dyDescent="0.4">
      <c r="A1" s="2" t="str">
        <f>HYPERLINK("#'Auswahl Auswertungsmodul'!A1", "Zurück zum Start")</f>
        <v>Zurück zum Start</v>
      </c>
    </row>
    <row r="2" spans="1:5" x14ac:dyDescent="0.4">
      <c r="A2" s="2" t="str">
        <f>HYPERLINK("#'Auswahl Ü'!A1", "Zurück")</f>
        <v>Zurück</v>
      </c>
    </row>
    <row r="3" spans="1:5" x14ac:dyDescent="0.4">
      <c r="B3" s="7" t="s">
        <v>7684</v>
      </c>
    </row>
    <row r="4" spans="1:5" x14ac:dyDescent="0.4">
      <c r="B4" s="25" t="s">
        <v>3315</v>
      </c>
      <c r="C4" s="23" t="s">
        <v>3171</v>
      </c>
      <c r="D4" s="26" t="s">
        <v>3171</v>
      </c>
      <c r="E4" s="26" t="s">
        <v>3172</v>
      </c>
    </row>
    <row r="5" spans="1:5" x14ac:dyDescent="0.4">
      <c r="B5" s="24"/>
      <c r="C5" s="8" t="s">
        <v>3173</v>
      </c>
      <c r="D5" s="8" t="s">
        <v>3174</v>
      </c>
      <c r="E5" s="27"/>
    </row>
    <row r="6" spans="1:5" ht="24.9" x14ac:dyDescent="0.4">
      <c r="B6" s="6" t="s">
        <v>3322</v>
      </c>
      <c r="C6" s="9" t="s">
        <v>7695</v>
      </c>
      <c r="D6" s="9" t="s">
        <v>7696</v>
      </c>
      <c r="E6" s="9" t="s">
        <v>7697</v>
      </c>
    </row>
    <row r="7" spans="1:5" ht="24.9" x14ac:dyDescent="0.4">
      <c r="B7" s="10" t="s">
        <v>3325</v>
      </c>
      <c r="C7" s="11" t="s">
        <v>1180</v>
      </c>
      <c r="D7" s="11" t="s">
        <v>836</v>
      </c>
      <c r="E7" s="11" t="s">
        <v>7698</v>
      </c>
    </row>
    <row r="8" spans="1:5" ht="24.9" x14ac:dyDescent="0.4">
      <c r="B8" s="6" t="s">
        <v>3328</v>
      </c>
      <c r="C8" s="9" t="s">
        <v>342</v>
      </c>
      <c r="D8" s="9" t="s">
        <v>7699</v>
      </c>
      <c r="E8" s="9" t="s">
        <v>341</v>
      </c>
    </row>
    <row r="9" spans="1:5" ht="24.9" x14ac:dyDescent="0.4">
      <c r="B9" s="10" t="s">
        <v>3330</v>
      </c>
      <c r="C9" s="11" t="s">
        <v>3472</v>
      </c>
      <c r="D9" s="11" t="s">
        <v>6147</v>
      </c>
      <c r="E9" s="11" t="s">
        <v>4259</v>
      </c>
    </row>
    <row r="10" spans="1:5" ht="24.9" x14ac:dyDescent="0.4">
      <c r="B10" s="6" t="s">
        <v>3333</v>
      </c>
      <c r="C10" s="9" t="s">
        <v>1836</v>
      </c>
      <c r="D10" s="9" t="s">
        <v>7671</v>
      </c>
      <c r="E10" s="9" t="s">
        <v>7700</v>
      </c>
    </row>
    <row r="11" spans="1:5" ht="24.9" x14ac:dyDescent="0.4">
      <c r="B11" s="10" t="s">
        <v>3334</v>
      </c>
      <c r="C11" s="11" t="s">
        <v>7701</v>
      </c>
      <c r="D11" s="11" t="s">
        <v>7702</v>
      </c>
      <c r="E11" s="11" t="s">
        <v>7703</v>
      </c>
    </row>
    <row r="12" spans="1:5" ht="24.9" x14ac:dyDescent="0.4">
      <c r="B12" s="6" t="s">
        <v>3336</v>
      </c>
      <c r="C12" s="9" t="s">
        <v>1633</v>
      </c>
      <c r="D12" s="9" t="s">
        <v>7704</v>
      </c>
      <c r="E12" s="9" t="s">
        <v>1726</v>
      </c>
    </row>
    <row r="13" spans="1:5" ht="24.9" x14ac:dyDescent="0.4">
      <c r="B13" s="10" t="s">
        <v>3338</v>
      </c>
      <c r="C13" s="11" t="s">
        <v>2444</v>
      </c>
      <c r="D13" s="11" t="s">
        <v>571</v>
      </c>
      <c r="E13" s="11" t="s">
        <v>7705</v>
      </c>
    </row>
    <row r="14" spans="1:5" ht="24.9" x14ac:dyDescent="0.4">
      <c r="B14" s="6" t="s">
        <v>3340</v>
      </c>
      <c r="C14" s="9" t="s">
        <v>7706</v>
      </c>
      <c r="D14" s="9" t="s">
        <v>7707</v>
      </c>
      <c r="E14" s="9" t="s">
        <v>7708</v>
      </c>
    </row>
    <row r="15" spans="1:5" ht="24.9" x14ac:dyDescent="0.4">
      <c r="B15" s="10" t="s">
        <v>3342</v>
      </c>
      <c r="C15" s="11" t="s">
        <v>7709</v>
      </c>
      <c r="D15" s="11" t="s">
        <v>7710</v>
      </c>
      <c r="E15" s="11" t="s">
        <v>7711</v>
      </c>
    </row>
    <row r="16" spans="1:5" ht="24.9" x14ac:dyDescent="0.4">
      <c r="B16" s="6" t="s">
        <v>3345</v>
      </c>
      <c r="C16" s="9" t="s">
        <v>3355</v>
      </c>
      <c r="D16" s="9" t="s">
        <v>7712</v>
      </c>
      <c r="E16" s="9" t="s">
        <v>7713</v>
      </c>
    </row>
    <row r="17" spans="2:5" ht="24.9" x14ac:dyDescent="0.4">
      <c r="B17" s="10" t="s">
        <v>3347</v>
      </c>
      <c r="C17" s="11" t="s">
        <v>923</v>
      </c>
      <c r="D17" s="11" t="s">
        <v>5828</v>
      </c>
      <c r="E17" s="11" t="s">
        <v>3253</v>
      </c>
    </row>
    <row r="18" spans="2:5" ht="24.9" x14ac:dyDescent="0.4">
      <c r="B18" s="6" t="s">
        <v>3349</v>
      </c>
      <c r="C18" s="9" t="s">
        <v>6590</v>
      </c>
      <c r="D18" s="9" t="s">
        <v>5805</v>
      </c>
      <c r="E18" s="9" t="s">
        <v>3509</v>
      </c>
    </row>
    <row r="19" spans="2:5" ht="24.9" x14ac:dyDescent="0.4">
      <c r="B19" s="10" t="s">
        <v>3350</v>
      </c>
      <c r="C19" s="11" t="s">
        <v>7714</v>
      </c>
      <c r="D19" s="11" t="s">
        <v>7715</v>
      </c>
      <c r="E19" s="11" t="s">
        <v>7716</v>
      </c>
    </row>
    <row r="20" spans="2:5" ht="24.9" x14ac:dyDescent="0.4">
      <c r="B20" s="6" t="s">
        <v>3352</v>
      </c>
      <c r="C20" s="9" t="s">
        <v>3182</v>
      </c>
      <c r="D20" s="9" t="s">
        <v>7717</v>
      </c>
      <c r="E20" s="9" t="s">
        <v>3183</v>
      </c>
    </row>
    <row r="21" spans="2:5" ht="24.9" x14ac:dyDescent="0.4">
      <c r="B21" s="10" t="s">
        <v>3354</v>
      </c>
      <c r="C21" s="11" t="s">
        <v>357</v>
      </c>
      <c r="D21" s="11" t="s">
        <v>7718</v>
      </c>
      <c r="E21" s="11" t="s">
        <v>356</v>
      </c>
    </row>
    <row r="22" spans="2:5" ht="24.9" x14ac:dyDescent="0.4">
      <c r="B22" s="6" t="s">
        <v>7541</v>
      </c>
      <c r="C22" s="9" t="s">
        <v>654</v>
      </c>
      <c r="D22" s="9" t="s">
        <v>7719</v>
      </c>
      <c r="E22" s="9" t="s">
        <v>653</v>
      </c>
    </row>
    <row r="23" spans="2:5" ht="24.9" x14ac:dyDescent="0.4">
      <c r="B23" s="19" t="s">
        <v>3356</v>
      </c>
      <c r="C23" s="20" t="s">
        <v>7720</v>
      </c>
      <c r="D23" s="20" t="s">
        <v>7721</v>
      </c>
      <c r="E23" s="20" t="s">
        <v>7722</v>
      </c>
    </row>
  </sheetData>
  <mergeCells count="3">
    <mergeCell ref="B4:B5"/>
    <mergeCell ref="C4:D4"/>
    <mergeCell ref="E4:E5"/>
  </mergeCells>
  <pageMargins left="0.7" right="0.7" top="0.75" bottom="0.75" header="0.3" footer="0.3"/>
  <pageSetup paperSize="9" orientation="portrait" horizontalDpi="300" verticalDpi="30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CHE'!A1", "Zurück")</f>
        <v>Zurück</v>
      </c>
    </row>
  </sheetData>
  <pageMargins left="0.7" right="0.7" top="0.75" bottom="0.75" header="0.3" footer="0.3"/>
  <pageSetup paperSize="9" orientation="portrait" horizontalDpi="300" verticalDpi="30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baseColWidth="10" defaultRowHeight="14.6" x14ac:dyDescent="0.4"/>
  <cols>
    <col min="2" max="2" width="9.69140625" customWidth="1"/>
    <col min="3" max="3" width="59.69140625" customWidth="1"/>
    <col min="4" max="4" width="35.69140625" customWidth="1"/>
    <col min="5" max="5" width="33.69140625" customWidth="1"/>
    <col min="6" max="6" width="20.69140625" customWidth="1"/>
    <col min="7" max="7" width="19.69140625" customWidth="1"/>
    <col min="8" max="8" width="31.69140625" customWidth="1"/>
    <col min="9" max="9" width="36.69140625" customWidth="1"/>
  </cols>
  <sheetData>
    <row r="1" spans="1:9" x14ac:dyDescent="0.4">
      <c r="A1" s="2" t="str">
        <f>HYPERLINK("#'Auswahl Auswertungsmodul'!A1", "Zurück zum Start")</f>
        <v>Zurück zum Start</v>
      </c>
    </row>
    <row r="2" spans="1:9" x14ac:dyDescent="0.4">
      <c r="A2" s="2" t="str">
        <f>HYPERLINK("#'Auswahl CHE'!A1", "Zurück")</f>
        <v>Zurück</v>
      </c>
    </row>
    <row r="3" spans="1:9" x14ac:dyDescent="0.4">
      <c r="B3" s="7" t="s">
        <v>4351</v>
      </c>
    </row>
    <row r="4" spans="1:9" x14ac:dyDescent="0.4">
      <c r="B4" s="4" t="s">
        <v>36</v>
      </c>
      <c r="C4" s="4" t="s">
        <v>345</v>
      </c>
      <c r="D4" s="15" t="s">
        <v>4346</v>
      </c>
      <c r="E4" s="15" t="s">
        <v>4347</v>
      </c>
      <c r="F4" s="15" t="s">
        <v>4348</v>
      </c>
      <c r="G4" s="15" t="s">
        <v>4349</v>
      </c>
      <c r="H4" s="15" t="s">
        <v>4350</v>
      </c>
      <c r="I4" s="15" t="s">
        <v>3171</v>
      </c>
    </row>
    <row r="5" spans="1:9" x14ac:dyDescent="0.4">
      <c r="B5" s="6" t="s">
        <v>346</v>
      </c>
      <c r="C5" s="6" t="s">
        <v>347</v>
      </c>
      <c r="D5" s="9" t="s">
        <v>1588</v>
      </c>
      <c r="E5" s="9" t="s">
        <v>1588</v>
      </c>
      <c r="F5" s="9" t="s">
        <v>1586</v>
      </c>
      <c r="G5" s="9" t="s">
        <v>1586</v>
      </c>
      <c r="H5" s="9" t="s">
        <v>1586</v>
      </c>
      <c r="I5" s="9" t="s">
        <v>1586</v>
      </c>
    </row>
    <row r="6" spans="1:9" x14ac:dyDescent="0.4">
      <c r="B6" s="10" t="s">
        <v>350</v>
      </c>
      <c r="C6" s="10" t="s">
        <v>351</v>
      </c>
      <c r="D6" s="11" t="s">
        <v>1597</v>
      </c>
      <c r="E6" s="11" t="s">
        <v>1595</v>
      </c>
      <c r="F6" s="11" t="s">
        <v>1595</v>
      </c>
      <c r="G6" s="11" t="s">
        <v>1586</v>
      </c>
      <c r="H6" s="11" t="s">
        <v>1586</v>
      </c>
      <c r="I6" s="11" t="s">
        <v>1586</v>
      </c>
    </row>
    <row r="7" spans="1:9" x14ac:dyDescent="0.4">
      <c r="B7" s="6" t="s">
        <v>354</v>
      </c>
      <c r="C7" s="6" t="s">
        <v>355</v>
      </c>
      <c r="D7" s="9" t="s">
        <v>1597</v>
      </c>
      <c r="E7" s="9" t="s">
        <v>1588</v>
      </c>
      <c r="F7" s="9" t="s">
        <v>1584</v>
      </c>
      <c r="G7" s="9" t="s">
        <v>1586</v>
      </c>
      <c r="H7" s="9" t="s">
        <v>1586</v>
      </c>
      <c r="I7" s="9" t="s">
        <v>1586</v>
      </c>
    </row>
    <row r="8" spans="1:9" x14ac:dyDescent="0.4">
      <c r="B8" s="10" t="s">
        <v>358</v>
      </c>
      <c r="C8" s="10" t="s">
        <v>359</v>
      </c>
      <c r="D8" s="11" t="s">
        <v>1584</v>
      </c>
      <c r="E8" s="11" t="s">
        <v>1588</v>
      </c>
      <c r="F8" s="11" t="s">
        <v>1595</v>
      </c>
      <c r="G8" s="11" t="s">
        <v>1586</v>
      </c>
      <c r="H8" s="11" t="s">
        <v>1586</v>
      </c>
      <c r="I8" s="11" t="s">
        <v>1586</v>
      </c>
    </row>
    <row r="9" spans="1:9" x14ac:dyDescent="0.4">
      <c r="B9" s="6" t="s">
        <v>360</v>
      </c>
      <c r="C9" s="6" t="s">
        <v>361</v>
      </c>
      <c r="D9" s="9" t="s">
        <v>1663</v>
      </c>
      <c r="E9" s="9" t="s">
        <v>1595</v>
      </c>
      <c r="F9" s="9" t="s">
        <v>1584</v>
      </c>
      <c r="G9" s="9" t="s">
        <v>1586</v>
      </c>
      <c r="H9" s="9" t="s">
        <v>1586</v>
      </c>
      <c r="I9" s="9" t="s">
        <v>1586</v>
      </c>
    </row>
    <row r="10" spans="1:9" x14ac:dyDescent="0.4">
      <c r="B10" s="10" t="s">
        <v>362</v>
      </c>
      <c r="C10" s="10" t="s">
        <v>363</v>
      </c>
      <c r="D10" s="11" t="s">
        <v>1584</v>
      </c>
      <c r="E10" s="11" t="s">
        <v>1588</v>
      </c>
      <c r="F10" s="11" t="s">
        <v>1595</v>
      </c>
      <c r="G10" s="11" t="s">
        <v>1586</v>
      </c>
      <c r="H10" s="11" t="s">
        <v>1586</v>
      </c>
      <c r="I10" s="11" t="s">
        <v>1586</v>
      </c>
    </row>
    <row r="11" spans="1:9" x14ac:dyDescent="0.4">
      <c r="B11" s="6" t="s">
        <v>364</v>
      </c>
      <c r="C11" s="6" t="s">
        <v>365</v>
      </c>
      <c r="D11" s="9" t="s">
        <v>1661</v>
      </c>
      <c r="E11" s="9" t="s">
        <v>1663</v>
      </c>
      <c r="F11" s="9" t="s">
        <v>1586</v>
      </c>
      <c r="G11" s="9" t="s">
        <v>1586</v>
      </c>
      <c r="H11" s="9" t="s">
        <v>1588</v>
      </c>
      <c r="I11" s="9" t="s">
        <v>1586</v>
      </c>
    </row>
  </sheetData>
  <pageMargins left="0.7" right="0.7" top="0.75" bottom="0.75" header="0.3" footer="0.3"/>
  <pageSetup paperSize="9" orientation="portrait" horizontalDpi="300" verticalDpi="30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heetViews>
  <sheetFormatPr baseColWidth="10" defaultRowHeight="14.6" x14ac:dyDescent="0.4"/>
  <cols>
    <col min="2" max="2" width="9.69140625" customWidth="1"/>
    <col min="3" max="3" width="57.304687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CHE'!A1", "Zurück")</f>
        <v>Zurück</v>
      </c>
    </row>
    <row r="3" spans="1:11" x14ac:dyDescent="0.4">
      <c r="B3" s="7" t="s">
        <v>4404</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346</v>
      </c>
      <c r="C6" s="6" t="s">
        <v>347</v>
      </c>
      <c r="D6" s="6" t="s">
        <v>1610</v>
      </c>
      <c r="E6" s="9" t="s">
        <v>1586</v>
      </c>
      <c r="F6" s="9" t="s">
        <v>1586</v>
      </c>
      <c r="G6" s="9" t="s">
        <v>1586</v>
      </c>
      <c r="H6" s="9" t="s">
        <v>1586</v>
      </c>
      <c r="I6" s="9" t="s">
        <v>1586</v>
      </c>
      <c r="J6" s="9" t="s">
        <v>1586</v>
      </c>
      <c r="K6" s="9" t="s">
        <v>1588</v>
      </c>
    </row>
    <row r="7" spans="1:11" x14ac:dyDescent="0.4">
      <c r="B7" s="6" t="s">
        <v>346</v>
      </c>
      <c r="C7" s="6" t="s">
        <v>347</v>
      </c>
      <c r="D7" s="6" t="s">
        <v>4373</v>
      </c>
      <c r="E7" s="9" t="s">
        <v>1586</v>
      </c>
      <c r="F7" s="9" t="s">
        <v>1586</v>
      </c>
      <c r="G7" s="9" t="s">
        <v>1586</v>
      </c>
      <c r="H7" s="9" t="s">
        <v>1586</v>
      </c>
      <c r="I7" s="9" t="s">
        <v>1586</v>
      </c>
      <c r="J7" s="9" t="s">
        <v>1586</v>
      </c>
      <c r="K7" s="9" t="s">
        <v>1586</v>
      </c>
    </row>
    <row r="8" spans="1:11" x14ac:dyDescent="0.4">
      <c r="B8" s="6" t="s">
        <v>350</v>
      </c>
      <c r="C8" s="6" t="s">
        <v>351</v>
      </c>
      <c r="D8" s="6" t="s">
        <v>1610</v>
      </c>
      <c r="E8" s="9" t="s">
        <v>1586</v>
      </c>
      <c r="F8" s="9" t="s">
        <v>1586</v>
      </c>
      <c r="G8" s="9" t="s">
        <v>1586</v>
      </c>
      <c r="H8" s="9" t="s">
        <v>1586</v>
      </c>
      <c r="I8" s="9" t="s">
        <v>1586</v>
      </c>
      <c r="J8" s="9" t="s">
        <v>1586</v>
      </c>
      <c r="K8" s="9" t="s">
        <v>1586</v>
      </c>
    </row>
    <row r="9" spans="1:11" x14ac:dyDescent="0.4">
      <c r="B9" s="6" t="s">
        <v>350</v>
      </c>
      <c r="C9" s="6" t="s">
        <v>351</v>
      </c>
      <c r="D9" s="6" t="s">
        <v>4373</v>
      </c>
      <c r="E9" s="9" t="s">
        <v>1586</v>
      </c>
      <c r="F9" s="9" t="s">
        <v>1586</v>
      </c>
      <c r="G9" s="9" t="s">
        <v>1586</v>
      </c>
      <c r="H9" s="9" t="s">
        <v>1586</v>
      </c>
      <c r="I9" s="9" t="s">
        <v>1586</v>
      </c>
      <c r="J9" s="9" t="s">
        <v>1586</v>
      </c>
      <c r="K9" s="9" t="s">
        <v>1586</v>
      </c>
    </row>
    <row r="10" spans="1:11" x14ac:dyDescent="0.4">
      <c r="B10" s="6" t="s">
        <v>354</v>
      </c>
      <c r="C10" s="6" t="s">
        <v>355</v>
      </c>
      <c r="D10" s="6" t="s">
        <v>1610</v>
      </c>
      <c r="E10" s="9" t="s">
        <v>1595</v>
      </c>
      <c r="F10" s="9" t="s">
        <v>1586</v>
      </c>
      <c r="G10" s="9" t="s">
        <v>1586</v>
      </c>
      <c r="H10" s="9" t="s">
        <v>1586</v>
      </c>
      <c r="I10" s="9" t="s">
        <v>1586</v>
      </c>
      <c r="J10" s="9" t="s">
        <v>1586</v>
      </c>
      <c r="K10" s="9" t="s">
        <v>1586</v>
      </c>
    </row>
    <row r="11" spans="1:11" x14ac:dyDescent="0.4">
      <c r="B11" s="6" t="s">
        <v>354</v>
      </c>
      <c r="C11" s="6" t="s">
        <v>355</v>
      </c>
      <c r="D11" s="6" t="s">
        <v>4373</v>
      </c>
      <c r="E11" s="9" t="s">
        <v>1586</v>
      </c>
      <c r="F11" s="9" t="s">
        <v>1586</v>
      </c>
      <c r="G11" s="9" t="s">
        <v>1586</v>
      </c>
      <c r="H11" s="9" t="s">
        <v>1586</v>
      </c>
      <c r="I11" s="9" t="s">
        <v>1586</v>
      </c>
      <c r="J11" s="9" t="s">
        <v>1586</v>
      </c>
      <c r="K11" s="9" t="s">
        <v>1586</v>
      </c>
    </row>
    <row r="12" spans="1:11" x14ac:dyDescent="0.4">
      <c r="B12" s="6" t="s">
        <v>358</v>
      </c>
      <c r="C12" s="6" t="s">
        <v>359</v>
      </c>
      <c r="D12" s="6" t="s">
        <v>1610</v>
      </c>
      <c r="E12" s="9" t="s">
        <v>1586</v>
      </c>
      <c r="F12" s="9" t="s">
        <v>1586</v>
      </c>
      <c r="G12" s="9" t="s">
        <v>1586</v>
      </c>
      <c r="H12" s="9" t="s">
        <v>1586</v>
      </c>
      <c r="I12" s="9" t="s">
        <v>1586</v>
      </c>
      <c r="J12" s="9" t="s">
        <v>1586</v>
      </c>
      <c r="K12" s="9" t="s">
        <v>1586</v>
      </c>
    </row>
    <row r="13" spans="1:11" x14ac:dyDescent="0.4">
      <c r="B13" s="6" t="s">
        <v>358</v>
      </c>
      <c r="C13" s="6" t="s">
        <v>359</v>
      </c>
      <c r="D13" s="6" t="s">
        <v>4373</v>
      </c>
      <c r="E13" s="9" t="s">
        <v>1586</v>
      </c>
      <c r="F13" s="9" t="s">
        <v>1586</v>
      </c>
      <c r="G13" s="9" t="s">
        <v>1586</v>
      </c>
      <c r="H13" s="9" t="s">
        <v>1586</v>
      </c>
      <c r="I13" s="9" t="s">
        <v>1586</v>
      </c>
      <c r="J13" s="9" t="s">
        <v>1586</v>
      </c>
      <c r="K13" s="9" t="s">
        <v>1586</v>
      </c>
    </row>
    <row r="14" spans="1:11" x14ac:dyDescent="0.4">
      <c r="B14" s="6" t="s">
        <v>360</v>
      </c>
      <c r="C14" s="6" t="s">
        <v>361</v>
      </c>
      <c r="D14" s="6" t="s">
        <v>1610</v>
      </c>
      <c r="E14" s="9" t="s">
        <v>1586</v>
      </c>
      <c r="F14" s="9" t="s">
        <v>1586</v>
      </c>
      <c r="G14" s="9" t="s">
        <v>1586</v>
      </c>
      <c r="H14" s="9" t="s">
        <v>1586</v>
      </c>
      <c r="I14" s="9" t="s">
        <v>1586</v>
      </c>
      <c r="J14" s="9" t="s">
        <v>1586</v>
      </c>
      <c r="K14" s="9" t="s">
        <v>1588</v>
      </c>
    </row>
    <row r="15" spans="1:11" x14ac:dyDescent="0.4">
      <c r="B15" s="6" t="s">
        <v>360</v>
      </c>
      <c r="C15" s="6" t="s">
        <v>361</v>
      </c>
      <c r="D15" s="6" t="s">
        <v>4373</v>
      </c>
      <c r="E15" s="9" t="s">
        <v>1586</v>
      </c>
      <c r="F15" s="9" t="s">
        <v>1586</v>
      </c>
      <c r="G15" s="9" t="s">
        <v>1586</v>
      </c>
      <c r="H15" s="9" t="s">
        <v>1586</v>
      </c>
      <c r="I15" s="9" t="s">
        <v>1586</v>
      </c>
      <c r="J15" s="9" t="s">
        <v>1586</v>
      </c>
      <c r="K15" s="9" t="s">
        <v>1586</v>
      </c>
    </row>
    <row r="16" spans="1:11" x14ac:dyDescent="0.4">
      <c r="B16" s="6" t="s">
        <v>362</v>
      </c>
      <c r="C16" s="6" t="s">
        <v>363</v>
      </c>
      <c r="D16" s="6" t="s">
        <v>1610</v>
      </c>
      <c r="E16" s="9" t="s">
        <v>1586</v>
      </c>
      <c r="F16" s="9" t="s">
        <v>1586</v>
      </c>
      <c r="G16" s="9" t="s">
        <v>1586</v>
      </c>
      <c r="H16" s="9" t="s">
        <v>1586</v>
      </c>
      <c r="I16" s="9" t="s">
        <v>1586</v>
      </c>
      <c r="J16" s="9" t="s">
        <v>1586</v>
      </c>
      <c r="K16" s="9" t="s">
        <v>1586</v>
      </c>
    </row>
    <row r="17" spans="2:11" x14ac:dyDescent="0.4">
      <c r="B17" s="6" t="s">
        <v>362</v>
      </c>
      <c r="C17" s="6" t="s">
        <v>363</v>
      </c>
      <c r="D17" s="6" t="s">
        <v>4373</v>
      </c>
      <c r="E17" s="9" t="s">
        <v>1586</v>
      </c>
      <c r="F17" s="9" t="s">
        <v>1586</v>
      </c>
      <c r="G17" s="9" t="s">
        <v>1586</v>
      </c>
      <c r="H17" s="9" t="s">
        <v>1586</v>
      </c>
      <c r="I17" s="9" t="s">
        <v>1586</v>
      </c>
      <c r="J17" s="9" t="s">
        <v>1586</v>
      </c>
      <c r="K17" s="9" t="s">
        <v>1586</v>
      </c>
    </row>
    <row r="18" spans="2:11" x14ac:dyDescent="0.4">
      <c r="B18" s="6" t="s">
        <v>364</v>
      </c>
      <c r="C18" s="6" t="s">
        <v>365</v>
      </c>
      <c r="D18" s="6" t="s">
        <v>1610</v>
      </c>
      <c r="E18" s="9" t="s">
        <v>1595</v>
      </c>
      <c r="F18" s="9" t="s">
        <v>1586</v>
      </c>
      <c r="G18" s="9" t="s">
        <v>1588</v>
      </c>
      <c r="H18" s="9" t="s">
        <v>1586</v>
      </c>
      <c r="I18" s="9" t="s">
        <v>1586</v>
      </c>
      <c r="J18" s="9" t="s">
        <v>1588</v>
      </c>
      <c r="K18" s="9" t="s">
        <v>1595</v>
      </c>
    </row>
    <row r="19" spans="2:11" x14ac:dyDescent="0.4">
      <c r="B19" s="6" t="s">
        <v>364</v>
      </c>
      <c r="C19" s="6" t="s">
        <v>365</v>
      </c>
      <c r="D19" s="6" t="s">
        <v>4373</v>
      </c>
      <c r="E19" s="9" t="s">
        <v>1586</v>
      </c>
      <c r="F19" s="9" t="s">
        <v>1586</v>
      </c>
      <c r="G19" s="9" t="s">
        <v>1586</v>
      </c>
      <c r="H19" s="9" t="s">
        <v>1586</v>
      </c>
      <c r="I19" s="9" t="s">
        <v>1586</v>
      </c>
      <c r="J19" s="9" t="s">
        <v>1586</v>
      </c>
      <c r="K19" s="9" t="s">
        <v>1586</v>
      </c>
    </row>
    <row r="20" spans="2:11" x14ac:dyDescent="0.4">
      <c r="B20"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heetViews>
  <sheetFormatPr baseColWidth="10" defaultRowHeight="14.6" x14ac:dyDescent="0.4"/>
  <cols>
    <col min="2" max="2" width="9.69140625" customWidth="1"/>
    <col min="3" max="3" width="44.460937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CHE'!A1", "Zurück")</f>
        <v>Zurück</v>
      </c>
    </row>
    <row r="3" spans="1:11" x14ac:dyDescent="0.4">
      <c r="B3" s="7" t="s">
        <v>4374</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41</v>
      </c>
      <c r="C6" s="21"/>
      <c r="D6" s="21"/>
      <c r="E6" s="29"/>
      <c r="F6" s="29"/>
      <c r="G6" s="29"/>
      <c r="H6" s="29"/>
      <c r="I6" s="29"/>
      <c r="J6" s="29"/>
      <c r="K6" s="29"/>
    </row>
    <row r="7" spans="1:11" x14ac:dyDescent="0.4">
      <c r="B7" s="6" t="s">
        <v>42</v>
      </c>
      <c r="C7" s="6" t="s">
        <v>43</v>
      </c>
      <c r="D7" s="6" t="s">
        <v>1610</v>
      </c>
      <c r="E7" s="9" t="s">
        <v>1586</v>
      </c>
      <c r="F7" s="9" t="s">
        <v>1586</v>
      </c>
      <c r="G7" s="9" t="s">
        <v>1586</v>
      </c>
      <c r="H7" s="9" t="s">
        <v>1586</v>
      </c>
      <c r="I7" s="9" t="s">
        <v>1586</v>
      </c>
      <c r="J7" s="9" t="s">
        <v>1586</v>
      </c>
      <c r="K7" s="9" t="s">
        <v>1586</v>
      </c>
    </row>
    <row r="8" spans="1:11" x14ac:dyDescent="0.4">
      <c r="B8" s="6" t="s">
        <v>42</v>
      </c>
      <c r="C8" s="6" t="s">
        <v>43</v>
      </c>
      <c r="D8" s="6" t="s">
        <v>4373</v>
      </c>
      <c r="E8" s="9" t="s">
        <v>1586</v>
      </c>
      <c r="F8" s="9" t="s">
        <v>1586</v>
      </c>
      <c r="G8" s="9" t="s">
        <v>1586</v>
      </c>
      <c r="H8" s="9" t="s">
        <v>1586</v>
      </c>
      <c r="I8" s="9" t="s">
        <v>1586</v>
      </c>
      <c r="J8" s="9" t="s">
        <v>1586</v>
      </c>
      <c r="K8" s="9" t="s">
        <v>1586</v>
      </c>
    </row>
    <row r="9" spans="1:11" x14ac:dyDescent="0.4">
      <c r="B9" s="6" t="s">
        <v>46</v>
      </c>
      <c r="C9" s="6" t="s">
        <v>47</v>
      </c>
      <c r="D9" s="6" t="s">
        <v>1610</v>
      </c>
      <c r="E9" s="9" t="s">
        <v>1586</v>
      </c>
      <c r="F9" s="9" t="s">
        <v>1586</v>
      </c>
      <c r="G9" s="9" t="s">
        <v>1586</v>
      </c>
      <c r="H9" s="9" t="s">
        <v>1586</v>
      </c>
      <c r="I9" s="9" t="s">
        <v>1586</v>
      </c>
      <c r="J9" s="9" t="s">
        <v>1586</v>
      </c>
      <c r="K9" s="9" t="s">
        <v>1584</v>
      </c>
    </row>
    <row r="10" spans="1:11" x14ac:dyDescent="0.4">
      <c r="B10" s="6" t="s">
        <v>46</v>
      </c>
      <c r="C10" s="6" t="s">
        <v>47</v>
      </c>
      <c r="D10" s="6" t="s">
        <v>4373</v>
      </c>
      <c r="E10" s="9" t="s">
        <v>1586</v>
      </c>
      <c r="F10" s="9" t="s">
        <v>1586</v>
      </c>
      <c r="G10" s="9" t="s">
        <v>1586</v>
      </c>
      <c r="H10" s="9" t="s">
        <v>1586</v>
      </c>
      <c r="I10" s="9" t="s">
        <v>1586</v>
      </c>
      <c r="J10" s="9" t="s">
        <v>1586</v>
      </c>
      <c r="K10" s="9" t="s">
        <v>1586</v>
      </c>
    </row>
    <row r="11" spans="1:11" x14ac:dyDescent="0.4">
      <c r="B11" s="6" t="s">
        <v>50</v>
      </c>
      <c r="C11" s="6" t="s">
        <v>51</v>
      </c>
      <c r="D11" s="6" t="s">
        <v>1610</v>
      </c>
      <c r="E11" s="9" t="s">
        <v>1586</v>
      </c>
      <c r="F11" s="9" t="s">
        <v>1586</v>
      </c>
      <c r="G11" s="9" t="s">
        <v>1586</v>
      </c>
      <c r="H11" s="9" t="s">
        <v>1586</v>
      </c>
      <c r="I11" s="9" t="s">
        <v>1586</v>
      </c>
      <c r="J11" s="9" t="s">
        <v>1586</v>
      </c>
      <c r="K11" s="9" t="s">
        <v>1586</v>
      </c>
    </row>
    <row r="12" spans="1:11" x14ac:dyDescent="0.4">
      <c r="B12" s="6" t="s">
        <v>50</v>
      </c>
      <c r="C12" s="6" t="s">
        <v>51</v>
      </c>
      <c r="D12" s="6" t="s">
        <v>4373</v>
      </c>
      <c r="E12" s="9" t="s">
        <v>1586</v>
      </c>
      <c r="F12" s="9" t="s">
        <v>1586</v>
      </c>
      <c r="G12" s="9" t="s">
        <v>1586</v>
      </c>
      <c r="H12" s="9" t="s">
        <v>1586</v>
      </c>
      <c r="I12" s="9" t="s">
        <v>1586</v>
      </c>
      <c r="J12" s="9" t="s">
        <v>1586</v>
      </c>
      <c r="K12" s="9" t="s">
        <v>1586</v>
      </c>
    </row>
    <row r="13" spans="1:11" x14ac:dyDescent="0.4">
      <c r="B13" s="13" t="s">
        <v>859</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HYPERLINK("#'NET-NTX - K3_1_QI'!A1", "Qualitätsindikatoren: Übersicht über Auffälligkeiten und Qualitätssicherungsmaßnahmen gem. § 17 DeQS-RL")</f>
        <v>Qualitätsindikatoren: Übersicht über Auffälligkeiten und Qualitätssicherungsmaßnahmen gem. § 17 DeQS-RL</v>
      </c>
      <c r="C6" s="2" t="str">
        <f>HYPERLINK("#'NET-NTX - K3_1_QI'!A1", "K3_1_QI")</f>
        <v>K3_1_QI</v>
      </c>
    </row>
    <row r="7" spans="1:3" x14ac:dyDescent="0.4">
      <c r="B7" s="2" t="str">
        <f>HYPERLINK("#'NET-NTX - K3_2_QI'!A1", "Qualitätsindikatoren: Auffälligkeiten und Bewertungen nach Abschluss des Stellungnahmeverfahrens (AJ 2023)")</f>
        <v>Qualitätsindikatoren: Auffälligkeiten und Bewertungen nach Abschluss des Stellungnahmeverfahrens (AJ 2023)</v>
      </c>
      <c r="C7" s="2" t="str">
        <f>HYPERLINK("#'NET-NTX - K3_2_QI'!A1", "K3_2_QI")</f>
        <v>K3_2_QI</v>
      </c>
    </row>
    <row r="8" spans="1:3" x14ac:dyDescent="0.4">
      <c r="B8" s="2" t="str">
        <f>HYPERLINK("#'NET-NTX - K3_3_QI'!A1", "Qualitätsindikatoren: Wiederholte Auffälligkeiten (AJ 2023 und Vorjahre)")</f>
        <v>Qualitätsindikatoren: Wiederholte Auffälligkeiten (AJ 2023 und Vorjahre)</v>
      </c>
      <c r="C8" s="2" t="str">
        <f>HYPERLINK("#'NET-NTX - K3_3_QI'!A1", "K3_3_QI")</f>
        <v>K3_3_QI</v>
      </c>
    </row>
    <row r="9" spans="1:3" x14ac:dyDescent="0.4">
      <c r="B9" s="2" t="str">
        <f>HYPERLINK("#'NET-NTX - K3_4_QI'!A1", "Qualitätsindikatoren: Mehrfache Auffälligkeiten bei Leistungserbringern (AJ 2023)")</f>
        <v>Qualitätsindikatoren: Mehrfache Auffälligkeiten bei Leistungserbringern (AJ 2023)</v>
      </c>
      <c r="C9" s="2" t="str">
        <f>HYPERLINK("#'NET-NTX - K3_4_QI'!A1", "K3_4_QI")</f>
        <v>K3_4_QI</v>
      </c>
    </row>
    <row r="10" spans="1:3" x14ac:dyDescent="0.4">
      <c r="B10" s="2" t="str">
        <f>HYPERLINK("#'NET-NTX - K3_5_QI'!A1", "Auffälligkeiten und Stellungnahmeverfahren nach Fallzahl pro Qualitätsindikator (AJ 2023)")</f>
        <v>Auffälligkeiten und Stellungnahmeverfahren nach Fallzahl pro Qualitätsindikator (AJ 2023)</v>
      </c>
      <c r="C10" s="2" t="str">
        <f>HYPERLINK("#'NET-NTX - K3_5_QI'!A1", "K3_5_QI")</f>
        <v>K3_5_QI</v>
      </c>
    </row>
    <row r="11" spans="1:3" x14ac:dyDescent="0.4">
      <c r="B11" s="2" t="str">
        <f>HYPERLINK("#'NET-NTX - A_1_QI'!A1", "Qualitätsindikatoren: Art der Auffälligkeit (AJ 2023)")</f>
        <v>Qualitätsindikatoren: Art der Auffälligkeit (AJ 2023)</v>
      </c>
      <c r="C11" s="2" t="str">
        <f>HYPERLINK("#'NET-NTX - A_1_QI'!A1", "A_1_QI")</f>
        <v>A_1_QI</v>
      </c>
    </row>
    <row r="12" spans="1:3" x14ac:dyDescent="0.4">
      <c r="B12" s="2" t="str">
        <f>HYPERLINK("#'NET-NTX - A_2_QI_a'!A1", "Qualitätsindikatoren: Stellungnahmeverfahren (AJ 2023)")</f>
        <v>Qualitätsindikatoren: Stellungnahmeverfahren (AJ 2023)</v>
      </c>
      <c r="C12" s="2" t="str">
        <f>HYPERLINK("#'NET-NTX - A_2_QI_a'!A1", "A_2_QI_a")</f>
        <v>A_2_QI_a</v>
      </c>
    </row>
    <row r="13" spans="1:3" x14ac:dyDescent="0.4">
      <c r="B13" s="2" t="str">
        <f>HYPERLINK("#'NET-NTX - A_2_QI_b'!A1", "Qualitätsindikatoren: Freitextkommentare zur Nicht-Einleitung von Stellungnahmeverfahren (AJ 2023)")</f>
        <v>Qualitätsindikatoren: Freitextkommentare zur Nicht-Einleitung von Stellungnahmeverfahren (AJ 2023)</v>
      </c>
      <c r="C13" s="2" t="str">
        <f>HYPERLINK("#'NET-NTX - A_2_QI_b'!A1", "A_2_QI_b")</f>
        <v>A_2_QI_b</v>
      </c>
    </row>
    <row r="14" spans="1:3" x14ac:dyDescent="0.4">
      <c r="B14" s="2" t="str">
        <f>HYPERLINK("#'NET-NTX - A_4_QI_a'!A1", "Qualitätsindikatoren: Bewertung der qualitativ auffälligen Ergebnisse (AJ 2023)")</f>
        <v>Qualitätsindikatoren: Bewertung der qualitativ auffälligen Ergebnisse (AJ 2023)</v>
      </c>
      <c r="C14" s="2" t="str">
        <f>HYPERLINK("#'NET-NTX - A_4_QI_a'!A1", "A_4_QI_a")</f>
        <v>A_4_QI_a</v>
      </c>
    </row>
    <row r="15" spans="1:3" x14ac:dyDescent="0.4">
      <c r="B15" s="2" t="str">
        <f>HYPERLINK("#'NET-NTX - A_4_QI_b'!A1", "Qualitätsindikatoren: Freitextkommentare zur Bewertung der qualitativ auffälligen Ergebnisse (AJ 2023)")</f>
        <v>Qualitätsindikatoren: Freitextkommentare zur Bewertung der qualitativ auffälligen Ergebnisse (AJ 2023)</v>
      </c>
      <c r="C15" s="2" t="str">
        <f>HYPERLINK("#'NET-NTX - A_4_QI_b'!A1", "A_4_QI_b")</f>
        <v>A_4_QI_b</v>
      </c>
    </row>
    <row r="16" spans="1:3" x14ac:dyDescent="0.4">
      <c r="B16" s="2" t="str">
        <f>HYPERLINK("#'NET-NTX - A_6_QI_a'!A1", "Qualitätsindikatoren: Bewertung der qualitativ unauffälligen Ergebnisse (AJ 2023)")</f>
        <v>Qualitätsindikatoren: Bewertung der qualitativ unauffälligen Ergebnisse (AJ 2023)</v>
      </c>
      <c r="C16" s="2" t="str">
        <f>HYPERLINK("#'NET-NTX - A_6_QI_a'!A1", "A_6_QI_a")</f>
        <v>A_6_QI_a</v>
      </c>
    </row>
    <row r="17" spans="2:3" x14ac:dyDescent="0.4">
      <c r="B17" s="2" t="str">
        <f>HYPERLINK("#'NET-NTX - A_6_QI_b'!A1", "Qualitätsindikatoren: Freitextkommentare zur Bewertung der qualitativ unauffälligen Ergebnisse (AJ 2023)")</f>
        <v>Qualitätsindikatoren: Freitextkommentare zur Bewertung der qualitativ unauffälligen Ergebnisse (AJ 2023)</v>
      </c>
      <c r="C17" s="2" t="str">
        <f>HYPERLINK("#'NET-NTX - A_6_QI_b'!A1", "A_6_QI_b")</f>
        <v>A_6_QI_b</v>
      </c>
    </row>
    <row r="18" spans="2:3" x14ac:dyDescent="0.4">
      <c r="B18" s="2" t="str">
        <f>HYPERLINK("#'NET-NTX - A_8_QI_a'!A1", "Qualitätsindikatoren: Bewertung der Ergebnisse als Dokumentationsfehler oder Sonstiges (AJ 2023)")</f>
        <v>Qualitätsindikatoren: Bewertung der Ergebnisse als Dokumentationsfehler oder Sonstiges (AJ 2023)</v>
      </c>
      <c r="C18" s="2" t="str">
        <f>HYPERLINK("#'NET-NTX - A_8_QI_a'!A1", "A_8_QI_a")</f>
        <v>A_8_QI_a</v>
      </c>
    </row>
    <row r="19" spans="2:3" x14ac:dyDescent="0.4">
      <c r="B19" s="2" t="str">
        <f>HYPERLINK("#'NET-NTX - A_8_QI_b'!A1", "Qualitätsindikatoren: Freitextkommentare zur Bewertung der Ergebnisse als Dokumentationsfehler oder Sonstiges (AJ 2023)")</f>
        <v>Qualitätsindikatoren: Freitextkommentare zur Bewertung der Ergebnisse als Dokumentationsfehler oder Sonstiges (AJ 2023)</v>
      </c>
      <c r="C19" s="2" t="str">
        <f>HYPERLINK("#'NET-NTX - A_8_QI_b'!A1", "A_8_QI_b")</f>
        <v>A_8_QI_b</v>
      </c>
    </row>
    <row r="20" spans="2:3" x14ac:dyDescent="0.4">
      <c r="B20" s="2" t="str">
        <f>HYPERLINK("#'NET-NTX - A_9_QI'!A1", "Qualitätsindikatoren: Initiierung Maßnahmenstufe 1 und 2 (AJ 2023)")</f>
        <v>Qualitätsindikatoren: Initiierung Maßnahmenstufe 1 und 2 (AJ 2023)</v>
      </c>
      <c r="C20" s="2" t="str">
        <f>HYPERLINK("#'NET-NTX - A_9_QI'!A1", "A_9_QI")</f>
        <v>A_9_QI</v>
      </c>
    </row>
    <row r="21" spans="2:3" x14ac:dyDescent="0.4">
      <c r="B21" s="2" t="str">
        <f>HYPERLINK("#'NET-NTX - A_12_QI'!A1", "Darstellung des Verlaufs der Bewertung (AJ 2023)")</f>
        <v>Darstellung des Verlaufs der Bewertung (AJ 2023)</v>
      </c>
      <c r="C21" s="2" t="str">
        <f>HYPERLINK("#'NET-NTX - A_12_QI'!A1", "A_12_QI")</f>
        <v>A_12_QI</v>
      </c>
    </row>
    <row r="22" spans="2:3" x14ac:dyDescent="0.4">
      <c r="B22" s="2" t="str">
        <f>HYPERLINK("#'NET-NTX - A_13_QI'!A1", "Qualitätsindikatoren: Art der Maßnahme in Maßnahmenstufe 1 (AJ 2022 und 2023)")</f>
        <v>Qualitätsindikatoren: Art der Maßnahme in Maßnahmenstufe 1 (AJ 2022 und 2023)</v>
      </c>
      <c r="C22" s="2" t="str">
        <f>HYPERLINK("#'NET-NTX - A_13_QI'!A1", "A_13_QI")</f>
        <v>A_13_QI</v>
      </c>
    </row>
  </sheetData>
  <pageMargins left="0.7" right="0.7" top="0.75" bottom="0.75" header="0.3" footer="0.3"/>
  <pageSetup paperSize="9" orientation="portrait" horizontalDpi="300" verticalDpi="30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NET-NTX'!A1", "Zurück")</f>
        <v>Zurück</v>
      </c>
    </row>
    <row r="3" spans="1:6" x14ac:dyDescent="0.4">
      <c r="B3" s="7" t="s">
        <v>4797</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4788</v>
      </c>
      <c r="D6" s="9" t="s">
        <v>3326</v>
      </c>
      <c r="E6" s="9" t="s">
        <v>4789</v>
      </c>
      <c r="F6" s="9" t="s">
        <v>3326</v>
      </c>
    </row>
    <row r="7" spans="1:6" x14ac:dyDescent="0.4">
      <c r="B7" s="16" t="s">
        <v>4655</v>
      </c>
      <c r="C7" s="9" t="s">
        <v>4788</v>
      </c>
      <c r="D7" s="9" t="s">
        <v>4443</v>
      </c>
      <c r="E7" s="9" t="s">
        <v>4789</v>
      </c>
      <c r="F7" s="9" t="s">
        <v>4443</v>
      </c>
    </row>
    <row r="8" spans="1:6" x14ac:dyDescent="0.4">
      <c r="B8" s="16" t="s">
        <v>4444</v>
      </c>
      <c r="C8" s="9" t="s">
        <v>1739</v>
      </c>
      <c r="D8" s="9" t="s">
        <v>4790</v>
      </c>
      <c r="E8" s="9" t="s">
        <v>1668</v>
      </c>
      <c r="F8" s="9" t="s">
        <v>4791</v>
      </c>
    </row>
    <row r="9" spans="1:6" x14ac:dyDescent="0.4">
      <c r="B9" s="9" t="s">
        <v>4446</v>
      </c>
      <c r="C9" s="9" t="s">
        <v>1586</v>
      </c>
      <c r="D9" s="9" t="s">
        <v>4447</v>
      </c>
      <c r="E9" s="9" t="s">
        <v>1586</v>
      </c>
      <c r="F9" s="9" t="s">
        <v>4447</v>
      </c>
    </row>
    <row r="10" spans="1:6" x14ac:dyDescent="0.4">
      <c r="B10" s="16" t="s">
        <v>4448</v>
      </c>
      <c r="C10" s="9" t="s">
        <v>1739</v>
      </c>
      <c r="D10" s="9" t="s">
        <v>4443</v>
      </c>
      <c r="E10" s="9" t="s">
        <v>1668</v>
      </c>
      <c r="F10" s="9" t="s">
        <v>4443</v>
      </c>
    </row>
    <row r="11" spans="1:6" x14ac:dyDescent="0.4">
      <c r="B11" s="9" t="s">
        <v>4664</v>
      </c>
      <c r="C11" s="9" t="s">
        <v>1739</v>
      </c>
      <c r="D11" s="9" t="s">
        <v>4443</v>
      </c>
      <c r="E11" s="9" t="s">
        <v>1668</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1595</v>
      </c>
      <c r="D15" s="9" t="s">
        <v>4792</v>
      </c>
      <c r="E15" s="9" t="s">
        <v>1586</v>
      </c>
      <c r="F15" s="9" t="s">
        <v>4447</v>
      </c>
    </row>
    <row r="16" spans="1:6" x14ac:dyDescent="0.4">
      <c r="B16" s="6" t="s">
        <v>4453</v>
      </c>
      <c r="C16" s="9" t="s">
        <v>1650</v>
      </c>
      <c r="D16" s="9" t="s">
        <v>4793</v>
      </c>
      <c r="E16" s="9" t="s">
        <v>1668</v>
      </c>
      <c r="F16" s="9" t="s">
        <v>4443</v>
      </c>
    </row>
    <row r="17" spans="2:6" x14ac:dyDescent="0.4">
      <c r="B17" s="9" t="s">
        <v>4455</v>
      </c>
      <c r="C17" s="9" t="s">
        <v>1650</v>
      </c>
      <c r="D17" s="9" t="s">
        <v>4443</v>
      </c>
      <c r="E17" s="9" t="s">
        <v>1668</v>
      </c>
      <c r="F17" s="9" t="s">
        <v>4443</v>
      </c>
    </row>
    <row r="18" spans="2:6" x14ac:dyDescent="0.4">
      <c r="B18" s="9" t="s">
        <v>4456</v>
      </c>
      <c r="C18" s="9" t="s">
        <v>1586</v>
      </c>
      <c r="D18" s="9" t="s">
        <v>4447</v>
      </c>
      <c r="E18" s="9" t="s">
        <v>1586</v>
      </c>
      <c r="F18" s="9" t="s">
        <v>4447</v>
      </c>
    </row>
    <row r="19" spans="2:6" x14ac:dyDescent="0.4">
      <c r="B19" s="9" t="s">
        <v>4457</v>
      </c>
      <c r="C19" s="9" t="s">
        <v>1586</v>
      </c>
      <c r="D19" s="9" t="s">
        <v>4447</v>
      </c>
      <c r="E19" s="9" t="s">
        <v>1586</v>
      </c>
      <c r="F19" s="9" t="s">
        <v>4447</v>
      </c>
    </row>
    <row r="20" spans="2:6" x14ac:dyDescent="0.4">
      <c r="B20" s="6" t="s">
        <v>4458</v>
      </c>
      <c r="C20" s="9" t="s">
        <v>1594</v>
      </c>
      <c r="D20" s="9" t="s">
        <v>4794</v>
      </c>
      <c r="E20" s="9" t="s">
        <v>1584</v>
      </c>
      <c r="F20" s="9" t="s">
        <v>4510</v>
      </c>
    </row>
    <row r="21" spans="2:6" x14ac:dyDescent="0.4">
      <c r="B21" s="21" t="s">
        <v>4459</v>
      </c>
      <c r="C21" s="22" t="s">
        <v>4437</v>
      </c>
      <c r="D21" s="22" t="s">
        <v>4437</v>
      </c>
      <c r="E21" s="22" t="s">
        <v>4437</v>
      </c>
      <c r="F21" s="22" t="s">
        <v>4437</v>
      </c>
    </row>
    <row r="22" spans="2:6" x14ac:dyDescent="0.4">
      <c r="B22" s="6" t="s">
        <v>4460</v>
      </c>
      <c r="C22" s="9" t="s">
        <v>1597</v>
      </c>
      <c r="D22" s="9" t="s">
        <v>4795</v>
      </c>
      <c r="E22" s="9" t="s">
        <v>1588</v>
      </c>
      <c r="F22" s="9" t="s">
        <v>4571</v>
      </c>
    </row>
    <row r="23" spans="2:6" x14ac:dyDescent="0.4">
      <c r="B23" s="6" t="s">
        <v>4462</v>
      </c>
      <c r="C23" s="9" t="s">
        <v>1585</v>
      </c>
      <c r="D23" s="9" t="s">
        <v>4510</v>
      </c>
      <c r="E23" s="9" t="s">
        <v>1663</v>
      </c>
      <c r="F23" s="9" t="s">
        <v>4781</v>
      </c>
    </row>
    <row r="24" spans="2:6" x14ac:dyDescent="0.4">
      <c r="B24" s="6" t="s">
        <v>4682</v>
      </c>
      <c r="C24" s="9" t="s">
        <v>1588</v>
      </c>
      <c r="D24" s="9" t="s">
        <v>4796</v>
      </c>
      <c r="E24" s="9" t="s">
        <v>1586</v>
      </c>
      <c r="F24" s="9" t="s">
        <v>4447</v>
      </c>
    </row>
    <row r="25" spans="2:6" x14ac:dyDescent="0.4">
      <c r="B25" s="6" t="s">
        <v>4464</v>
      </c>
      <c r="C25" s="9" t="s">
        <v>1586</v>
      </c>
      <c r="D25" s="9" t="s">
        <v>4447</v>
      </c>
      <c r="E25" s="9" t="s">
        <v>1586</v>
      </c>
      <c r="F25" s="9" t="s">
        <v>4447</v>
      </c>
    </row>
    <row r="26" spans="2:6" x14ac:dyDescent="0.4">
      <c r="B26" s="21" t="s">
        <v>4465</v>
      </c>
      <c r="C26" s="22" t="s">
        <v>4437</v>
      </c>
      <c r="D26" s="22" t="s">
        <v>4437</v>
      </c>
      <c r="E26" s="22" t="s">
        <v>4437</v>
      </c>
      <c r="F26" s="22" t="s">
        <v>4437</v>
      </c>
    </row>
    <row r="27" spans="2:6" x14ac:dyDescent="0.4">
      <c r="B27" s="6" t="s">
        <v>4466</v>
      </c>
      <c r="C27" s="9" t="s">
        <v>1586</v>
      </c>
      <c r="D27" s="9" t="s">
        <v>4467</v>
      </c>
      <c r="E27" s="9" t="s">
        <v>1586</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workbookViewId="0"/>
  </sheetViews>
  <sheetFormatPr baseColWidth="10" defaultRowHeight="14.6" x14ac:dyDescent="0.4"/>
  <cols>
    <col min="2" max="2" width="9.69140625" customWidth="1"/>
    <col min="3" max="3" width="87.691406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NET-NTX'!A1", "Zurück")</f>
        <v>Zurück</v>
      </c>
    </row>
    <row r="3" spans="1:15" x14ac:dyDescent="0.4">
      <c r="B3" s="7" t="s">
        <v>5864</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475</v>
      </c>
      <c r="C7" s="6" t="s">
        <v>470</v>
      </c>
      <c r="D7" s="9" t="s">
        <v>5862</v>
      </c>
      <c r="E7" s="9" t="s">
        <v>1586</v>
      </c>
      <c r="F7" s="9" t="s">
        <v>59</v>
      </c>
      <c r="G7" s="9" t="s">
        <v>1631</v>
      </c>
      <c r="H7" s="9" t="s">
        <v>59</v>
      </c>
      <c r="I7" s="9" t="s">
        <v>1631</v>
      </c>
      <c r="J7" s="9" t="s">
        <v>58</v>
      </c>
      <c r="K7" s="9" t="s">
        <v>5862</v>
      </c>
      <c r="L7" s="9" t="s">
        <v>59</v>
      </c>
      <c r="M7" s="9" t="s">
        <v>1631</v>
      </c>
      <c r="N7" s="9" t="s">
        <v>59</v>
      </c>
      <c r="O7" s="9" t="s">
        <v>1631</v>
      </c>
    </row>
    <row r="8" spans="1:15" ht="24.9" x14ac:dyDescent="0.4">
      <c r="B8" s="10" t="s">
        <v>476</v>
      </c>
      <c r="C8" s="10" t="s">
        <v>368</v>
      </c>
      <c r="D8" s="11" t="s">
        <v>5862</v>
      </c>
      <c r="E8" s="11" t="s">
        <v>1586</v>
      </c>
      <c r="F8" s="11" t="s">
        <v>58</v>
      </c>
      <c r="G8" s="11" t="s">
        <v>5862</v>
      </c>
      <c r="H8" s="11" t="s">
        <v>59</v>
      </c>
      <c r="I8" s="11" t="s">
        <v>1631</v>
      </c>
      <c r="J8" s="11" t="s">
        <v>59</v>
      </c>
      <c r="K8" s="11" t="s">
        <v>1631</v>
      </c>
      <c r="L8" s="11" t="s">
        <v>59</v>
      </c>
      <c r="M8" s="11" t="s">
        <v>1631</v>
      </c>
      <c r="N8" s="11" t="s">
        <v>59</v>
      </c>
      <c r="O8" s="11" t="s">
        <v>1631</v>
      </c>
    </row>
    <row r="9" spans="1:15" ht="24.9" x14ac:dyDescent="0.4">
      <c r="B9" s="6" t="s">
        <v>477</v>
      </c>
      <c r="C9" s="6" t="s">
        <v>478</v>
      </c>
      <c r="D9" s="9" t="s">
        <v>5862</v>
      </c>
      <c r="E9" s="9" t="s">
        <v>1586</v>
      </c>
      <c r="F9" s="9" t="s">
        <v>59</v>
      </c>
      <c r="G9" s="9" t="s">
        <v>1631</v>
      </c>
      <c r="H9" s="9" t="s">
        <v>59</v>
      </c>
      <c r="I9" s="9" t="s">
        <v>1631</v>
      </c>
      <c r="J9" s="9" t="s">
        <v>58</v>
      </c>
      <c r="K9" s="9" t="s">
        <v>5862</v>
      </c>
      <c r="L9" s="9" t="s">
        <v>59</v>
      </c>
      <c r="M9" s="9" t="s">
        <v>1631</v>
      </c>
      <c r="N9" s="9" t="s">
        <v>59</v>
      </c>
      <c r="O9" s="9" t="s">
        <v>1631</v>
      </c>
    </row>
    <row r="10" spans="1:15" ht="24.9" x14ac:dyDescent="0.4">
      <c r="B10" s="10" t="s">
        <v>479</v>
      </c>
      <c r="C10" s="10" t="s">
        <v>480</v>
      </c>
      <c r="D10" s="11" t="s">
        <v>5863</v>
      </c>
      <c r="E10" s="11" t="s">
        <v>1586</v>
      </c>
      <c r="F10" s="11" t="s">
        <v>1716</v>
      </c>
      <c r="G10" s="11" t="s">
        <v>1250</v>
      </c>
      <c r="H10" s="11" t="s">
        <v>981</v>
      </c>
      <c r="I10" s="11" t="s">
        <v>1251</v>
      </c>
      <c r="J10" s="11" t="s">
        <v>897</v>
      </c>
      <c r="K10" s="11" t="s">
        <v>1183</v>
      </c>
      <c r="L10" s="11" t="s">
        <v>143</v>
      </c>
      <c r="M10" s="11" t="s">
        <v>342</v>
      </c>
      <c r="N10" s="11" t="s">
        <v>143</v>
      </c>
      <c r="O10" s="11" t="s">
        <v>342</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baseColWidth="10" defaultRowHeight="14.6" x14ac:dyDescent="0.4"/>
  <cols>
    <col min="2" max="2" width="9.69140625" customWidth="1"/>
    <col min="3" max="3" width="87.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NET-NTX'!A1", "Zurück")</f>
        <v>Zurück</v>
      </c>
    </row>
    <row r="3" spans="1:9" x14ac:dyDescent="0.4">
      <c r="B3" s="7" t="s">
        <v>6811</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475</v>
      </c>
      <c r="C6" s="6" t="s">
        <v>470</v>
      </c>
      <c r="D6" s="9" t="s">
        <v>1588</v>
      </c>
      <c r="E6" s="9" t="s">
        <v>1586</v>
      </c>
      <c r="F6" s="9" t="s">
        <v>1586</v>
      </c>
      <c r="G6" s="9" t="s">
        <v>1588</v>
      </c>
      <c r="H6" s="9" t="s">
        <v>1586</v>
      </c>
      <c r="I6" s="9" t="s">
        <v>1586</v>
      </c>
    </row>
    <row r="7" spans="1:9" x14ac:dyDescent="0.4">
      <c r="B7" s="10" t="s">
        <v>476</v>
      </c>
      <c r="C7" s="10" t="s">
        <v>368</v>
      </c>
      <c r="D7" s="11" t="s">
        <v>1588</v>
      </c>
      <c r="E7" s="11" t="s">
        <v>1588</v>
      </c>
      <c r="F7" s="11" t="s">
        <v>1586</v>
      </c>
      <c r="G7" s="11" t="s">
        <v>1586</v>
      </c>
      <c r="H7" s="11" t="s">
        <v>1586</v>
      </c>
      <c r="I7" s="11" t="s">
        <v>1586</v>
      </c>
    </row>
    <row r="8" spans="1:9" x14ac:dyDescent="0.4">
      <c r="B8" s="6" t="s">
        <v>477</v>
      </c>
      <c r="C8" s="6" t="s">
        <v>478</v>
      </c>
      <c r="D8" s="9" t="s">
        <v>1588</v>
      </c>
      <c r="E8" s="9" t="s">
        <v>1586</v>
      </c>
      <c r="F8" s="9" t="s">
        <v>1586</v>
      </c>
      <c r="G8" s="9" t="s">
        <v>1588</v>
      </c>
      <c r="H8" s="9" t="s">
        <v>1586</v>
      </c>
      <c r="I8" s="9" t="s">
        <v>1586</v>
      </c>
    </row>
    <row r="9" spans="1:9" x14ac:dyDescent="0.4">
      <c r="B9" s="10" t="s">
        <v>479</v>
      </c>
      <c r="C9" s="10" t="s">
        <v>480</v>
      </c>
      <c r="D9" s="11" t="s">
        <v>1661</v>
      </c>
      <c r="E9" s="11" t="s">
        <v>1588</v>
      </c>
      <c r="F9" s="11" t="s">
        <v>1586</v>
      </c>
      <c r="G9" s="11" t="s">
        <v>1584</v>
      </c>
      <c r="H9" s="11" t="s">
        <v>1586</v>
      </c>
      <c r="I9" s="11" t="s">
        <v>1586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5.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NET-NTX'!A1", "Zurück")</f>
        <v>Zurück</v>
      </c>
    </row>
    <row r="3" spans="1:7" x14ac:dyDescent="0.4">
      <c r="B3" s="7" t="s">
        <v>6887</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1668</v>
      </c>
      <c r="C6" s="5" t="s">
        <v>1586</v>
      </c>
      <c r="D6" s="5" t="s">
        <v>1586</v>
      </c>
      <c r="E6" s="5" t="s">
        <v>1663</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89"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NET-NTX'!A1", "Zurück")</f>
        <v>Zurück</v>
      </c>
    </row>
    <row r="3" spans="1:5" x14ac:dyDescent="0.4">
      <c r="B3" s="7" t="s">
        <v>7357</v>
      </c>
    </row>
    <row r="4" spans="1:5" x14ac:dyDescent="0.4">
      <c r="B4" s="4" t="s">
        <v>6916</v>
      </c>
      <c r="C4" s="3" t="s">
        <v>6917</v>
      </c>
      <c r="D4" s="3" t="s">
        <v>6918</v>
      </c>
      <c r="E4" s="3" t="s">
        <v>6919</v>
      </c>
    </row>
    <row r="5" spans="1:5" x14ac:dyDescent="0.4">
      <c r="B5" s="6" t="s">
        <v>7011</v>
      </c>
      <c r="C5" s="5" t="s">
        <v>1586</v>
      </c>
      <c r="D5" s="5" t="s">
        <v>7236</v>
      </c>
      <c r="E5" s="5" t="s">
        <v>7236</v>
      </c>
    </row>
    <row r="6" spans="1:5" x14ac:dyDescent="0.4">
      <c r="B6" s="10" t="s">
        <v>7353</v>
      </c>
      <c r="C6" s="14" t="s">
        <v>1584</v>
      </c>
      <c r="D6" s="14" t="s">
        <v>7264</v>
      </c>
      <c r="E6" s="14" t="s">
        <v>7339</v>
      </c>
    </row>
    <row r="7" spans="1:5" x14ac:dyDescent="0.4">
      <c r="B7" s="6" t="s">
        <v>7354</v>
      </c>
      <c r="C7" s="5" t="s">
        <v>1584</v>
      </c>
      <c r="D7" s="5" t="s">
        <v>7264</v>
      </c>
      <c r="E7" s="5" t="s">
        <v>7265</v>
      </c>
    </row>
    <row r="8" spans="1:5" x14ac:dyDescent="0.4">
      <c r="B8" s="10" t="s">
        <v>7355</v>
      </c>
      <c r="C8" s="14" t="s">
        <v>1588</v>
      </c>
      <c r="D8" s="14" t="s">
        <v>7330</v>
      </c>
      <c r="E8" s="14" t="s">
        <v>7071</v>
      </c>
    </row>
    <row r="9" spans="1:5" x14ac:dyDescent="0.4">
      <c r="B9" s="6" t="s">
        <v>7356</v>
      </c>
      <c r="C9" s="5" t="s">
        <v>1595</v>
      </c>
      <c r="D9" s="5" t="s">
        <v>7286</v>
      </c>
      <c r="E9" s="5" t="s">
        <v>7286</v>
      </c>
    </row>
    <row r="10" spans="1:5" x14ac:dyDescent="0.4">
      <c r="B10" s="10" t="s">
        <v>3356</v>
      </c>
      <c r="C10" s="14" t="s">
        <v>1668</v>
      </c>
      <c r="D10" s="14" t="s">
        <v>7335</v>
      </c>
      <c r="E10" s="14" t="s">
        <v>7336</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heetViews>
  <sheetFormatPr baseColWidth="10" defaultRowHeight="14.6" x14ac:dyDescent="0.4"/>
  <cols>
    <col min="2" max="2" width="61.61328125" customWidth="1"/>
    <col min="3" max="3" width="34.15234375" customWidth="1"/>
    <col min="4" max="4" width="39.3046875" customWidth="1"/>
    <col min="5" max="5" width="82.69140625" customWidth="1"/>
  </cols>
  <sheetData>
    <row r="1" spans="1:5" x14ac:dyDescent="0.4">
      <c r="A1" s="2" t="str">
        <f>HYPERLINK("#'Auswahl Auswertungsmodul'!A1", "Zurück zum Start")</f>
        <v>Zurück zum Start</v>
      </c>
    </row>
    <row r="2" spans="1:5" x14ac:dyDescent="0.4">
      <c r="A2" s="2" t="str">
        <f>HYPERLINK("#'Auswahl Ü'!A1", "Zurück")</f>
        <v>Zurück</v>
      </c>
    </row>
    <row r="3" spans="1:5" x14ac:dyDescent="0.4">
      <c r="B3" s="7" t="s">
        <v>7647</v>
      </c>
    </row>
    <row r="4" spans="1:5" x14ac:dyDescent="0.4">
      <c r="B4" s="25" t="s">
        <v>3315</v>
      </c>
      <c r="C4" s="23" t="s">
        <v>3171</v>
      </c>
      <c r="D4" s="26" t="s">
        <v>3171</v>
      </c>
      <c r="E4" s="26" t="s">
        <v>3172</v>
      </c>
    </row>
    <row r="5" spans="1:5" x14ac:dyDescent="0.4">
      <c r="B5" s="24"/>
      <c r="C5" s="8" t="s">
        <v>3173</v>
      </c>
      <c r="D5" s="8" t="s">
        <v>3174</v>
      </c>
      <c r="E5" s="27"/>
    </row>
    <row r="6" spans="1:5" ht="24.9" x14ac:dyDescent="0.4">
      <c r="B6" s="6" t="s">
        <v>3322</v>
      </c>
      <c r="C6" s="9" t="s">
        <v>7685</v>
      </c>
      <c r="D6" s="9" t="s">
        <v>7686</v>
      </c>
      <c r="E6" s="9" t="s">
        <v>7687</v>
      </c>
    </row>
    <row r="7" spans="1:5" ht="24.9" x14ac:dyDescent="0.4">
      <c r="B7" s="10" t="s">
        <v>3325</v>
      </c>
      <c r="C7" s="11" t="s">
        <v>133</v>
      </c>
      <c r="D7" s="11" t="s">
        <v>89</v>
      </c>
      <c r="E7" s="11" t="s">
        <v>132</v>
      </c>
    </row>
    <row r="8" spans="1:5" ht="24.9" x14ac:dyDescent="0.4">
      <c r="B8" s="6" t="s">
        <v>3328</v>
      </c>
      <c r="C8" s="9" t="s">
        <v>3256</v>
      </c>
      <c r="D8" s="9" t="s">
        <v>183</v>
      </c>
      <c r="E8" s="9" t="s">
        <v>3685</v>
      </c>
    </row>
    <row r="9" spans="1:5" ht="24.9" x14ac:dyDescent="0.4">
      <c r="B9" s="10" t="s">
        <v>3330</v>
      </c>
      <c r="C9" s="11" t="s">
        <v>571</v>
      </c>
      <c r="D9" s="11" t="s">
        <v>497</v>
      </c>
      <c r="E9" s="11" t="s">
        <v>570</v>
      </c>
    </row>
    <row r="10" spans="1:5" ht="24.9" x14ac:dyDescent="0.4">
      <c r="B10" s="6" t="s">
        <v>3333</v>
      </c>
      <c r="C10" s="9" t="s">
        <v>149</v>
      </c>
      <c r="D10" s="9" t="s">
        <v>149</v>
      </c>
      <c r="E10" s="9" t="s">
        <v>148</v>
      </c>
    </row>
    <row r="11" spans="1:5" ht="24.9" x14ac:dyDescent="0.4">
      <c r="B11" s="10" t="s">
        <v>3334</v>
      </c>
      <c r="C11" s="11" t="s">
        <v>2309</v>
      </c>
      <c r="D11" s="11" t="s">
        <v>198</v>
      </c>
      <c r="E11" s="11" t="s">
        <v>7688</v>
      </c>
    </row>
    <row r="12" spans="1:5" ht="24.9" x14ac:dyDescent="0.4">
      <c r="B12" s="6" t="s">
        <v>3336</v>
      </c>
      <c r="C12" s="9" t="s">
        <v>52</v>
      </c>
      <c r="D12" s="9" t="s">
        <v>357</v>
      </c>
      <c r="E12" s="9" t="s">
        <v>52</v>
      </c>
    </row>
    <row r="13" spans="1:5" ht="24.9" x14ac:dyDescent="0.4">
      <c r="B13" s="10" t="s">
        <v>3338</v>
      </c>
      <c r="C13" s="11" t="s">
        <v>1954</v>
      </c>
      <c r="D13" s="11" t="s">
        <v>3256</v>
      </c>
      <c r="E13" s="11" t="s">
        <v>7689</v>
      </c>
    </row>
    <row r="14" spans="1:5" ht="24.9" x14ac:dyDescent="0.4">
      <c r="B14" s="6" t="s">
        <v>3340</v>
      </c>
      <c r="C14" s="9" t="s">
        <v>2457</v>
      </c>
      <c r="D14" s="9" t="s">
        <v>206</v>
      </c>
      <c r="E14" s="9" t="s">
        <v>7690</v>
      </c>
    </row>
    <row r="15" spans="1:5" ht="24.9" x14ac:dyDescent="0.4">
      <c r="B15" s="10" t="s">
        <v>3342</v>
      </c>
      <c r="C15" s="11" t="s">
        <v>7691</v>
      </c>
      <c r="D15" s="11" t="s">
        <v>133</v>
      </c>
      <c r="E15" s="11" t="s">
        <v>7692</v>
      </c>
    </row>
    <row r="16" spans="1:5" ht="24.9" x14ac:dyDescent="0.4">
      <c r="B16" s="6" t="s">
        <v>3345</v>
      </c>
      <c r="C16" s="9" t="s">
        <v>743</v>
      </c>
      <c r="D16" s="9" t="s">
        <v>252</v>
      </c>
      <c r="E16" s="9" t="s">
        <v>742</v>
      </c>
    </row>
    <row r="17" spans="2:5" ht="24.9" x14ac:dyDescent="0.4">
      <c r="B17" s="10" t="s">
        <v>3347</v>
      </c>
      <c r="C17" s="11" t="s">
        <v>342</v>
      </c>
      <c r="D17" s="11" t="s">
        <v>89</v>
      </c>
      <c r="E17" s="11" t="s">
        <v>341</v>
      </c>
    </row>
    <row r="18" spans="2:5" ht="24.9" x14ac:dyDescent="0.4">
      <c r="B18" s="6" t="s">
        <v>3349</v>
      </c>
      <c r="C18" s="9" t="s">
        <v>2060</v>
      </c>
      <c r="D18" s="9" t="s">
        <v>158</v>
      </c>
      <c r="E18" s="9" t="s">
        <v>1724</v>
      </c>
    </row>
    <row r="19" spans="2:5" ht="24.9" x14ac:dyDescent="0.4">
      <c r="B19" s="10" t="s">
        <v>3350</v>
      </c>
      <c r="C19" s="11" t="s">
        <v>183</v>
      </c>
      <c r="D19" s="11" t="s">
        <v>133</v>
      </c>
      <c r="E19" s="11" t="s">
        <v>182</v>
      </c>
    </row>
    <row r="20" spans="2:5" ht="24.9" x14ac:dyDescent="0.4">
      <c r="B20" s="6" t="s">
        <v>3352</v>
      </c>
      <c r="C20" s="9" t="s">
        <v>59</v>
      </c>
      <c r="D20" s="9" t="s">
        <v>113</v>
      </c>
      <c r="E20" s="9" t="s">
        <v>58</v>
      </c>
    </row>
    <row r="21" spans="2:5" ht="24.9" x14ac:dyDescent="0.4">
      <c r="B21" s="10" t="s">
        <v>3354</v>
      </c>
      <c r="C21" s="11" t="s">
        <v>230</v>
      </c>
      <c r="D21" s="11" t="s">
        <v>89</v>
      </c>
      <c r="E21" s="11" t="s">
        <v>229</v>
      </c>
    </row>
    <row r="22" spans="2:5" ht="24.9" x14ac:dyDescent="0.4">
      <c r="B22" s="6" t="s">
        <v>7541</v>
      </c>
      <c r="C22" s="9" t="s">
        <v>117</v>
      </c>
      <c r="D22" s="9" t="s">
        <v>286</v>
      </c>
      <c r="E22" s="9" t="s">
        <v>116</v>
      </c>
    </row>
    <row r="23" spans="2:5" ht="24.9" x14ac:dyDescent="0.4">
      <c r="B23" s="19" t="s">
        <v>3356</v>
      </c>
      <c r="C23" s="20" t="s">
        <v>7693</v>
      </c>
      <c r="D23" s="20" t="s">
        <v>5719</v>
      </c>
      <c r="E23" s="20" t="s">
        <v>7694</v>
      </c>
    </row>
  </sheetData>
  <mergeCells count="3">
    <mergeCell ref="B4:B5"/>
    <mergeCell ref="C4:D4"/>
    <mergeCell ref="E4:E5"/>
  </mergeCells>
  <pageMargins left="0.7" right="0.7" top="0.75" bottom="0.75" header="0.3" footer="0.3"/>
  <pageSetup paperSize="9" orientation="portrait" horizontalDpi="300" verticalDpi="30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87.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NET-NTX'!A1", "Zurück")</f>
        <v>Zurück</v>
      </c>
    </row>
    <row r="3" spans="1:5" x14ac:dyDescent="0.4">
      <c r="B3" s="7" t="s">
        <v>481</v>
      </c>
    </row>
    <row r="4" spans="1:5" x14ac:dyDescent="0.4">
      <c r="B4" s="25" t="s">
        <v>36</v>
      </c>
      <c r="C4" s="25" t="s">
        <v>345</v>
      </c>
      <c r="D4" s="23" t="s">
        <v>38</v>
      </c>
      <c r="E4" s="25" t="s">
        <v>38</v>
      </c>
    </row>
    <row r="5" spans="1:5" x14ac:dyDescent="0.4">
      <c r="B5" s="24"/>
      <c r="C5" s="24"/>
      <c r="D5" s="8" t="s">
        <v>39</v>
      </c>
      <c r="E5" s="8" t="s">
        <v>40</v>
      </c>
    </row>
    <row r="6" spans="1:5" ht="24.9" x14ac:dyDescent="0.4">
      <c r="B6" s="6" t="s">
        <v>475</v>
      </c>
      <c r="C6" s="6" t="s">
        <v>470</v>
      </c>
      <c r="D6" s="9" t="s">
        <v>58</v>
      </c>
      <c r="E6" s="9" t="s">
        <v>59</v>
      </c>
    </row>
    <row r="7" spans="1:5" ht="24.9" x14ac:dyDescent="0.4">
      <c r="B7" s="10" t="s">
        <v>476</v>
      </c>
      <c r="C7" s="10" t="s">
        <v>368</v>
      </c>
      <c r="D7" s="11" t="s">
        <v>58</v>
      </c>
      <c r="E7" s="11" t="s">
        <v>59</v>
      </c>
    </row>
    <row r="8" spans="1:5" ht="24.9" x14ac:dyDescent="0.4">
      <c r="B8" s="6" t="s">
        <v>477</v>
      </c>
      <c r="C8" s="6" t="s">
        <v>478</v>
      </c>
      <c r="D8" s="9" t="s">
        <v>58</v>
      </c>
      <c r="E8" s="9" t="s">
        <v>59</v>
      </c>
    </row>
    <row r="9" spans="1:5" ht="24.9" x14ac:dyDescent="0.4">
      <c r="B9" s="10" t="s">
        <v>479</v>
      </c>
      <c r="C9" s="10" t="s">
        <v>480</v>
      </c>
      <c r="D9" s="11" t="s">
        <v>142</v>
      </c>
      <c r="E9" s="11" t="s">
        <v>143</v>
      </c>
    </row>
  </sheetData>
  <mergeCells count="3">
    <mergeCell ref="B4:B5"/>
    <mergeCell ref="C4:C5"/>
    <mergeCell ref="D4:E4"/>
  </mergeCells>
  <pageMargins left="0.7" right="0.7" top="0.75" bottom="0.75" header="0.3" footer="0.3"/>
  <pageSetup paperSize="9" orientation="portrait" horizontalDpi="300" verticalDpi="30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heetViews>
  <sheetFormatPr baseColWidth="10" defaultRowHeight="14.6" x14ac:dyDescent="0.4"/>
  <cols>
    <col min="2" max="2" width="9.69140625" customWidth="1"/>
    <col min="3" max="3" width="87.69140625"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NET-NTX'!A1", "Zurück")</f>
        <v>Zurück</v>
      </c>
    </row>
    <row r="3" spans="1:7" x14ac:dyDescent="0.4">
      <c r="B3" s="7" t="s">
        <v>1151</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475</v>
      </c>
      <c r="C6" s="6" t="s">
        <v>470</v>
      </c>
      <c r="D6" s="9" t="s">
        <v>59</v>
      </c>
      <c r="E6" s="9" t="s">
        <v>58</v>
      </c>
      <c r="F6" s="9" t="s">
        <v>59</v>
      </c>
      <c r="G6" s="9" t="s">
        <v>59</v>
      </c>
    </row>
    <row r="7" spans="1:7" ht="24.9" x14ac:dyDescent="0.4">
      <c r="B7" s="10" t="s">
        <v>476</v>
      </c>
      <c r="C7" s="10" t="s">
        <v>368</v>
      </c>
      <c r="D7" s="11" t="s">
        <v>59</v>
      </c>
      <c r="E7" s="11" t="s">
        <v>58</v>
      </c>
      <c r="F7" s="11" t="s">
        <v>59</v>
      </c>
      <c r="G7" s="11" t="s">
        <v>59</v>
      </c>
    </row>
    <row r="8" spans="1:7" ht="24.9" x14ac:dyDescent="0.4">
      <c r="B8" s="6" t="s">
        <v>477</v>
      </c>
      <c r="C8" s="6" t="s">
        <v>478</v>
      </c>
      <c r="D8" s="9" t="s">
        <v>59</v>
      </c>
      <c r="E8" s="9" t="s">
        <v>58</v>
      </c>
      <c r="F8" s="9" t="s">
        <v>59</v>
      </c>
      <c r="G8" s="9" t="s">
        <v>59</v>
      </c>
    </row>
    <row r="9" spans="1:7" ht="24.9" x14ac:dyDescent="0.4">
      <c r="B9" s="10" t="s">
        <v>479</v>
      </c>
      <c r="C9" s="10" t="s">
        <v>480</v>
      </c>
      <c r="D9" s="11" t="s">
        <v>143</v>
      </c>
      <c r="E9" s="11" t="s">
        <v>142</v>
      </c>
      <c r="F9" s="11" t="s">
        <v>143</v>
      </c>
      <c r="G9" s="11" t="s">
        <v>143</v>
      </c>
    </row>
    <row r="10" spans="1:7" x14ac:dyDescent="0.4">
      <c r="B10"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NET-NTX'!A1", "Zurück")</f>
        <v>Zurück</v>
      </c>
    </row>
  </sheetData>
  <pageMargins left="0.7" right="0.7" top="0.75" bottom="0.75" header="0.3" footer="0.3"/>
  <pageSetup paperSize="9" orientation="portrait" horizontalDpi="300" verticalDpi="30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baseColWidth="10" defaultRowHeight="14.6" x14ac:dyDescent="0.4"/>
  <cols>
    <col min="2" max="2" width="9.69140625" customWidth="1"/>
    <col min="3" max="3" width="87.69140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NET-NTX'!A1", "Zurück")</f>
        <v>Zurück</v>
      </c>
    </row>
    <row r="3" spans="1:7" x14ac:dyDescent="0.4">
      <c r="B3" s="7" t="s">
        <v>1842</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475</v>
      </c>
      <c r="C6" s="6" t="s">
        <v>470</v>
      </c>
      <c r="D6" s="9" t="s">
        <v>1588</v>
      </c>
      <c r="E6" s="9" t="s">
        <v>59</v>
      </c>
      <c r="F6" s="9" t="s">
        <v>59</v>
      </c>
      <c r="G6" s="9" t="s">
        <v>58</v>
      </c>
    </row>
    <row r="7" spans="1:7" ht="24.9" x14ac:dyDescent="0.4">
      <c r="B7" s="10" t="s">
        <v>476</v>
      </c>
      <c r="C7" s="10" t="s">
        <v>368</v>
      </c>
      <c r="D7" s="11" t="s">
        <v>1588</v>
      </c>
      <c r="E7" s="11" t="s">
        <v>59</v>
      </c>
      <c r="F7" s="11" t="s">
        <v>59</v>
      </c>
      <c r="G7" s="11" t="s">
        <v>59</v>
      </c>
    </row>
    <row r="8" spans="1:7" ht="24.9" x14ac:dyDescent="0.4">
      <c r="B8" s="6" t="s">
        <v>477</v>
      </c>
      <c r="C8" s="6" t="s">
        <v>478</v>
      </c>
      <c r="D8" s="9" t="s">
        <v>1588</v>
      </c>
      <c r="E8" s="9" t="s">
        <v>59</v>
      </c>
      <c r="F8" s="9" t="s">
        <v>58</v>
      </c>
      <c r="G8" s="9" t="s">
        <v>59</v>
      </c>
    </row>
    <row r="9" spans="1:7" ht="24.9" x14ac:dyDescent="0.4">
      <c r="B9" s="10" t="s">
        <v>479</v>
      </c>
      <c r="C9" s="10" t="s">
        <v>480</v>
      </c>
      <c r="D9" s="11" t="s">
        <v>1661</v>
      </c>
      <c r="E9" s="11" t="s">
        <v>981</v>
      </c>
      <c r="F9" s="11" t="s">
        <v>1716</v>
      </c>
      <c r="G9" s="11" t="s">
        <v>143</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NET-NTX'!A1", "Zurück")</f>
        <v>Zurück</v>
      </c>
    </row>
  </sheetData>
  <pageMargins left="0.7" right="0.7" top="0.75" bottom="0.75" header="0.3" footer="0.3"/>
  <pageSetup paperSize="9" orientation="portrait" horizontalDpi="300" verticalDpi="30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heetViews>
  <sheetFormatPr baseColWidth="10" defaultRowHeight="14.6" x14ac:dyDescent="0.4"/>
  <cols>
    <col min="2" max="2" width="9.69140625" customWidth="1"/>
    <col min="3" max="3" width="87.69140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NET-NTX'!A1", "Zurück")</f>
        <v>Zurück</v>
      </c>
    </row>
    <row r="3" spans="1:8" x14ac:dyDescent="0.4">
      <c r="B3" s="7" t="s">
        <v>2435</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475</v>
      </c>
      <c r="C6" s="6" t="s">
        <v>470</v>
      </c>
      <c r="D6" s="9" t="s">
        <v>1588</v>
      </c>
      <c r="E6" s="9" t="s">
        <v>59</v>
      </c>
      <c r="F6" s="9" t="s">
        <v>59</v>
      </c>
      <c r="G6" s="9" t="s">
        <v>59</v>
      </c>
      <c r="H6" s="9" t="s">
        <v>59</v>
      </c>
    </row>
    <row r="7" spans="1:8" ht="24.9" x14ac:dyDescent="0.4">
      <c r="B7" s="10" t="s">
        <v>476</v>
      </c>
      <c r="C7" s="10" t="s">
        <v>368</v>
      </c>
      <c r="D7" s="11" t="s">
        <v>1588</v>
      </c>
      <c r="E7" s="11" t="s">
        <v>59</v>
      </c>
      <c r="F7" s="11" t="s">
        <v>59</v>
      </c>
      <c r="G7" s="11" t="s">
        <v>59</v>
      </c>
      <c r="H7" s="11" t="s">
        <v>59</v>
      </c>
    </row>
    <row r="8" spans="1:8" ht="24.9" x14ac:dyDescent="0.4">
      <c r="B8" s="6" t="s">
        <v>477</v>
      </c>
      <c r="C8" s="6" t="s">
        <v>478</v>
      </c>
      <c r="D8" s="9" t="s">
        <v>1588</v>
      </c>
      <c r="E8" s="9" t="s">
        <v>59</v>
      </c>
      <c r="F8" s="9" t="s">
        <v>59</v>
      </c>
      <c r="G8" s="9" t="s">
        <v>59</v>
      </c>
      <c r="H8" s="9" t="s">
        <v>59</v>
      </c>
    </row>
    <row r="9" spans="1:8" ht="24.9" x14ac:dyDescent="0.4">
      <c r="B9" s="10" t="s">
        <v>479</v>
      </c>
      <c r="C9" s="10" t="s">
        <v>480</v>
      </c>
      <c r="D9" s="11" t="s">
        <v>1661</v>
      </c>
      <c r="E9" s="11" t="s">
        <v>143</v>
      </c>
      <c r="F9" s="11" t="s">
        <v>143</v>
      </c>
      <c r="G9" s="11" t="s">
        <v>143</v>
      </c>
      <c r="H9" s="11" t="s">
        <v>981</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NET-NTX'!A1", "Zurück")</f>
        <v>Zurück</v>
      </c>
    </row>
  </sheetData>
  <pageMargins left="0.7" right="0.7" top="0.75" bottom="0.75" header="0.3" footer="0.3"/>
  <pageSetup paperSize="9" orientation="portrait" horizontalDpi="300" verticalDpi="30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heetViews>
  <sheetFormatPr baseColWidth="10" defaultRowHeight="14.6" x14ac:dyDescent="0.4"/>
  <cols>
    <col min="2" max="2" width="9.69140625" customWidth="1"/>
    <col min="3" max="3" width="87.69140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NET-NTX'!A1", "Zurück")</f>
        <v>Zurück</v>
      </c>
    </row>
    <row r="3" spans="1:8" x14ac:dyDescent="0.4">
      <c r="B3" s="7" t="s">
        <v>2953</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475</v>
      </c>
      <c r="C6" s="6" t="s">
        <v>470</v>
      </c>
      <c r="D6" s="9" t="s">
        <v>1588</v>
      </c>
      <c r="E6" s="9" t="s">
        <v>59</v>
      </c>
      <c r="F6" s="9" t="s">
        <v>59</v>
      </c>
      <c r="G6" s="9" t="s">
        <v>59</v>
      </c>
      <c r="H6" s="9" t="s">
        <v>59</v>
      </c>
    </row>
    <row r="7" spans="1:8" ht="24.9" x14ac:dyDescent="0.4">
      <c r="B7" s="10" t="s">
        <v>476</v>
      </c>
      <c r="C7" s="10" t="s">
        <v>368</v>
      </c>
      <c r="D7" s="11" t="s">
        <v>1588</v>
      </c>
      <c r="E7" s="11" t="s">
        <v>59</v>
      </c>
      <c r="F7" s="11" t="s">
        <v>59</v>
      </c>
      <c r="G7" s="11" t="s">
        <v>59</v>
      </c>
      <c r="H7" s="11" t="s">
        <v>59</v>
      </c>
    </row>
    <row r="8" spans="1:8" ht="24.9" x14ac:dyDescent="0.4">
      <c r="B8" s="6" t="s">
        <v>477</v>
      </c>
      <c r="C8" s="6" t="s">
        <v>478</v>
      </c>
      <c r="D8" s="9" t="s">
        <v>1588</v>
      </c>
      <c r="E8" s="9" t="s">
        <v>59</v>
      </c>
      <c r="F8" s="9" t="s">
        <v>59</v>
      </c>
      <c r="G8" s="9" t="s">
        <v>59</v>
      </c>
      <c r="H8" s="9" t="s">
        <v>59</v>
      </c>
    </row>
    <row r="9" spans="1:8" ht="24.9" x14ac:dyDescent="0.4">
      <c r="B9" s="10" t="s">
        <v>479</v>
      </c>
      <c r="C9" s="10" t="s">
        <v>480</v>
      </c>
      <c r="D9" s="11" t="s">
        <v>1661</v>
      </c>
      <c r="E9" s="11" t="s">
        <v>143</v>
      </c>
      <c r="F9" s="11" t="s">
        <v>143</v>
      </c>
      <c r="G9" s="11" t="s">
        <v>143</v>
      </c>
      <c r="H9" s="11" t="s">
        <v>143</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NET-NTX'!A1", "Zurück")</f>
        <v>Zurück</v>
      </c>
    </row>
  </sheetData>
  <pageMargins left="0.7" right="0.7" top="0.75" bottom="0.75" header="0.3" footer="0.3"/>
  <pageSetup paperSize="9" orientation="portrait" horizontalDpi="300" verticalDpi="30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baseColWidth="10" defaultRowHeight="14.6" x14ac:dyDescent="0.4"/>
  <cols>
    <col min="2" max="2" width="9.69140625" customWidth="1"/>
    <col min="3" max="3" width="87.69140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NET-NTX'!A1", "Zurück")</f>
        <v>Zurück</v>
      </c>
    </row>
    <row r="3" spans="1:6" x14ac:dyDescent="0.4">
      <c r="B3" s="7" t="s">
        <v>3238</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475</v>
      </c>
      <c r="C6" s="6" t="s">
        <v>470</v>
      </c>
      <c r="D6" s="9" t="s">
        <v>59</v>
      </c>
      <c r="E6" s="9" t="s">
        <v>52</v>
      </c>
      <c r="F6" s="9" t="s">
        <v>58</v>
      </c>
    </row>
    <row r="7" spans="1:6" ht="24.9" x14ac:dyDescent="0.4">
      <c r="B7" s="10" t="s">
        <v>476</v>
      </c>
      <c r="C7" s="10" t="s">
        <v>368</v>
      </c>
      <c r="D7" s="11" t="s">
        <v>52</v>
      </c>
      <c r="E7" s="11" t="s">
        <v>52</v>
      </c>
      <c r="F7" s="11" t="s">
        <v>52</v>
      </c>
    </row>
    <row r="8" spans="1:6" ht="24.9" x14ac:dyDescent="0.4">
      <c r="B8" s="6" t="s">
        <v>477</v>
      </c>
      <c r="C8" s="6" t="s">
        <v>478</v>
      </c>
      <c r="D8" s="9" t="s">
        <v>59</v>
      </c>
      <c r="E8" s="9" t="s">
        <v>52</v>
      </c>
      <c r="F8" s="9" t="s">
        <v>58</v>
      </c>
    </row>
    <row r="9" spans="1:6" ht="24.9" x14ac:dyDescent="0.4">
      <c r="B9" s="10" t="s">
        <v>479</v>
      </c>
      <c r="C9" s="10" t="s">
        <v>480</v>
      </c>
      <c r="D9" s="11" t="s">
        <v>45</v>
      </c>
      <c r="E9" s="11" t="s">
        <v>59</v>
      </c>
      <c r="F9" s="11" t="s">
        <v>44</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HYPERLINK("#'PCI - K3_1_QI'!A1", "Qualitätsindikatoren: Übersicht über Auffälligkeiten und Qualitätssicherungsmaßnahmen gem. § 17 DeQS-RL")</f>
        <v>Qualitätsindikatoren: Übersicht über Auffälligkeiten und Qualitätssicherungsmaßnahmen gem. § 17 DeQS-RL</v>
      </c>
      <c r="C6" s="2" t="str">
        <f>HYPERLINK("#'PCI - K3_1_QI'!A1", "K3_1_QI")</f>
        <v>K3_1_QI</v>
      </c>
    </row>
    <row r="7" spans="1:3" x14ac:dyDescent="0.4">
      <c r="B7" s="2" t="str">
        <f>HYPERLINK("#'PCI - K3_1_AK'!A1", "Auffälligkeitskriterien: Übersicht über Auffälligkeiten und Qualitätssicherungsmaßnahmen gem. § 17 DeQS-RL")</f>
        <v>Auffälligkeitskriterien: Übersicht über Auffälligkeiten und Qualitätssicherungsmaßnahmen gem. § 17 DeQS-RL</v>
      </c>
      <c r="C7" s="2" t="str">
        <f>HYPERLINK("#'PCI - K3_1_AK'!A1", "K3_1_AK")</f>
        <v>K3_1_AK</v>
      </c>
    </row>
    <row r="8" spans="1:3" x14ac:dyDescent="0.4">
      <c r="B8" s="2" t="str">
        <f>HYPERLINK("#'PCI - K3_2_QI'!A1", "Qualitätsindikatoren: Auffälligkeiten und Bewertungen nach Abschluss des Stellungnahmeverfahrens (AJ 2023)")</f>
        <v>Qualitätsindikatoren: Auffälligkeiten und Bewertungen nach Abschluss des Stellungnahmeverfahrens (AJ 2023)</v>
      </c>
      <c r="C8" s="2" t="str">
        <f>HYPERLINK("#'PCI - K3_2_QI'!A1", "K3_2_QI")</f>
        <v>K3_2_QI</v>
      </c>
    </row>
    <row r="9" spans="1:3" x14ac:dyDescent="0.4">
      <c r="B9" s="2" t="str">
        <f>HYPERLINK("#'PCI - K3_2_AK'!A1", "Auffälligkeitskriterien: Auffälligkeiten und Bewertungen nach Abschluss des Stellungnahmeverfahrens (AJ 2023)")</f>
        <v>Auffälligkeitskriterien: Auffälligkeiten und Bewertungen nach Abschluss des Stellungnahmeverfahrens (AJ 2023)</v>
      </c>
      <c r="C9" s="2" t="str">
        <f>HYPERLINK("#'PCI - K3_2_AK'!A1", "K3_2_AK")</f>
        <v>K3_2_AK</v>
      </c>
    </row>
    <row r="10" spans="1:3" x14ac:dyDescent="0.4">
      <c r="B10" s="2" t="str">
        <f>HYPERLINK("#'PCI - K3_3_QI'!A1", "Qualitätsindikatoren: Wiederholte Auffälligkeiten (AJ 2023 und Vorjahre)")</f>
        <v>Qualitätsindikatoren: Wiederholte Auffälligkeiten (AJ 2023 und Vorjahre)</v>
      </c>
      <c r="C10" s="2" t="str">
        <f>HYPERLINK("#'PCI - K3_3_QI'!A1", "K3_3_QI")</f>
        <v>K3_3_QI</v>
      </c>
    </row>
    <row r="11" spans="1:3" x14ac:dyDescent="0.4">
      <c r="B11" s="2" t="str">
        <f>HYPERLINK("#'PCI - K3_3_AK'!A1", "Auffälligkeitskriterien: Wiederholte Auffälligkeiten (AJ 2023 und Vorjahre)")</f>
        <v>Auffälligkeitskriterien: Wiederholte Auffälligkeiten (AJ 2023 und Vorjahre)</v>
      </c>
      <c r="C11" s="2" t="str">
        <f>HYPERLINK("#'PCI - K3_3_AK'!A1", "K3_3_AK")</f>
        <v>K3_3_AK</v>
      </c>
    </row>
    <row r="12" spans="1:3" x14ac:dyDescent="0.4">
      <c r="B12" s="2" t="str">
        <f>HYPERLINK("#'PCI - K3_4_QI'!A1", "Qualitätsindikatoren: Mehrfache Auffälligkeiten bei Leistungserbringern (AJ 2023)")</f>
        <v>Qualitätsindikatoren: Mehrfache Auffälligkeiten bei Leistungserbringern (AJ 2023)</v>
      </c>
      <c r="C12" s="2" t="str">
        <f>HYPERLINK("#'PCI - K3_4_QI'!A1", "K3_4_QI")</f>
        <v>K3_4_QI</v>
      </c>
    </row>
    <row r="13" spans="1:3" x14ac:dyDescent="0.4">
      <c r="B13" s="2" t="str">
        <f>HYPERLINK("#'PCI - K3_4_AK'!A1", "Auffälligkeitskriterien: Mehrfache Auffälligkeiten bei Leistungserbringern (AJ 2023)")</f>
        <v>Auffälligkeitskriterien: Mehrfache Auffälligkeiten bei Leistungserbringern (AJ 2023)</v>
      </c>
      <c r="C13" s="2" t="str">
        <f>HYPERLINK("#'PCI - K3_4_AK'!A1", "K3_4_AK")</f>
        <v>K3_4_AK</v>
      </c>
    </row>
    <row r="14" spans="1:3" x14ac:dyDescent="0.4">
      <c r="B14" s="2" t="str">
        <f>HYPERLINK("#'PCI - K3_5_QI'!A1", "Auffälligkeiten und Stellungnahmeverfahren nach Fallzahl pro Qualitätsindikator (AJ 2023)")</f>
        <v>Auffälligkeiten und Stellungnahmeverfahren nach Fallzahl pro Qualitätsindikator (AJ 2023)</v>
      </c>
      <c r="C14" s="2" t="str">
        <f>HYPERLINK("#'PCI - K3_5_QI'!A1", "K3_5_QI")</f>
        <v>K3_5_QI</v>
      </c>
    </row>
    <row r="15" spans="1:3" x14ac:dyDescent="0.4">
      <c r="B15" s="2" t="str">
        <f>HYPERLINK("#'PCI - A_1_QI'!A1", "Qualitätsindikatoren: Art der Auffälligkeit (AJ 2023)")</f>
        <v>Qualitätsindikatoren: Art der Auffälligkeit (AJ 2023)</v>
      </c>
      <c r="C15" s="2" t="str">
        <f>HYPERLINK("#'PCI - A_1_QI'!A1", "A_1_QI")</f>
        <v>A_1_QI</v>
      </c>
    </row>
    <row r="16" spans="1:3" x14ac:dyDescent="0.4">
      <c r="B16" s="2" t="str">
        <f>HYPERLINK("#'PCI - A_1_AK'!A1", "Auffälligkeitskriterien: Art der Auffälligkeit (AJ 2023)")</f>
        <v>Auffälligkeitskriterien: Art der Auffälligkeit (AJ 2023)</v>
      </c>
      <c r="C16" s="2" t="str">
        <f>HYPERLINK("#'PCI - A_1_AK'!A1", "A_1_AK")</f>
        <v>A_1_AK</v>
      </c>
    </row>
    <row r="17" spans="2:3" x14ac:dyDescent="0.4">
      <c r="B17" s="2" t="str">
        <f>HYPERLINK("#'PCI - A_2_QI_a'!A1", "Qualitätsindikatoren: Stellungnahmeverfahren (AJ 2023)")</f>
        <v>Qualitätsindikatoren: Stellungnahmeverfahren (AJ 2023)</v>
      </c>
      <c r="C17" s="2" t="str">
        <f>HYPERLINK("#'PCI - A_2_QI_a'!A1", "A_2_QI_a")</f>
        <v>A_2_QI_a</v>
      </c>
    </row>
    <row r="18" spans="2:3" x14ac:dyDescent="0.4">
      <c r="B18" s="2" t="str">
        <f>HYPERLINK("#'PCI - A_2_AK_a'!A1", "Auffälligkeitskriterien: Stellungnahmeverfahren (AJ 2023)")</f>
        <v>Auffälligkeitskriterien: Stellungnahmeverfahren (AJ 2023)</v>
      </c>
      <c r="C18" s="2" t="str">
        <f>HYPERLINK("#'PCI - A_2_AK_a'!A1", "A_2_AK_a")</f>
        <v>A_2_AK_a</v>
      </c>
    </row>
    <row r="19" spans="2:3" x14ac:dyDescent="0.4">
      <c r="B19" s="2" t="str">
        <f>HYPERLINK("#'PCI - A_2_QI_b'!A1", "Qualitätsindikatoren: Freitextkommentare zur Nicht-Einleitung von Stellungnahmeverfahren (AJ 2023)")</f>
        <v>Qualitätsindikatoren: Freitextkommentare zur Nicht-Einleitung von Stellungnahmeverfahren (AJ 2023)</v>
      </c>
      <c r="C19" s="2" t="str">
        <f>HYPERLINK("#'PCI - A_2_QI_b'!A1", "A_2_QI_b")</f>
        <v>A_2_QI_b</v>
      </c>
    </row>
    <row r="20" spans="2:3" x14ac:dyDescent="0.4">
      <c r="B20" s="2" t="str">
        <f>HYPERLINK("#'PCI - A_2_AK_b'!A1", "Auffälligkeitskriterien: Freitextkommentare zur Nicht-Einleitung von Stellungnahmeverfahren (AJ 2023)")</f>
        <v>Auffälligkeitskriterien: Freitextkommentare zur Nicht-Einleitung von Stellungnahmeverfahren (AJ 2023)</v>
      </c>
      <c r="C20" s="2" t="str">
        <f>HYPERLINK("#'PCI - A_2_AK_b'!A1", "A_2_AK_b")</f>
        <v>A_2_AK_b</v>
      </c>
    </row>
    <row r="21" spans="2:3" x14ac:dyDescent="0.4">
      <c r="B21" s="2" t="str">
        <f>HYPERLINK("#'PCI - A_3_AK_a'!A1", "Auffälligkeitskriterien: Bewertung der qualitativ auffälligen Ergebnisse (AJ 2023)")</f>
        <v>Auffälligkeitskriterien: Bewertung der qualitativ auffälligen Ergebnisse (AJ 2023)</v>
      </c>
      <c r="C21" s="2" t="str">
        <f>HYPERLINK("#'PCI - A_3_AK_a'!A1", "A_3_AK_a")</f>
        <v>A_3_AK_a</v>
      </c>
    </row>
    <row r="22" spans="2:3" x14ac:dyDescent="0.4">
      <c r="B22" s="2" t="str">
        <f>HYPERLINK("#'PCI - A_3_AK_b'!A1", "Auffälligkeitskriterien: Freitextkommentare zur Bewertung der qualitativ auffälligen Ergebnisse (AJ 2023)")</f>
        <v>Auffälligkeitskriterien: Freitextkommentare zur Bewertung der qualitativ auffälligen Ergebnisse (AJ 2023)</v>
      </c>
      <c r="C22" s="2" t="str">
        <f>HYPERLINK("#'PCI - A_3_AK_b'!A1", "A_3_AK_b")</f>
        <v>A_3_AK_b</v>
      </c>
    </row>
    <row r="23" spans="2:3" x14ac:dyDescent="0.4">
      <c r="B23" s="2" t="str">
        <f>HYPERLINK("#'PCI - A_4_QI_a'!A1", "Qualitätsindikatoren: Bewertung der qualitativ auffälligen Ergebnisse (AJ 2023)")</f>
        <v>Qualitätsindikatoren: Bewertung der qualitativ auffälligen Ergebnisse (AJ 2023)</v>
      </c>
      <c r="C23" s="2" t="str">
        <f>HYPERLINK("#'PCI - A_4_QI_a'!A1", "A_4_QI_a")</f>
        <v>A_4_QI_a</v>
      </c>
    </row>
    <row r="24" spans="2:3" x14ac:dyDescent="0.4">
      <c r="B24" s="2" t="str">
        <f>HYPERLINK("#'PCI - A_4_QI_b'!A1", "Qualitätsindikatoren: Freitextkommentare zur Bewertung der qualitativ auffälligen Ergebnisse (AJ 2023)")</f>
        <v>Qualitätsindikatoren: Freitextkommentare zur Bewertung der qualitativ auffälligen Ergebnisse (AJ 2023)</v>
      </c>
      <c r="C24" s="2" t="str">
        <f>HYPERLINK("#'PCI - A_4_QI_b'!A1", "A_4_QI_b")</f>
        <v>A_4_QI_b</v>
      </c>
    </row>
    <row r="25" spans="2:3" x14ac:dyDescent="0.4">
      <c r="B25" s="2" t="str">
        <f>HYPERLINK("#'PCI - A_5_AK_a'!A1", "Auffälligkeitskriterien: Bewertung der qualitativ unauffälligen Ergebnisse (AJ 2023)")</f>
        <v>Auffälligkeitskriterien: Bewertung der qualitativ unauffälligen Ergebnisse (AJ 2023)</v>
      </c>
      <c r="C25" s="2" t="str">
        <f>HYPERLINK("#'PCI - A_5_AK_a'!A1", "A_5_AK_a")</f>
        <v>A_5_AK_a</v>
      </c>
    </row>
    <row r="26" spans="2:3" x14ac:dyDescent="0.4">
      <c r="B26" s="2" t="str">
        <f>HYPERLINK("#'PCI - A_5_AK_b'!A1", "Auffälligkeitskriterien: Freitextkommentare zur Bewertung der qualitativ unauffälligen Ergebnisse (AJ 2023)")</f>
        <v>Auffälligkeitskriterien: Freitextkommentare zur Bewertung der qualitativ unauffälligen Ergebnisse (AJ 2023)</v>
      </c>
      <c r="C26" s="2" t="str">
        <f>HYPERLINK("#'PCI - A_5_AK_b'!A1", "A_5_AK_b")</f>
        <v>A_5_AK_b</v>
      </c>
    </row>
    <row r="27" spans="2:3" x14ac:dyDescent="0.4">
      <c r="B27" s="2" t="str">
        <f>HYPERLINK("#'PCI - A_6_QI_a'!A1", "Qualitätsindikatoren: Bewertung der qualitativ unauffälligen Ergebnisse (AJ 2023)")</f>
        <v>Qualitätsindikatoren: Bewertung der qualitativ unauffälligen Ergebnisse (AJ 2023)</v>
      </c>
      <c r="C27" s="2" t="str">
        <f>HYPERLINK("#'PCI - A_6_QI_a'!A1", "A_6_QI_a")</f>
        <v>A_6_QI_a</v>
      </c>
    </row>
    <row r="28" spans="2:3" x14ac:dyDescent="0.4">
      <c r="B28" s="2" t="str">
        <f>HYPERLINK("#'PCI - A_6_QI_b'!A1", "Qualitätsindikatoren: Freitextkommentare zur Bewertung der qualitativ unauffälligen Ergebnisse (AJ 2023)")</f>
        <v>Qualitätsindikatoren: Freitextkommentare zur Bewertung der qualitativ unauffälligen Ergebnisse (AJ 2023)</v>
      </c>
      <c r="C28" s="2" t="str">
        <f>HYPERLINK("#'PCI - A_6_QI_b'!A1", "A_6_QI_b")</f>
        <v>A_6_QI_b</v>
      </c>
    </row>
    <row r="29" spans="2:3" x14ac:dyDescent="0.4">
      <c r="B29" s="2" t="str">
        <f>HYPERLINK("#'PCI - A_7_AK_a'!A1", "Auffälligkeitskriterien: Bewertung der  Ergebnisse als Sonstiges (AJ 2023)")</f>
        <v>Auffälligkeitskriterien: Bewertung der  Ergebnisse als Sonstiges (AJ 2023)</v>
      </c>
      <c r="C29" s="2" t="str">
        <f>HYPERLINK("#'PCI - A_7_AK_a'!A1", "A_7_AK_a")</f>
        <v>A_7_AK_a</v>
      </c>
    </row>
    <row r="30" spans="2:3" x14ac:dyDescent="0.4">
      <c r="B30" s="2" t="str">
        <f>HYPERLINK("#'PCI - A_7_AK_b'!A1", "Auffälligkeitskriterien: Freitextkommentare zur Bewertung der Ergebnisse als Sonstiges (AJ 2023)")</f>
        <v>Auffälligkeitskriterien: Freitextkommentare zur Bewertung der Ergebnisse als Sonstiges (AJ 2023)</v>
      </c>
      <c r="C30" s="2" t="str">
        <f>HYPERLINK("#'PCI - A_7_AK_b'!A1", "A_7_AK_b")</f>
        <v>A_7_AK_b</v>
      </c>
    </row>
    <row r="31" spans="2:3" x14ac:dyDescent="0.4">
      <c r="B31" s="2" t="str">
        <f>HYPERLINK("#'PCI - A_8_QI_a'!A1", "Qualitätsindikatoren: Bewertung der Ergebnisse als Dokumentationsfehler oder Sonstiges (AJ 2023)")</f>
        <v>Qualitätsindikatoren: Bewertung der Ergebnisse als Dokumentationsfehler oder Sonstiges (AJ 2023)</v>
      </c>
      <c r="C31" s="2" t="str">
        <f>HYPERLINK("#'PCI - A_8_QI_a'!A1", "A_8_QI_a")</f>
        <v>A_8_QI_a</v>
      </c>
    </row>
    <row r="32" spans="2:3" x14ac:dyDescent="0.4">
      <c r="B32" s="2" t="str">
        <f>HYPERLINK("#'PCI - A_8_QI_b'!A1", "Qualitätsindikatoren: Freitextkommentare zur Bewertung der Ergebnisse als Dokumentationsfehler oder Sonstiges (AJ 2023)")</f>
        <v>Qualitätsindikatoren: Freitextkommentare zur Bewertung der Ergebnisse als Dokumentationsfehler oder Sonstiges (AJ 2023)</v>
      </c>
      <c r="C32" s="2" t="str">
        <f>HYPERLINK("#'PCI - A_8_QI_b'!A1", "A_8_QI_b")</f>
        <v>A_8_QI_b</v>
      </c>
    </row>
    <row r="33" spans="2:3" x14ac:dyDescent="0.4">
      <c r="B33" s="2" t="str">
        <f>HYPERLINK("#'PCI - A_9_QI'!A1", "Qualitätsindikatoren: Initiierung Maßnahmenstufe 1 und 2 (AJ 2023)")</f>
        <v>Qualitätsindikatoren: Initiierung Maßnahmenstufe 1 und 2 (AJ 2023)</v>
      </c>
      <c r="C33" s="2" t="str">
        <f>HYPERLINK("#'PCI - A_9_QI'!A1", "A_9_QI")</f>
        <v>A_9_QI</v>
      </c>
    </row>
    <row r="34" spans="2:3" x14ac:dyDescent="0.4">
      <c r="B34" s="2" t="str">
        <f>HYPERLINK("#'PCI - A_9_AK'!A1", "Auffälligkeitskriterien: Initiierung Maßnahmenstufe 1 und 2 (AJ 2023)")</f>
        <v>Auffälligkeitskriterien: Initiierung Maßnahmenstufe 1 und 2 (AJ 2023)</v>
      </c>
      <c r="C34" s="2" t="str">
        <f>HYPERLINK("#'PCI - A_9_AK'!A1", "A_9_AK")</f>
        <v>A_9_AK</v>
      </c>
    </row>
    <row r="35" spans="2:3" x14ac:dyDescent="0.4">
      <c r="B35" s="2" t="str">
        <f>HYPERLINK("#'PCI - A_10_QI'!A1", "Qualitätsindikatoren: Ergebnisse nach Stellungnahmeverfahren pro Bundesland (AJ 2023)")</f>
        <v>Qualitätsindikatoren: Ergebnisse nach Stellungnahmeverfahren pro Bundesland (AJ 2023)</v>
      </c>
      <c r="C35" s="2" t="str">
        <f>HYPERLINK("#'PCI - A_10_QI'!A1", "A_10_QI")</f>
        <v>A_10_QI</v>
      </c>
    </row>
    <row r="36" spans="2:3" x14ac:dyDescent="0.4">
      <c r="B36" s="2" t="str">
        <f>HYPERLINK("#'PCI - A_10_AK'!A1", "Auffälligkeitskriterien: Ergebnisse nach Stellungnahmeverfahren pro Bundesland (AJ 2023)")</f>
        <v>Auffälligkeitskriterien: Ergebnisse nach Stellungnahmeverfahren pro Bundesland (AJ 2023)</v>
      </c>
      <c r="C36" s="2" t="str">
        <f>HYPERLINK("#'PCI - A_10_AK'!A1", "A_10_AK")</f>
        <v>A_10_AK</v>
      </c>
    </row>
    <row r="37" spans="2:3" x14ac:dyDescent="0.4">
      <c r="B37" s="2" t="str">
        <f>HYPERLINK("#'PCI - A_11_AK_QI'!A1", "Qualitätsindikatoren und Auffälligkeitskriterien: Best practice (AJ 2023)")</f>
        <v>Qualitätsindikatoren und Auffälligkeitskriterien: Best practice (AJ 2023)</v>
      </c>
      <c r="C37" s="2" t="str">
        <f>HYPERLINK("#'PCI - A_11_AK_QI'!A1", "A_11_AK_QI")</f>
        <v>A_11_AK_QI</v>
      </c>
    </row>
    <row r="38" spans="2:3" x14ac:dyDescent="0.4">
      <c r="B38" s="2" t="str">
        <f>HYPERLINK("#'PCI - A_12_QI'!A1", "Darstellung des Verlaufs der Bewertung (AJ 2023)")</f>
        <v>Darstellung des Verlaufs der Bewertung (AJ 2023)</v>
      </c>
      <c r="C38" s="2" t="str">
        <f>HYPERLINK("#'PCI - A_12_QI'!A1", "A_12_QI")</f>
        <v>A_12_QI</v>
      </c>
    </row>
    <row r="39" spans="2:3" x14ac:dyDescent="0.4">
      <c r="B39" s="2" t="str">
        <f>HYPERLINK("#'PCI - A_13_QI'!A1", "Qualitätsindikatoren: Art der Maßnahme in Maßnahmenstufe 1 (AJ 2022 und 2023)")</f>
        <v>Qualitätsindikatoren: Art der Maßnahme in Maßnahmenstufe 1 (AJ 2022 und 2023)</v>
      </c>
      <c r="C39" s="2" t="str">
        <f>HYPERLINK("#'PCI - A_13_QI'!A1", "A_13_QI")</f>
        <v>A_13_QI</v>
      </c>
    </row>
    <row r="40" spans="2:3" x14ac:dyDescent="0.4">
      <c r="B40" s="2" t="str">
        <f>HYPERLINK("#'PCI - A_13_AK'!A1", "Auffälligkeitskriterien: Art der Maßnahme in Maßnahmenstufe 1 (AJ 2022 und 2023)")</f>
        <v>Auffälligkeitskriterien: Art der Maßnahme in Maßnahmenstufe 1 (AJ 2022 und 2023)</v>
      </c>
      <c r="C40" s="2" t="str">
        <f>HYPERLINK("#'PCI - A_13_AK'!A1", "A_13_AK")</f>
        <v>A_13_AK</v>
      </c>
    </row>
  </sheetData>
  <pageMargins left="0.7" right="0.7" top="0.75" bottom="0.75" header="0.3" footer="0.3"/>
  <pageSetup paperSize="9" orientation="portrait" horizontalDpi="300" verticalDpi="30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heetViews>
  <sheetFormatPr baseColWidth="10" defaultRowHeight="14.6" x14ac:dyDescent="0.4"/>
  <cols>
    <col min="2" max="2" width="9.69140625" customWidth="1"/>
    <col min="3" max="3" width="87.69140625" customWidth="1"/>
    <col min="4" max="4" width="35.69140625" customWidth="1"/>
    <col min="5" max="5" width="33.69140625" customWidth="1"/>
    <col min="6" max="6" width="20.69140625" customWidth="1"/>
    <col min="7" max="7" width="19.69140625" customWidth="1"/>
    <col min="8" max="8" width="31.69140625" customWidth="1"/>
    <col min="9" max="9" width="36.69140625" customWidth="1"/>
  </cols>
  <sheetData>
    <row r="1" spans="1:9" x14ac:dyDescent="0.4">
      <c r="A1" s="2" t="str">
        <f>HYPERLINK("#'Auswahl Auswertungsmodul'!A1", "Zurück zum Start")</f>
        <v>Zurück zum Start</v>
      </c>
    </row>
    <row r="2" spans="1:9" x14ac:dyDescent="0.4">
      <c r="A2" s="2" t="str">
        <f>HYPERLINK("#'Auswahl NET-NTX'!A1", "Zurück")</f>
        <v>Zurück</v>
      </c>
    </row>
    <row r="3" spans="1:9" x14ac:dyDescent="0.4">
      <c r="B3" s="7" t="s">
        <v>4359</v>
      </c>
    </row>
    <row r="4" spans="1:9" x14ac:dyDescent="0.4">
      <c r="B4" s="4" t="s">
        <v>36</v>
      </c>
      <c r="C4" s="4" t="s">
        <v>345</v>
      </c>
      <c r="D4" s="15" t="s">
        <v>4346</v>
      </c>
      <c r="E4" s="15" t="s">
        <v>4347</v>
      </c>
      <c r="F4" s="15" t="s">
        <v>4348</v>
      </c>
      <c r="G4" s="15" t="s">
        <v>4349</v>
      </c>
      <c r="H4" s="15" t="s">
        <v>4350</v>
      </c>
      <c r="I4" s="15" t="s">
        <v>3171</v>
      </c>
    </row>
    <row r="5" spans="1:9" x14ac:dyDescent="0.4">
      <c r="B5" s="6" t="s">
        <v>475</v>
      </c>
      <c r="C5" s="6" t="s">
        <v>470</v>
      </c>
      <c r="D5" s="9" t="s">
        <v>1588</v>
      </c>
      <c r="E5" s="9" t="s">
        <v>1586</v>
      </c>
      <c r="F5" s="9" t="s">
        <v>1586</v>
      </c>
      <c r="G5" s="9" t="s">
        <v>1586</v>
      </c>
      <c r="H5" s="9" t="s">
        <v>1586</v>
      </c>
      <c r="I5" s="9" t="s">
        <v>1586</v>
      </c>
    </row>
    <row r="6" spans="1:9" x14ac:dyDescent="0.4">
      <c r="B6" s="10" t="s">
        <v>476</v>
      </c>
      <c r="C6" s="10" t="s">
        <v>368</v>
      </c>
      <c r="D6" s="11" t="s">
        <v>1584</v>
      </c>
      <c r="E6" s="11" t="s">
        <v>1586</v>
      </c>
      <c r="F6" s="11" t="s">
        <v>1586</v>
      </c>
      <c r="G6" s="11" t="s">
        <v>1586</v>
      </c>
      <c r="H6" s="11" t="s">
        <v>1586</v>
      </c>
      <c r="I6" s="11" t="s">
        <v>1586</v>
      </c>
    </row>
    <row r="7" spans="1:9" x14ac:dyDescent="0.4">
      <c r="B7" s="6" t="s">
        <v>477</v>
      </c>
      <c r="C7" s="6" t="s">
        <v>478</v>
      </c>
      <c r="D7" s="9" t="s">
        <v>1595</v>
      </c>
      <c r="E7" s="9" t="s">
        <v>1586</v>
      </c>
      <c r="F7" s="9" t="s">
        <v>1586</v>
      </c>
      <c r="G7" s="9" t="s">
        <v>1586</v>
      </c>
      <c r="H7" s="9" t="s">
        <v>1586</v>
      </c>
      <c r="I7" s="9" t="s">
        <v>1586</v>
      </c>
    </row>
    <row r="8" spans="1:9" x14ac:dyDescent="0.4">
      <c r="B8" s="10" t="s">
        <v>479</v>
      </c>
      <c r="C8" s="10" t="s">
        <v>480</v>
      </c>
      <c r="D8" s="11" t="s">
        <v>1595</v>
      </c>
      <c r="E8" s="11" t="s">
        <v>1588</v>
      </c>
      <c r="F8" s="11" t="s">
        <v>1586</v>
      </c>
      <c r="G8" s="11" t="s">
        <v>1586</v>
      </c>
      <c r="H8" s="11" t="s">
        <v>1586</v>
      </c>
      <c r="I8" s="11" t="s">
        <v>1586</v>
      </c>
    </row>
  </sheetData>
  <pageMargins left="0.7" right="0.7" top="0.75" bottom="0.75" header="0.3" footer="0.3"/>
  <pageSetup paperSize="9" orientation="portrait" horizontalDpi="300" verticalDpi="30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heetViews>
  <sheetFormatPr baseColWidth="10" defaultRowHeight="14.6" x14ac:dyDescent="0.4"/>
  <cols>
    <col min="2" max="2" width="9.69140625" customWidth="1"/>
    <col min="3" max="3" width="81.304687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NET-NTX'!A1", "Zurück")</f>
        <v>Zurück</v>
      </c>
    </row>
    <row r="3" spans="1:11" x14ac:dyDescent="0.4">
      <c r="B3" s="7" t="s">
        <v>4416</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475</v>
      </c>
      <c r="C6" s="6" t="s">
        <v>470</v>
      </c>
      <c r="D6" s="6" t="s">
        <v>1610</v>
      </c>
      <c r="E6" s="9" t="s">
        <v>1586</v>
      </c>
      <c r="F6" s="9" t="s">
        <v>1586</v>
      </c>
      <c r="G6" s="9" t="s">
        <v>1586</v>
      </c>
      <c r="H6" s="9" t="s">
        <v>1586</v>
      </c>
      <c r="I6" s="9" t="s">
        <v>1586</v>
      </c>
      <c r="J6" s="9" t="s">
        <v>1586</v>
      </c>
      <c r="K6" s="9" t="s">
        <v>1586</v>
      </c>
    </row>
    <row r="7" spans="1:11" x14ac:dyDescent="0.4">
      <c r="B7" s="6" t="s">
        <v>475</v>
      </c>
      <c r="C7" s="6" t="s">
        <v>470</v>
      </c>
      <c r="D7" s="6" t="s">
        <v>4373</v>
      </c>
      <c r="E7" s="9" t="s">
        <v>1586</v>
      </c>
      <c r="F7" s="9" t="s">
        <v>1586</v>
      </c>
      <c r="G7" s="9" t="s">
        <v>1586</v>
      </c>
      <c r="H7" s="9" t="s">
        <v>1586</v>
      </c>
      <c r="I7" s="9" t="s">
        <v>1586</v>
      </c>
      <c r="J7" s="9" t="s">
        <v>1586</v>
      </c>
      <c r="K7" s="9" t="s">
        <v>1586</v>
      </c>
    </row>
    <row r="8" spans="1:11" x14ac:dyDescent="0.4">
      <c r="B8" s="6" t="s">
        <v>476</v>
      </c>
      <c r="C8" s="6" t="s">
        <v>368</v>
      </c>
      <c r="D8" s="6" t="s">
        <v>1610</v>
      </c>
      <c r="E8" s="9" t="s">
        <v>1586</v>
      </c>
      <c r="F8" s="9" t="s">
        <v>1586</v>
      </c>
      <c r="G8" s="9" t="s">
        <v>1586</v>
      </c>
      <c r="H8" s="9" t="s">
        <v>1586</v>
      </c>
      <c r="I8" s="9" t="s">
        <v>1586</v>
      </c>
      <c r="J8" s="9" t="s">
        <v>1586</v>
      </c>
      <c r="K8" s="9" t="s">
        <v>1586</v>
      </c>
    </row>
    <row r="9" spans="1:11" x14ac:dyDescent="0.4">
      <c r="B9" s="6" t="s">
        <v>476</v>
      </c>
      <c r="C9" s="6" t="s">
        <v>368</v>
      </c>
      <c r="D9" s="6" t="s">
        <v>4373</v>
      </c>
      <c r="E9" s="9" t="s">
        <v>1586</v>
      </c>
      <c r="F9" s="9" t="s">
        <v>1586</v>
      </c>
      <c r="G9" s="9" t="s">
        <v>1586</v>
      </c>
      <c r="H9" s="9" t="s">
        <v>1586</v>
      </c>
      <c r="I9" s="9" t="s">
        <v>1586</v>
      </c>
      <c r="J9" s="9" t="s">
        <v>1586</v>
      </c>
      <c r="K9" s="9" t="s">
        <v>1586</v>
      </c>
    </row>
    <row r="10" spans="1:11" x14ac:dyDescent="0.4">
      <c r="B10" s="6" t="s">
        <v>477</v>
      </c>
      <c r="C10" s="6" t="s">
        <v>478</v>
      </c>
      <c r="D10" s="6" t="s">
        <v>1610</v>
      </c>
      <c r="E10" s="9" t="s">
        <v>1586</v>
      </c>
      <c r="F10" s="9" t="s">
        <v>1586</v>
      </c>
      <c r="G10" s="9" t="s">
        <v>1586</v>
      </c>
      <c r="H10" s="9" t="s">
        <v>1586</v>
      </c>
      <c r="I10" s="9" t="s">
        <v>1586</v>
      </c>
      <c r="J10" s="9" t="s">
        <v>1586</v>
      </c>
      <c r="K10" s="9" t="s">
        <v>1586</v>
      </c>
    </row>
    <row r="11" spans="1:11" x14ac:dyDescent="0.4">
      <c r="B11" s="6" t="s">
        <v>477</v>
      </c>
      <c r="C11" s="6" t="s">
        <v>478</v>
      </c>
      <c r="D11" s="6" t="s">
        <v>4373</v>
      </c>
      <c r="E11" s="9" t="s">
        <v>1586</v>
      </c>
      <c r="F11" s="9" t="s">
        <v>1586</v>
      </c>
      <c r="G11" s="9" t="s">
        <v>1586</v>
      </c>
      <c r="H11" s="9" t="s">
        <v>1586</v>
      </c>
      <c r="I11" s="9" t="s">
        <v>1586</v>
      </c>
      <c r="J11" s="9" t="s">
        <v>1586</v>
      </c>
      <c r="K11" s="9" t="s">
        <v>1586</v>
      </c>
    </row>
    <row r="12" spans="1:11" x14ac:dyDescent="0.4">
      <c r="B12" s="6" t="s">
        <v>479</v>
      </c>
      <c r="C12" s="6" t="s">
        <v>480</v>
      </c>
      <c r="D12" s="6" t="s">
        <v>1610</v>
      </c>
      <c r="E12" s="9" t="s">
        <v>1586</v>
      </c>
      <c r="F12" s="9" t="s">
        <v>1586</v>
      </c>
      <c r="G12" s="9" t="s">
        <v>1586</v>
      </c>
      <c r="H12" s="9" t="s">
        <v>1586</v>
      </c>
      <c r="I12" s="9" t="s">
        <v>1586</v>
      </c>
      <c r="J12" s="9" t="s">
        <v>1586</v>
      </c>
      <c r="K12" s="9" t="s">
        <v>1586</v>
      </c>
    </row>
    <row r="13" spans="1:11" x14ac:dyDescent="0.4">
      <c r="B13" s="6" t="s">
        <v>479</v>
      </c>
      <c r="C13" s="6" t="s">
        <v>480</v>
      </c>
      <c r="D13" s="6" t="s">
        <v>4373</v>
      </c>
      <c r="E13" s="9" t="s">
        <v>1586</v>
      </c>
      <c r="F13" s="9" t="s">
        <v>1586</v>
      </c>
      <c r="G13" s="9" t="s">
        <v>1586</v>
      </c>
      <c r="H13" s="9" t="s">
        <v>1586</v>
      </c>
      <c r="I13" s="9" t="s">
        <v>1586</v>
      </c>
      <c r="J13" s="9" t="s">
        <v>1586</v>
      </c>
      <c r="K13" s="9" t="s">
        <v>1586</v>
      </c>
    </row>
    <row r="14" spans="1:11" x14ac:dyDescent="0.4">
      <c r="B14"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HYPERLINK("#'NET-PNTX - K3_1_QI'!A1", "Qualitätsindikatoren: Übersicht über Auffälligkeiten und Qualitätssicherungsmaßnahmen gem. § 17 DeQS-RL")</f>
        <v>Qualitätsindikatoren: Übersicht über Auffälligkeiten und Qualitätssicherungsmaßnahmen gem. § 17 DeQS-RL</v>
      </c>
      <c r="C6" s="2" t="str">
        <f>HYPERLINK("#'NET-PNTX - K3_1_QI'!A1", "K3_1_QI")</f>
        <v>K3_1_QI</v>
      </c>
    </row>
    <row r="7" spans="1:3" x14ac:dyDescent="0.4">
      <c r="B7" s="2" t="str">
        <f>HYPERLINK("#'NET-PNTX - K3_2_QI'!A1", "Qualitätsindikatoren: Auffälligkeiten und Bewertungen nach Abschluss des Stellungnahmeverfahrens (AJ 2023)")</f>
        <v>Qualitätsindikatoren: Auffälligkeiten und Bewertungen nach Abschluss des Stellungnahmeverfahrens (AJ 2023)</v>
      </c>
      <c r="C7" s="2" t="str">
        <f>HYPERLINK("#'NET-PNTX - K3_2_QI'!A1", "K3_2_QI")</f>
        <v>K3_2_QI</v>
      </c>
    </row>
    <row r="8" spans="1:3" x14ac:dyDescent="0.4">
      <c r="B8" s="2" t="str">
        <f>HYPERLINK("#'NET-PNTX - K3_3_QI'!A1", "Qualitätsindikatoren: Wiederholte Auffälligkeiten (AJ 2023 und Vorjahre)")</f>
        <v>Qualitätsindikatoren: Wiederholte Auffälligkeiten (AJ 2023 und Vorjahre)</v>
      </c>
      <c r="C8" s="2" t="str">
        <f>HYPERLINK("#'NET-PNTX - K3_3_QI'!A1", "K3_3_QI")</f>
        <v>K3_3_QI</v>
      </c>
    </row>
    <row r="9" spans="1:3" x14ac:dyDescent="0.4">
      <c r="B9" s="2" t="str">
        <f>HYPERLINK("#'NET-PNTX - K3_4_QI'!A1", "Qualitätsindikatoren: Mehrfache Auffälligkeiten bei Leistungserbringern (AJ 2023)")</f>
        <v>Qualitätsindikatoren: Mehrfache Auffälligkeiten bei Leistungserbringern (AJ 2023)</v>
      </c>
      <c r="C9" s="2" t="str">
        <f>HYPERLINK("#'NET-PNTX - K3_4_QI'!A1", "K3_4_QI")</f>
        <v>K3_4_QI</v>
      </c>
    </row>
    <row r="10" spans="1:3" x14ac:dyDescent="0.4">
      <c r="B10" s="2" t="str">
        <f>HYPERLINK("#'NET-PNTX - K3_5_QI'!A1", "Auffälligkeiten und Stellungnahmeverfahren nach Fallzahl pro Qualitätsindikator (AJ 2023)")</f>
        <v>Auffälligkeiten und Stellungnahmeverfahren nach Fallzahl pro Qualitätsindikator (AJ 2023)</v>
      </c>
      <c r="C10" s="2" t="str">
        <f>HYPERLINK("#'NET-PNTX - K3_5_QI'!A1", "K3_5_QI")</f>
        <v>K3_5_QI</v>
      </c>
    </row>
    <row r="11" spans="1:3" x14ac:dyDescent="0.4">
      <c r="B11" s="2" t="str">
        <f>HYPERLINK("#'NET-PNTX - A_1_QI'!A1", "Qualitätsindikatoren: Art der Auffälligkeit (AJ 2023)")</f>
        <v>Qualitätsindikatoren: Art der Auffälligkeit (AJ 2023)</v>
      </c>
      <c r="C11" s="2" t="str">
        <f>HYPERLINK("#'NET-PNTX - A_1_QI'!A1", "A_1_QI")</f>
        <v>A_1_QI</v>
      </c>
    </row>
    <row r="12" spans="1:3" x14ac:dyDescent="0.4">
      <c r="B12" s="2" t="str">
        <f>HYPERLINK("#'NET-PNTX - A_2_QI_a'!A1", "Qualitätsindikatoren: Stellungnahmeverfahren (AJ 2023)")</f>
        <v>Qualitätsindikatoren: Stellungnahmeverfahren (AJ 2023)</v>
      </c>
      <c r="C12" s="2" t="str">
        <f>HYPERLINK("#'NET-PNTX - A_2_QI_a'!A1", "A_2_QI_a")</f>
        <v>A_2_QI_a</v>
      </c>
    </row>
    <row r="13" spans="1:3" x14ac:dyDescent="0.4">
      <c r="B13" s="2" t="str">
        <f>HYPERLINK("#'NET-PNTX - A_2_QI_b'!A1", "Qualitätsindikatoren: Freitextkommentare zur Nicht-Einleitung von Stellungnahmeverfahren (AJ 2023)")</f>
        <v>Qualitätsindikatoren: Freitextkommentare zur Nicht-Einleitung von Stellungnahmeverfahren (AJ 2023)</v>
      </c>
      <c r="C13" s="2" t="str">
        <f>HYPERLINK("#'NET-PNTX - A_2_QI_b'!A1", "A_2_QI_b")</f>
        <v>A_2_QI_b</v>
      </c>
    </row>
    <row r="14" spans="1:3" x14ac:dyDescent="0.4">
      <c r="B14" s="2" t="str">
        <f>HYPERLINK("#'NET-PNTX - A_4_QI_a'!A1", "Qualitätsindikatoren: Bewertung der qualitativ auffälligen Ergebnisse (AJ 2023)")</f>
        <v>Qualitätsindikatoren: Bewertung der qualitativ auffälligen Ergebnisse (AJ 2023)</v>
      </c>
      <c r="C14" s="2" t="str">
        <f>HYPERLINK("#'NET-PNTX - A_4_QI_a'!A1", "A_4_QI_a")</f>
        <v>A_4_QI_a</v>
      </c>
    </row>
    <row r="15" spans="1:3" x14ac:dyDescent="0.4">
      <c r="B15" s="2" t="str">
        <f>HYPERLINK("#'NET-PNTX - A_4_QI_b'!A1", "Qualitätsindikatoren: Freitextkommentare zur Bewertung der qualitativ auffälligen Ergebnisse (AJ 2023)")</f>
        <v>Qualitätsindikatoren: Freitextkommentare zur Bewertung der qualitativ auffälligen Ergebnisse (AJ 2023)</v>
      </c>
      <c r="C15" s="2" t="str">
        <f>HYPERLINK("#'NET-PNTX - A_4_QI_b'!A1", "A_4_QI_b")</f>
        <v>A_4_QI_b</v>
      </c>
    </row>
    <row r="16" spans="1:3" x14ac:dyDescent="0.4">
      <c r="B16" s="2" t="str">
        <f>HYPERLINK("#'NET-PNTX - A_6_QI_a'!A1", "Qualitätsindikatoren: Bewertung der qualitativ unauffälligen Ergebnisse (AJ 2023)")</f>
        <v>Qualitätsindikatoren: Bewertung der qualitativ unauffälligen Ergebnisse (AJ 2023)</v>
      </c>
      <c r="C16" s="2" t="str">
        <f>HYPERLINK("#'NET-PNTX - A_6_QI_a'!A1", "A_6_QI_a")</f>
        <v>A_6_QI_a</v>
      </c>
    </row>
    <row r="17" spans="2:3" x14ac:dyDescent="0.4">
      <c r="B17" s="2" t="str">
        <f>HYPERLINK("#'NET-PNTX - A_6_QI_b'!A1", "Qualitätsindikatoren: Freitextkommentare zur Bewertung der qualitativ unauffälligen Ergebnisse (AJ 2023)")</f>
        <v>Qualitätsindikatoren: Freitextkommentare zur Bewertung der qualitativ unauffälligen Ergebnisse (AJ 2023)</v>
      </c>
      <c r="C17" s="2" t="str">
        <f>HYPERLINK("#'NET-PNTX - A_6_QI_b'!A1", "A_6_QI_b")</f>
        <v>A_6_QI_b</v>
      </c>
    </row>
    <row r="18" spans="2:3" x14ac:dyDescent="0.4">
      <c r="B18" s="2" t="str">
        <f>HYPERLINK("#'NET-PNTX - A_8_QI_a'!A1", "Qualitätsindikatoren: Bewertung der Ergebnisse als Dokumentationsfehler oder Sonstiges (AJ 2023)")</f>
        <v>Qualitätsindikatoren: Bewertung der Ergebnisse als Dokumentationsfehler oder Sonstiges (AJ 2023)</v>
      </c>
      <c r="C18" s="2" t="str">
        <f>HYPERLINK("#'NET-PNTX - A_8_QI_a'!A1", "A_8_QI_a")</f>
        <v>A_8_QI_a</v>
      </c>
    </row>
    <row r="19" spans="2:3" x14ac:dyDescent="0.4">
      <c r="B19" s="2" t="str">
        <f>HYPERLINK("#'NET-PNTX - A_8_QI_b'!A1", "Qualitätsindikatoren: Freitextkommentare zur Bewertung der Ergebnisse als Dokumentationsfehler oder Sonstiges (AJ 2023)")</f>
        <v>Qualitätsindikatoren: Freitextkommentare zur Bewertung der Ergebnisse als Dokumentationsfehler oder Sonstiges (AJ 2023)</v>
      </c>
      <c r="C19" s="2" t="str">
        <f>HYPERLINK("#'NET-PNTX - A_8_QI_b'!A1", "A_8_QI_b")</f>
        <v>A_8_QI_b</v>
      </c>
    </row>
    <row r="20" spans="2:3" x14ac:dyDescent="0.4">
      <c r="B20" s="2" t="str">
        <f>HYPERLINK("#'NET-PNTX - A_9_QI'!A1", "Qualitätsindikatoren: Initiierung Maßnahmenstufe 1 und 2 (AJ 2023)")</f>
        <v>Qualitätsindikatoren: Initiierung Maßnahmenstufe 1 und 2 (AJ 2023)</v>
      </c>
      <c r="C20" s="2" t="str">
        <f>HYPERLINK("#'NET-PNTX - A_9_QI'!A1", "A_9_QI")</f>
        <v>A_9_QI</v>
      </c>
    </row>
    <row r="21" spans="2:3" x14ac:dyDescent="0.4">
      <c r="B21" s="2" t="str">
        <f>HYPERLINK("#'NET-PNTX - A_12_QI'!A1", "Darstellung des Verlaufs der Bewertung (AJ 2023)")</f>
        <v>Darstellung des Verlaufs der Bewertung (AJ 2023)</v>
      </c>
      <c r="C21" s="2" t="str">
        <f>HYPERLINK("#'NET-PNTX - A_12_QI'!A1", "A_12_QI")</f>
        <v>A_12_QI</v>
      </c>
    </row>
    <row r="22" spans="2:3" x14ac:dyDescent="0.4">
      <c r="B22" s="2" t="str">
        <f>HYPERLINK("#'NET-PNTX - A_13_QI'!A1", "Qualitätsindikatoren: Art der Maßnahme in Maßnahmenstufe 1 (AJ 2022 und 2023)")</f>
        <v>Qualitätsindikatoren: Art der Maßnahme in Maßnahmenstufe 1 (AJ 2022 und 2023)</v>
      </c>
      <c r="C22" s="2" t="str">
        <f>HYPERLINK("#'NET-PNTX - A_13_QI'!A1", "A_13_QI")</f>
        <v>A_13_QI</v>
      </c>
    </row>
  </sheetData>
  <pageMargins left="0.7" right="0.7" top="0.75" bottom="0.75" header="0.3" footer="0.3"/>
  <pageSetup paperSize="9" orientation="portrait" horizontalDpi="300" verticalDpi="30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NET-PNTX'!A1", "Zurück")</f>
        <v>Zurück</v>
      </c>
    </row>
    <row r="3" spans="1:6" x14ac:dyDescent="0.4">
      <c r="B3" s="7" t="s">
        <v>4805</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4798</v>
      </c>
      <c r="D6" s="9" t="s">
        <v>3326</v>
      </c>
      <c r="E6" s="9" t="s">
        <v>3587</v>
      </c>
      <c r="F6" s="9" t="s">
        <v>3326</v>
      </c>
    </row>
    <row r="7" spans="1:6" x14ac:dyDescent="0.4">
      <c r="B7" s="16" t="s">
        <v>4655</v>
      </c>
      <c r="C7" s="9" t="s">
        <v>4798</v>
      </c>
      <c r="D7" s="9" t="s">
        <v>4443</v>
      </c>
      <c r="E7" s="9" t="s">
        <v>3587</v>
      </c>
      <c r="F7" s="9" t="s">
        <v>4443</v>
      </c>
    </row>
    <row r="8" spans="1:6" x14ac:dyDescent="0.4">
      <c r="B8" s="16" t="s">
        <v>4444</v>
      </c>
      <c r="C8" s="9" t="s">
        <v>1676</v>
      </c>
      <c r="D8" s="9" t="s">
        <v>4799</v>
      </c>
      <c r="E8" s="9" t="s">
        <v>1835</v>
      </c>
      <c r="F8" s="9" t="s">
        <v>4800</v>
      </c>
    </row>
    <row r="9" spans="1:6" x14ac:dyDescent="0.4">
      <c r="B9" s="9" t="s">
        <v>4446</v>
      </c>
      <c r="C9" s="9" t="s">
        <v>1586</v>
      </c>
      <c r="D9" s="9" t="s">
        <v>4447</v>
      </c>
      <c r="E9" s="9" t="s">
        <v>1586</v>
      </c>
      <c r="F9" s="9" t="s">
        <v>4447</v>
      </c>
    </row>
    <row r="10" spans="1:6" x14ac:dyDescent="0.4">
      <c r="B10" s="16" t="s">
        <v>4448</v>
      </c>
      <c r="C10" s="9" t="s">
        <v>1676</v>
      </c>
      <c r="D10" s="9" t="s">
        <v>4443</v>
      </c>
      <c r="E10" s="9" t="s">
        <v>1835</v>
      </c>
      <c r="F10" s="9" t="s">
        <v>4443</v>
      </c>
    </row>
    <row r="11" spans="1:6" x14ac:dyDescent="0.4">
      <c r="B11" s="9" t="s">
        <v>4664</v>
      </c>
      <c r="C11" s="9" t="s">
        <v>1676</v>
      </c>
      <c r="D11" s="9" t="s">
        <v>4443</v>
      </c>
      <c r="E11" s="9" t="s">
        <v>1835</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1586</v>
      </c>
      <c r="D15" s="9" t="s">
        <v>4447</v>
      </c>
      <c r="E15" s="9" t="s">
        <v>1586</v>
      </c>
      <c r="F15" s="9" t="s">
        <v>4447</v>
      </c>
    </row>
    <row r="16" spans="1:6" x14ac:dyDescent="0.4">
      <c r="B16" s="6" t="s">
        <v>4453</v>
      </c>
      <c r="C16" s="9" t="s">
        <v>1676</v>
      </c>
      <c r="D16" s="9" t="s">
        <v>4443</v>
      </c>
      <c r="E16" s="9" t="s">
        <v>1835</v>
      </c>
      <c r="F16" s="9" t="s">
        <v>4443</v>
      </c>
    </row>
    <row r="17" spans="2:6" x14ac:dyDescent="0.4">
      <c r="B17" s="9" t="s">
        <v>4455</v>
      </c>
      <c r="C17" s="9" t="s">
        <v>1676</v>
      </c>
      <c r="D17" s="9" t="s">
        <v>4443</v>
      </c>
      <c r="E17" s="9" t="s">
        <v>1835</v>
      </c>
      <c r="F17" s="9" t="s">
        <v>4443</v>
      </c>
    </row>
    <row r="18" spans="2:6" x14ac:dyDescent="0.4">
      <c r="B18" s="9" t="s">
        <v>4456</v>
      </c>
      <c r="C18" s="9" t="s">
        <v>1586</v>
      </c>
      <c r="D18" s="9" t="s">
        <v>4447</v>
      </c>
      <c r="E18" s="9" t="s">
        <v>1586</v>
      </c>
      <c r="F18" s="9" t="s">
        <v>4447</v>
      </c>
    </row>
    <row r="19" spans="2:6" x14ac:dyDescent="0.4">
      <c r="B19" s="9" t="s">
        <v>4457</v>
      </c>
      <c r="C19" s="9" t="s">
        <v>1586</v>
      </c>
      <c r="D19" s="9" t="s">
        <v>4447</v>
      </c>
      <c r="E19" s="9" t="s">
        <v>1586</v>
      </c>
      <c r="F19" s="9" t="s">
        <v>4447</v>
      </c>
    </row>
    <row r="20" spans="2:6" x14ac:dyDescent="0.4">
      <c r="B20" s="6" t="s">
        <v>4458</v>
      </c>
      <c r="C20" s="9" t="s">
        <v>1668</v>
      </c>
      <c r="D20" s="9" t="s">
        <v>4801</v>
      </c>
      <c r="E20" s="9" t="s">
        <v>1588</v>
      </c>
      <c r="F20" s="9" t="s">
        <v>4802</v>
      </c>
    </row>
    <row r="21" spans="2:6" x14ac:dyDescent="0.4">
      <c r="B21" s="21" t="s">
        <v>4459</v>
      </c>
      <c r="C21" s="22" t="s">
        <v>4437</v>
      </c>
      <c r="D21" s="22" t="s">
        <v>4437</v>
      </c>
      <c r="E21" s="22" t="s">
        <v>4437</v>
      </c>
      <c r="F21" s="22" t="s">
        <v>4437</v>
      </c>
    </row>
    <row r="22" spans="2:6" x14ac:dyDescent="0.4">
      <c r="B22" s="6" t="s">
        <v>4460</v>
      </c>
      <c r="C22" s="9" t="s">
        <v>1595</v>
      </c>
      <c r="D22" s="9" t="s">
        <v>4504</v>
      </c>
      <c r="E22" s="9" t="s">
        <v>1597</v>
      </c>
      <c r="F22" s="9" t="s">
        <v>4495</v>
      </c>
    </row>
    <row r="23" spans="2:6" x14ac:dyDescent="0.4">
      <c r="B23" s="6" t="s">
        <v>4462</v>
      </c>
      <c r="C23" s="9" t="s">
        <v>1584</v>
      </c>
      <c r="D23" s="9" t="s">
        <v>4803</v>
      </c>
      <c r="E23" s="9" t="s">
        <v>1584</v>
      </c>
      <c r="F23" s="9" t="s">
        <v>4710</v>
      </c>
    </row>
    <row r="24" spans="2:6" x14ac:dyDescent="0.4">
      <c r="B24" s="6" t="s">
        <v>4682</v>
      </c>
      <c r="C24" s="9" t="s">
        <v>1595</v>
      </c>
      <c r="D24" s="9" t="s">
        <v>4504</v>
      </c>
      <c r="E24" s="9" t="s">
        <v>1586</v>
      </c>
      <c r="F24" s="9" t="s">
        <v>4447</v>
      </c>
    </row>
    <row r="25" spans="2:6" x14ac:dyDescent="0.4">
      <c r="B25" s="6" t="s">
        <v>4464</v>
      </c>
      <c r="C25" s="9" t="s">
        <v>1661</v>
      </c>
      <c r="D25" s="9" t="s">
        <v>4804</v>
      </c>
      <c r="E25" s="9" t="s">
        <v>3869</v>
      </c>
      <c r="F25" s="9" t="s">
        <v>4692</v>
      </c>
    </row>
    <row r="26" spans="2:6" x14ac:dyDescent="0.4">
      <c r="B26" s="21" t="s">
        <v>4465</v>
      </c>
      <c r="C26" s="22" t="s">
        <v>4437</v>
      </c>
      <c r="D26" s="22" t="s">
        <v>4437</v>
      </c>
      <c r="E26" s="22" t="s">
        <v>4437</v>
      </c>
      <c r="F26" s="22" t="s">
        <v>4437</v>
      </c>
    </row>
    <row r="27" spans="2:6" x14ac:dyDescent="0.4">
      <c r="B27" s="6" t="s">
        <v>4466</v>
      </c>
      <c r="C27" s="9" t="s">
        <v>1586</v>
      </c>
      <c r="D27" s="9" t="s">
        <v>4467</v>
      </c>
      <c r="E27" s="9" t="s">
        <v>1586</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baseColWidth="10" defaultRowHeight="14.6" x14ac:dyDescent="0.4"/>
  <cols>
    <col min="2" max="2" width="9.69140625" customWidth="1"/>
    <col min="3" max="3" width="49.691406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NET-PNTX'!A1", "Zurück")</f>
        <v>Zurück</v>
      </c>
    </row>
    <row r="3" spans="1:15" x14ac:dyDescent="0.4">
      <c r="B3" s="7" t="s">
        <v>5866</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482</v>
      </c>
      <c r="C7" s="6" t="s">
        <v>368</v>
      </c>
      <c r="D7" s="9" t="s">
        <v>1417</v>
      </c>
      <c r="E7" s="9" t="s">
        <v>1586</v>
      </c>
      <c r="F7" s="9" t="s">
        <v>81</v>
      </c>
      <c r="G7" s="9" t="s">
        <v>311</v>
      </c>
      <c r="H7" s="9" t="s">
        <v>81</v>
      </c>
      <c r="I7" s="9" t="s">
        <v>311</v>
      </c>
      <c r="J7" s="9" t="s">
        <v>1139</v>
      </c>
      <c r="K7" s="9" t="s">
        <v>2062</v>
      </c>
      <c r="L7" s="9" t="s">
        <v>81</v>
      </c>
      <c r="M7" s="9" t="s">
        <v>311</v>
      </c>
      <c r="N7" s="9" t="s">
        <v>1139</v>
      </c>
      <c r="O7" s="9" t="s">
        <v>2062</v>
      </c>
    </row>
    <row r="8" spans="1:15" ht="24.9" x14ac:dyDescent="0.4">
      <c r="B8" s="10" t="s">
        <v>483</v>
      </c>
      <c r="C8" s="10" t="s">
        <v>484</v>
      </c>
      <c r="D8" s="11" t="s">
        <v>5865</v>
      </c>
      <c r="E8" s="11" t="s">
        <v>1586</v>
      </c>
      <c r="F8" s="11" t="s">
        <v>176</v>
      </c>
      <c r="G8" s="11" t="s">
        <v>311</v>
      </c>
      <c r="H8" s="11" t="s">
        <v>996</v>
      </c>
      <c r="I8" s="11" t="s">
        <v>2062</v>
      </c>
      <c r="J8" s="11" t="s">
        <v>176</v>
      </c>
      <c r="K8" s="11" t="s">
        <v>311</v>
      </c>
      <c r="L8" s="11" t="s">
        <v>176</v>
      </c>
      <c r="M8" s="11" t="s">
        <v>311</v>
      </c>
      <c r="N8" s="11" t="s">
        <v>997</v>
      </c>
      <c r="O8" s="11" t="s">
        <v>2061</v>
      </c>
    </row>
    <row r="9" spans="1:15" ht="24.9" x14ac:dyDescent="0.4">
      <c r="B9" s="6" t="s">
        <v>485</v>
      </c>
      <c r="C9" s="6" t="s">
        <v>486</v>
      </c>
      <c r="D9" s="9" t="s">
        <v>3709</v>
      </c>
      <c r="E9" s="9" t="s">
        <v>1586</v>
      </c>
      <c r="F9" s="9" t="s">
        <v>1008</v>
      </c>
      <c r="G9" s="9" t="s">
        <v>2062</v>
      </c>
      <c r="H9" s="9" t="s">
        <v>918</v>
      </c>
      <c r="I9" s="9" t="s">
        <v>3872</v>
      </c>
      <c r="J9" s="9" t="s">
        <v>906</v>
      </c>
      <c r="K9" s="9" t="s">
        <v>1417</v>
      </c>
      <c r="L9" s="9" t="s">
        <v>49</v>
      </c>
      <c r="M9" s="9" t="s">
        <v>311</v>
      </c>
      <c r="N9" s="9" t="s">
        <v>857</v>
      </c>
      <c r="O9" s="9" t="s">
        <v>4236</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heetViews>
  <sheetFormatPr baseColWidth="10" defaultRowHeight="14.6" x14ac:dyDescent="0.4"/>
  <cols>
    <col min="2" max="2" width="9.69140625" customWidth="1"/>
    <col min="3" max="3" width="49.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NET-PNTX'!A1", "Zurück")</f>
        <v>Zurück</v>
      </c>
    </row>
    <row r="3" spans="1:9" x14ac:dyDescent="0.4">
      <c r="B3" s="7" t="s">
        <v>6812</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482</v>
      </c>
      <c r="C6" s="6" t="s">
        <v>368</v>
      </c>
      <c r="D6" s="9" t="s">
        <v>1595</v>
      </c>
      <c r="E6" s="9" t="s">
        <v>1595</v>
      </c>
      <c r="F6" s="9" t="s">
        <v>1588</v>
      </c>
      <c r="G6" s="9" t="s">
        <v>1588</v>
      </c>
      <c r="H6" s="9" t="s">
        <v>1586</v>
      </c>
      <c r="I6" s="9" t="s">
        <v>1586</v>
      </c>
    </row>
    <row r="7" spans="1:9" x14ac:dyDescent="0.4">
      <c r="B7" s="10" t="s">
        <v>483</v>
      </c>
      <c r="C7" s="10" t="s">
        <v>484</v>
      </c>
      <c r="D7" s="11" t="s">
        <v>1670</v>
      </c>
      <c r="E7" s="11" t="s">
        <v>1597</v>
      </c>
      <c r="F7" s="11" t="s">
        <v>1588</v>
      </c>
      <c r="G7" s="11" t="s">
        <v>1586</v>
      </c>
      <c r="H7" s="11" t="s">
        <v>1586</v>
      </c>
      <c r="I7" s="11" t="s">
        <v>1586</v>
      </c>
    </row>
    <row r="8" spans="1:9" x14ac:dyDescent="0.4">
      <c r="B8" s="6" t="s">
        <v>485</v>
      </c>
      <c r="C8" s="6" t="s">
        <v>486</v>
      </c>
      <c r="D8" s="9" t="s">
        <v>1585</v>
      </c>
      <c r="E8" s="9" t="s">
        <v>1625</v>
      </c>
      <c r="F8" s="9" t="s">
        <v>1584</v>
      </c>
      <c r="G8" s="9" t="s">
        <v>1595</v>
      </c>
      <c r="H8" s="9" t="s">
        <v>1586</v>
      </c>
      <c r="I8" s="9" t="s">
        <v>1586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6.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NET-PNTX'!A1", "Zurück")</f>
        <v>Zurück</v>
      </c>
    </row>
    <row r="3" spans="1:7" x14ac:dyDescent="0.4">
      <c r="B3" s="7" t="s">
        <v>6888</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1595</v>
      </c>
      <c r="C6" s="5" t="s">
        <v>1668</v>
      </c>
      <c r="D6" s="5" t="s">
        <v>1586</v>
      </c>
      <c r="E6" s="5" t="s">
        <v>1588</v>
      </c>
      <c r="F6" s="5" t="s">
        <v>1588</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89.8437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NET-PNTX'!A1", "Zurück")</f>
        <v>Zurück</v>
      </c>
    </row>
    <row r="3" spans="1:5" x14ac:dyDescent="0.4">
      <c r="B3" s="7" t="s">
        <v>7329</v>
      </c>
    </row>
    <row r="4" spans="1:5" x14ac:dyDescent="0.4">
      <c r="B4" s="4" t="s">
        <v>6916</v>
      </c>
      <c r="C4" s="3" t="s">
        <v>6917</v>
      </c>
      <c r="D4" s="3" t="s">
        <v>6918</v>
      </c>
      <c r="E4" s="3" t="s">
        <v>6919</v>
      </c>
    </row>
    <row r="5" spans="1:5" x14ac:dyDescent="0.4">
      <c r="B5" s="6" t="s">
        <v>7322</v>
      </c>
      <c r="C5" s="5" t="s">
        <v>1595</v>
      </c>
      <c r="D5" s="5" t="s">
        <v>7286</v>
      </c>
      <c r="E5" s="5" t="s">
        <v>7071</v>
      </c>
    </row>
    <row r="6" spans="1:5" x14ac:dyDescent="0.4">
      <c r="B6" s="10" t="s">
        <v>7323</v>
      </c>
      <c r="C6" s="14" t="s">
        <v>1663</v>
      </c>
      <c r="D6" s="14" t="s">
        <v>7268</v>
      </c>
      <c r="E6" s="14" t="s">
        <v>7071</v>
      </c>
    </row>
    <row r="7" spans="1:5" x14ac:dyDescent="0.4">
      <c r="B7" s="6" t="s">
        <v>7324</v>
      </c>
      <c r="C7" s="5" t="s">
        <v>1597</v>
      </c>
      <c r="D7" s="5" t="s">
        <v>7261</v>
      </c>
      <c r="E7" s="5" t="s">
        <v>7071</v>
      </c>
    </row>
    <row r="8" spans="1:5" x14ac:dyDescent="0.4">
      <c r="B8" s="10" t="s">
        <v>7325</v>
      </c>
      <c r="C8" s="14" t="s">
        <v>1597</v>
      </c>
      <c r="D8" s="14" t="s">
        <v>7261</v>
      </c>
      <c r="E8" s="14" t="s">
        <v>7071</v>
      </c>
    </row>
    <row r="9" spans="1:5" x14ac:dyDescent="0.4">
      <c r="B9" s="6" t="s">
        <v>7326</v>
      </c>
      <c r="C9" s="5" t="s">
        <v>1663</v>
      </c>
      <c r="D9" s="5" t="s">
        <v>7268</v>
      </c>
      <c r="E9" s="5" t="s">
        <v>7327</v>
      </c>
    </row>
    <row r="10" spans="1:5" x14ac:dyDescent="0.4">
      <c r="B10" s="10" t="s">
        <v>3356</v>
      </c>
      <c r="C10" s="14" t="s">
        <v>1835</v>
      </c>
      <c r="D10" s="14" t="s">
        <v>7328</v>
      </c>
      <c r="E10" s="14" t="s">
        <v>7093</v>
      </c>
    </row>
  </sheetData>
  <pageMargins left="0.7" right="0.7" top="0.75" bottom="0.75" header="0.3" footer="0.3"/>
  <pageSetup paperSize="9" orientation="portrait" horizontalDpi="300" verticalDpi="30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49.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NET-PNTX'!A1", "Zurück")</f>
        <v>Zurück</v>
      </c>
    </row>
    <row r="3" spans="1:5" x14ac:dyDescent="0.4">
      <c r="B3" s="7" t="s">
        <v>487</v>
      </c>
    </row>
    <row r="4" spans="1:5" x14ac:dyDescent="0.4">
      <c r="B4" s="25" t="s">
        <v>36</v>
      </c>
      <c r="C4" s="25" t="s">
        <v>345</v>
      </c>
      <c r="D4" s="23" t="s">
        <v>38</v>
      </c>
      <c r="E4" s="25" t="s">
        <v>38</v>
      </c>
    </row>
    <row r="5" spans="1:5" x14ac:dyDescent="0.4">
      <c r="B5" s="24"/>
      <c r="C5" s="24"/>
      <c r="D5" s="8" t="s">
        <v>39</v>
      </c>
      <c r="E5" s="8" t="s">
        <v>40</v>
      </c>
    </row>
    <row r="6" spans="1:5" ht="24.9" x14ac:dyDescent="0.4">
      <c r="B6" s="6" t="s">
        <v>482</v>
      </c>
      <c r="C6" s="6" t="s">
        <v>368</v>
      </c>
      <c r="D6" s="9" t="s">
        <v>80</v>
      </c>
      <c r="E6" s="9" t="s">
        <v>81</v>
      </c>
    </row>
    <row r="7" spans="1:5" ht="24.9" x14ac:dyDescent="0.4">
      <c r="B7" s="10" t="s">
        <v>483</v>
      </c>
      <c r="C7" s="10" t="s">
        <v>484</v>
      </c>
      <c r="D7" s="11" t="s">
        <v>175</v>
      </c>
      <c r="E7" s="11" t="s">
        <v>176</v>
      </c>
    </row>
    <row r="8" spans="1:5" ht="24.9" x14ac:dyDescent="0.4">
      <c r="B8" s="6" t="s">
        <v>485</v>
      </c>
      <c r="C8" s="6" t="s">
        <v>486</v>
      </c>
      <c r="D8" s="9" t="s">
        <v>48</v>
      </c>
      <c r="E8" s="9" t="s">
        <v>49</v>
      </c>
    </row>
  </sheetData>
  <mergeCells count="3">
    <mergeCell ref="B4:B5"/>
    <mergeCell ref="C4:C5"/>
    <mergeCell ref="D4:E4"/>
  </mergeCells>
  <pageMargins left="0.7" right="0.7" top="0.75" bottom="0.75" header="0.3" footer="0.3"/>
  <pageSetup paperSize="9" orientation="portrait" horizontalDpi="300" verticalDpi="30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baseColWidth="10" defaultRowHeight="14.6" x14ac:dyDescent="0.4"/>
  <cols>
    <col min="2" max="2" width="9.69140625" customWidth="1"/>
    <col min="3" max="3" width="49.69140625" customWidth="1"/>
    <col min="4" max="4" width="39.69140625" customWidth="1"/>
    <col min="5" max="5" width="21.69140625" customWidth="1"/>
    <col min="6" max="7" width="20.4609375" customWidth="1"/>
  </cols>
  <sheetData>
    <row r="1" spans="1:7" x14ac:dyDescent="0.4">
      <c r="A1" s="2" t="str">
        <f>HYPERLINK("#'Auswahl Auswertungsmodul'!A1", "Zurück zum Start")</f>
        <v>Zurück zum Start</v>
      </c>
    </row>
    <row r="2" spans="1:7" x14ac:dyDescent="0.4">
      <c r="A2" s="2" t="str">
        <f>HYPERLINK("#'Auswahl NET-PNTX'!A1", "Zurück")</f>
        <v>Zurück</v>
      </c>
    </row>
    <row r="3" spans="1:7" x14ac:dyDescent="0.4">
      <c r="B3" s="7" t="s">
        <v>1152</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482</v>
      </c>
      <c r="C6" s="6" t="s">
        <v>368</v>
      </c>
      <c r="D6" s="9" t="s">
        <v>81</v>
      </c>
      <c r="E6" s="9" t="s">
        <v>80</v>
      </c>
      <c r="F6" s="9" t="s">
        <v>81</v>
      </c>
      <c r="G6" s="9" t="s">
        <v>81</v>
      </c>
    </row>
    <row r="7" spans="1:7" ht="24.9" x14ac:dyDescent="0.4">
      <c r="B7" s="10" t="s">
        <v>483</v>
      </c>
      <c r="C7" s="10" t="s">
        <v>484</v>
      </c>
      <c r="D7" s="11" t="s">
        <v>176</v>
      </c>
      <c r="E7" s="11" t="s">
        <v>175</v>
      </c>
      <c r="F7" s="11" t="s">
        <v>176</v>
      </c>
      <c r="G7" s="11" t="s">
        <v>176</v>
      </c>
    </row>
    <row r="8" spans="1:7" ht="24.9" x14ac:dyDescent="0.4">
      <c r="B8" s="6" t="s">
        <v>485</v>
      </c>
      <c r="C8" s="6" t="s">
        <v>486</v>
      </c>
      <c r="D8" s="9" t="s">
        <v>49</v>
      </c>
      <c r="E8" s="9" t="s">
        <v>48</v>
      </c>
      <c r="F8" s="9" t="s">
        <v>49</v>
      </c>
      <c r="G8" s="9" t="s">
        <v>49</v>
      </c>
    </row>
    <row r="9" spans="1:7" x14ac:dyDescent="0.4">
      <c r="B9"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PCI'!A1", "Zurück")</f>
        <v>Zurück</v>
      </c>
    </row>
    <row r="3" spans="1:6" x14ac:dyDescent="0.4">
      <c r="B3" s="7" t="s">
        <v>4844</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4806</v>
      </c>
      <c r="D6" s="9" t="s">
        <v>3326</v>
      </c>
      <c r="E6" s="9" t="s">
        <v>4807</v>
      </c>
      <c r="F6" s="9" t="s">
        <v>3326</v>
      </c>
    </row>
    <row r="7" spans="1:6" x14ac:dyDescent="0.4">
      <c r="B7" s="16" t="s">
        <v>4655</v>
      </c>
      <c r="C7" s="9" t="s">
        <v>4806</v>
      </c>
      <c r="D7" s="9" t="s">
        <v>4443</v>
      </c>
      <c r="E7" s="9" t="s">
        <v>4808</v>
      </c>
      <c r="F7" s="9" t="s">
        <v>4443</v>
      </c>
    </row>
    <row r="8" spans="1:6" x14ac:dyDescent="0.4">
      <c r="B8" s="16" t="s">
        <v>4444</v>
      </c>
      <c r="C8" s="9" t="s">
        <v>4809</v>
      </c>
      <c r="D8" s="9" t="s">
        <v>4810</v>
      </c>
      <c r="E8" s="9" t="s">
        <v>4811</v>
      </c>
      <c r="F8" s="9" t="s">
        <v>4812</v>
      </c>
    </row>
    <row r="9" spans="1:6" x14ac:dyDescent="0.4">
      <c r="B9" s="9" t="s">
        <v>4446</v>
      </c>
      <c r="C9" s="9" t="s">
        <v>1584</v>
      </c>
      <c r="D9" s="9" t="s">
        <v>4813</v>
      </c>
      <c r="E9" s="9" t="s">
        <v>1595</v>
      </c>
      <c r="F9" s="9" t="s">
        <v>4814</v>
      </c>
    </row>
    <row r="10" spans="1:6" x14ac:dyDescent="0.4">
      <c r="B10" s="16" t="s">
        <v>4448</v>
      </c>
      <c r="C10" s="9" t="s">
        <v>4815</v>
      </c>
      <c r="D10" s="9" t="s">
        <v>4443</v>
      </c>
      <c r="E10" s="9" t="s">
        <v>4816</v>
      </c>
      <c r="F10" s="9" t="s">
        <v>4443</v>
      </c>
    </row>
    <row r="11" spans="1:6" x14ac:dyDescent="0.4">
      <c r="B11" s="9" t="s">
        <v>4664</v>
      </c>
      <c r="C11" s="9" t="s">
        <v>4815</v>
      </c>
      <c r="D11" s="9" t="s">
        <v>4443</v>
      </c>
      <c r="E11" s="9" t="s">
        <v>4817</v>
      </c>
      <c r="F11" s="9" t="s">
        <v>4818</v>
      </c>
    </row>
    <row r="12" spans="1:6" x14ac:dyDescent="0.4">
      <c r="B12" s="9" t="s">
        <v>4665</v>
      </c>
      <c r="C12" s="9" t="s">
        <v>1586</v>
      </c>
      <c r="D12" s="9" t="s">
        <v>4447</v>
      </c>
      <c r="E12" s="9" t="s">
        <v>1588</v>
      </c>
      <c r="F12" s="9" t="s">
        <v>4819</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4820</v>
      </c>
      <c r="D15" s="9" t="s">
        <v>4821</v>
      </c>
      <c r="E15" s="9" t="s">
        <v>1981</v>
      </c>
      <c r="F15" s="9" t="s">
        <v>4822</v>
      </c>
    </row>
    <row r="16" spans="1:6" x14ac:dyDescent="0.4">
      <c r="B16" s="6" t="s">
        <v>4453</v>
      </c>
      <c r="C16" s="9" t="s">
        <v>4823</v>
      </c>
      <c r="D16" s="9" t="s">
        <v>4824</v>
      </c>
      <c r="E16" s="9" t="s">
        <v>3473</v>
      </c>
      <c r="F16" s="9" t="s">
        <v>4825</v>
      </c>
    </row>
    <row r="17" spans="2:6" x14ac:dyDescent="0.4">
      <c r="B17" s="9" t="s">
        <v>4455</v>
      </c>
      <c r="C17" s="9" t="s">
        <v>4826</v>
      </c>
      <c r="D17" s="9" t="s">
        <v>4827</v>
      </c>
      <c r="E17" s="9" t="s">
        <v>4828</v>
      </c>
      <c r="F17" s="9" t="s">
        <v>4829</v>
      </c>
    </row>
    <row r="18" spans="2:6" x14ac:dyDescent="0.4">
      <c r="B18" s="9" t="s">
        <v>4456</v>
      </c>
      <c r="C18" s="9" t="s">
        <v>1668</v>
      </c>
      <c r="D18" s="9" t="s">
        <v>4830</v>
      </c>
      <c r="E18" s="9" t="s">
        <v>1594</v>
      </c>
      <c r="F18" s="9" t="s">
        <v>4831</v>
      </c>
    </row>
    <row r="19" spans="2:6" x14ac:dyDescent="0.4">
      <c r="B19" s="9" t="s">
        <v>4457</v>
      </c>
      <c r="C19" s="9" t="s">
        <v>1586</v>
      </c>
      <c r="D19" s="9" t="s">
        <v>4447</v>
      </c>
      <c r="E19" s="9" t="s">
        <v>1586</v>
      </c>
      <c r="F19" s="9" t="s">
        <v>4447</v>
      </c>
    </row>
    <row r="20" spans="2:6" x14ac:dyDescent="0.4">
      <c r="B20" s="6" t="s">
        <v>4458</v>
      </c>
      <c r="C20" s="9" t="s">
        <v>1736</v>
      </c>
      <c r="D20" s="9" t="s">
        <v>4832</v>
      </c>
      <c r="E20" s="9" t="s">
        <v>1586</v>
      </c>
      <c r="F20" s="9" t="s">
        <v>4447</v>
      </c>
    </row>
    <row r="21" spans="2:6" x14ac:dyDescent="0.4">
      <c r="B21" s="21" t="s">
        <v>4459</v>
      </c>
      <c r="C21" s="22" t="s">
        <v>4437</v>
      </c>
      <c r="D21" s="22" t="s">
        <v>4437</v>
      </c>
      <c r="E21" s="22" t="s">
        <v>4437</v>
      </c>
      <c r="F21" s="22" t="s">
        <v>4437</v>
      </c>
    </row>
    <row r="22" spans="2:6" x14ac:dyDescent="0.4">
      <c r="B22" s="6" t="s">
        <v>4460</v>
      </c>
      <c r="C22" s="9" t="s">
        <v>4833</v>
      </c>
      <c r="D22" s="9" t="s">
        <v>4834</v>
      </c>
      <c r="E22" s="9" t="s">
        <v>4835</v>
      </c>
      <c r="F22" s="9" t="s">
        <v>4836</v>
      </c>
    </row>
    <row r="23" spans="2:6" x14ac:dyDescent="0.4">
      <c r="B23" s="6" t="s">
        <v>4462</v>
      </c>
      <c r="C23" s="9" t="s">
        <v>2017</v>
      </c>
      <c r="D23" s="9" t="s">
        <v>4837</v>
      </c>
      <c r="E23" s="9" t="s">
        <v>4838</v>
      </c>
      <c r="F23" s="9" t="s">
        <v>4839</v>
      </c>
    </row>
    <row r="24" spans="2:6" x14ac:dyDescent="0.4">
      <c r="B24" s="6" t="s">
        <v>4682</v>
      </c>
      <c r="C24" s="9" t="s">
        <v>1869</v>
      </c>
      <c r="D24" s="9" t="s">
        <v>4840</v>
      </c>
      <c r="E24" s="9" t="s">
        <v>1869</v>
      </c>
      <c r="F24" s="9" t="s">
        <v>4841</v>
      </c>
    </row>
    <row r="25" spans="2:6" x14ac:dyDescent="0.4">
      <c r="B25" s="6" t="s">
        <v>4464</v>
      </c>
      <c r="C25" s="9" t="s">
        <v>2022</v>
      </c>
      <c r="D25" s="9" t="s">
        <v>4842</v>
      </c>
      <c r="E25" s="9" t="s">
        <v>1745</v>
      </c>
      <c r="F25" s="9" t="s">
        <v>4843</v>
      </c>
    </row>
    <row r="26" spans="2:6" x14ac:dyDescent="0.4">
      <c r="B26" s="21" t="s">
        <v>4465</v>
      </c>
      <c r="C26" s="22" t="s">
        <v>4437</v>
      </c>
      <c r="D26" s="22" t="s">
        <v>4437</v>
      </c>
      <c r="E26" s="22" t="s">
        <v>4437</v>
      </c>
      <c r="F26" s="22" t="s">
        <v>4437</v>
      </c>
    </row>
    <row r="27" spans="2:6" x14ac:dyDescent="0.4">
      <c r="B27" s="6" t="s">
        <v>4466</v>
      </c>
      <c r="C27" s="9" t="s">
        <v>3389</v>
      </c>
      <c r="D27" s="9" t="s">
        <v>4467</v>
      </c>
      <c r="E27" s="9" t="s">
        <v>3447</v>
      </c>
      <c r="F27" s="9" t="s">
        <v>4467</v>
      </c>
    </row>
    <row r="28" spans="2:6" x14ac:dyDescent="0.4">
      <c r="B28" s="6" t="s">
        <v>4468</v>
      </c>
      <c r="C28" s="9" t="s">
        <v>1586</v>
      </c>
      <c r="D28" s="9" t="s">
        <v>4467</v>
      </c>
      <c r="E28" s="9" t="s">
        <v>1595</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NET-PNTX'!A1", "Zurück")</f>
        <v>Zurück</v>
      </c>
    </row>
  </sheetData>
  <pageMargins left="0.7" right="0.7" top="0.75" bottom="0.75" header="0.3" footer="0.3"/>
  <pageSetup paperSize="9" orientation="portrait" horizontalDpi="300" verticalDpi="30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49.69140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NET-PNTX'!A1", "Zurück")</f>
        <v>Zurück</v>
      </c>
    </row>
    <row r="3" spans="1:7" x14ac:dyDescent="0.4">
      <c r="B3" s="7" t="s">
        <v>1843</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482</v>
      </c>
      <c r="C6" s="6" t="s">
        <v>368</v>
      </c>
      <c r="D6" s="9" t="s">
        <v>1595</v>
      </c>
      <c r="E6" s="9" t="s">
        <v>81</v>
      </c>
      <c r="F6" s="9" t="s">
        <v>81</v>
      </c>
      <c r="G6" s="9" t="s">
        <v>1139</v>
      </c>
    </row>
    <row r="7" spans="1:7" ht="24.9" x14ac:dyDescent="0.4">
      <c r="B7" s="10" t="s">
        <v>483</v>
      </c>
      <c r="C7" s="10" t="s">
        <v>484</v>
      </c>
      <c r="D7" s="11" t="s">
        <v>1670</v>
      </c>
      <c r="E7" s="11" t="s">
        <v>176</v>
      </c>
      <c r="F7" s="11" t="s">
        <v>176</v>
      </c>
      <c r="G7" s="11" t="s">
        <v>176</v>
      </c>
    </row>
    <row r="8" spans="1:7" ht="24.9" x14ac:dyDescent="0.4">
      <c r="B8" s="6" t="s">
        <v>485</v>
      </c>
      <c r="C8" s="6" t="s">
        <v>486</v>
      </c>
      <c r="D8" s="9" t="s">
        <v>1585</v>
      </c>
      <c r="E8" s="9" t="s">
        <v>49</v>
      </c>
      <c r="F8" s="9" t="s">
        <v>906</v>
      </c>
      <c r="G8" s="9" t="s">
        <v>49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NET-PNTX'!A1", "Zurück")</f>
        <v>Zurück</v>
      </c>
    </row>
  </sheetData>
  <pageMargins left="0.7" right="0.7" top="0.75" bottom="0.75" header="0.3" footer="0.3"/>
  <pageSetup paperSize="9" orientation="portrait" horizontalDpi="300" verticalDpi="30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baseColWidth="10" defaultRowHeight="14.6" x14ac:dyDescent="0.4"/>
  <cols>
    <col min="2" max="2" width="9.69140625" customWidth="1"/>
    <col min="3" max="3" width="49.69140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NET-PNTX'!A1", "Zurück")</f>
        <v>Zurück</v>
      </c>
    </row>
    <row r="3" spans="1:8" x14ac:dyDescent="0.4">
      <c r="B3" s="7" t="s">
        <v>2436</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482</v>
      </c>
      <c r="C6" s="6" t="s">
        <v>368</v>
      </c>
      <c r="D6" s="9" t="s">
        <v>1595</v>
      </c>
      <c r="E6" s="9" t="s">
        <v>81</v>
      </c>
      <c r="F6" s="9" t="s">
        <v>81</v>
      </c>
      <c r="G6" s="9" t="s">
        <v>81</v>
      </c>
      <c r="H6" s="9" t="s">
        <v>81</v>
      </c>
    </row>
    <row r="7" spans="1:8" ht="24.9" x14ac:dyDescent="0.4">
      <c r="B7" s="10" t="s">
        <v>483</v>
      </c>
      <c r="C7" s="10" t="s">
        <v>484</v>
      </c>
      <c r="D7" s="11" t="s">
        <v>1670</v>
      </c>
      <c r="E7" s="11" t="s">
        <v>176</v>
      </c>
      <c r="F7" s="11" t="s">
        <v>176</v>
      </c>
      <c r="G7" s="11" t="s">
        <v>996</v>
      </c>
      <c r="H7" s="11" t="s">
        <v>176</v>
      </c>
    </row>
    <row r="8" spans="1:8" ht="24.9" x14ac:dyDescent="0.4">
      <c r="B8" s="6" t="s">
        <v>485</v>
      </c>
      <c r="C8" s="6" t="s">
        <v>486</v>
      </c>
      <c r="D8" s="9" t="s">
        <v>1585</v>
      </c>
      <c r="E8" s="9" t="s">
        <v>49</v>
      </c>
      <c r="F8" s="9" t="s">
        <v>49</v>
      </c>
      <c r="G8" s="9" t="s">
        <v>49</v>
      </c>
      <c r="H8" s="9" t="s">
        <v>918</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NET-PNTX'!A1", "Zurück")</f>
        <v>Zurück</v>
      </c>
    </row>
  </sheetData>
  <pageMargins left="0.7" right="0.7" top="0.75" bottom="0.75" header="0.3" footer="0.3"/>
  <pageSetup paperSize="9" orientation="portrait" horizontalDpi="300" verticalDpi="300"/>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baseColWidth="10" defaultRowHeight="14.6" x14ac:dyDescent="0.4"/>
  <cols>
    <col min="2" max="2" width="9.69140625" customWidth="1"/>
    <col min="3" max="3" width="49.69140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NET-PNTX'!A1", "Zurück")</f>
        <v>Zurück</v>
      </c>
    </row>
    <row r="3" spans="1:8" x14ac:dyDescent="0.4">
      <c r="B3" s="7" t="s">
        <v>2954</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482</v>
      </c>
      <c r="C6" s="6" t="s">
        <v>368</v>
      </c>
      <c r="D6" s="9" t="s">
        <v>1595</v>
      </c>
      <c r="E6" s="9" t="s">
        <v>81</v>
      </c>
      <c r="F6" s="9" t="s">
        <v>81</v>
      </c>
      <c r="G6" s="9" t="s">
        <v>81</v>
      </c>
      <c r="H6" s="9" t="s">
        <v>1139</v>
      </c>
    </row>
    <row r="7" spans="1:8" ht="24.9" x14ac:dyDescent="0.4">
      <c r="B7" s="10" t="s">
        <v>483</v>
      </c>
      <c r="C7" s="10" t="s">
        <v>484</v>
      </c>
      <c r="D7" s="11" t="s">
        <v>1670</v>
      </c>
      <c r="E7" s="11" t="s">
        <v>176</v>
      </c>
      <c r="F7" s="11" t="s">
        <v>176</v>
      </c>
      <c r="G7" s="11" t="s">
        <v>176</v>
      </c>
      <c r="H7" s="11" t="s">
        <v>997</v>
      </c>
    </row>
    <row r="8" spans="1:8" ht="24.9" x14ac:dyDescent="0.4">
      <c r="B8" s="6" t="s">
        <v>485</v>
      </c>
      <c r="C8" s="6" t="s">
        <v>486</v>
      </c>
      <c r="D8" s="9" t="s">
        <v>1585</v>
      </c>
      <c r="E8" s="9" t="s">
        <v>49</v>
      </c>
      <c r="F8" s="9" t="s">
        <v>49</v>
      </c>
      <c r="G8" s="9" t="s">
        <v>49</v>
      </c>
      <c r="H8" s="9" t="s">
        <v>857</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NET-PNTX'!A1", "Zurück")</f>
        <v>Zurück</v>
      </c>
    </row>
  </sheetData>
  <pageMargins left="0.7" right="0.7" top="0.75" bottom="0.75" header="0.3" footer="0.3"/>
  <pageSetup paperSize="9" orientation="portrait" horizontalDpi="300" verticalDpi="30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baseColWidth="10" defaultRowHeight="14.6" x14ac:dyDescent="0.4"/>
  <cols>
    <col min="2" max="2" width="9.69140625" customWidth="1"/>
    <col min="3" max="3" width="49.69140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NET-PNTX'!A1", "Zurück")</f>
        <v>Zurück</v>
      </c>
    </row>
    <row r="3" spans="1:6" x14ac:dyDescent="0.4">
      <c r="B3" s="7" t="s">
        <v>3239</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482</v>
      </c>
      <c r="C6" s="6" t="s">
        <v>368</v>
      </c>
      <c r="D6" s="9" t="s">
        <v>59</v>
      </c>
      <c r="E6" s="9" t="s">
        <v>59</v>
      </c>
      <c r="F6" s="9" t="s">
        <v>58</v>
      </c>
    </row>
    <row r="7" spans="1:6" ht="24.9" x14ac:dyDescent="0.4">
      <c r="B7" s="10" t="s">
        <v>483</v>
      </c>
      <c r="C7" s="10" t="s">
        <v>484</v>
      </c>
      <c r="D7" s="11" t="s">
        <v>52</v>
      </c>
      <c r="E7" s="11" t="s">
        <v>176</v>
      </c>
      <c r="F7" s="11" t="s">
        <v>52</v>
      </c>
    </row>
    <row r="8" spans="1:6" ht="24.9" x14ac:dyDescent="0.4">
      <c r="B8" s="6" t="s">
        <v>485</v>
      </c>
      <c r="C8" s="6" t="s">
        <v>486</v>
      </c>
      <c r="D8" s="9" t="s">
        <v>81</v>
      </c>
      <c r="E8" s="9" t="s">
        <v>187</v>
      </c>
      <c r="F8" s="9" t="s">
        <v>80</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heetViews>
  <sheetFormatPr baseColWidth="10" defaultRowHeight="14.6" x14ac:dyDescent="0.4"/>
  <cols>
    <col min="2" max="2" width="9.69140625" customWidth="1"/>
    <col min="3" max="3" width="49.69140625" customWidth="1"/>
    <col min="4" max="4" width="35.69140625" customWidth="1"/>
    <col min="5" max="5" width="33.69140625" customWidth="1"/>
    <col min="6" max="6" width="20.69140625" customWidth="1"/>
    <col min="7" max="7" width="19.69140625" customWidth="1"/>
    <col min="8" max="8" width="31.69140625" customWidth="1"/>
    <col min="9" max="9" width="36.69140625" customWidth="1"/>
  </cols>
  <sheetData>
    <row r="1" spans="1:9" x14ac:dyDescent="0.4">
      <c r="A1" s="2" t="str">
        <f>HYPERLINK("#'Auswahl Auswertungsmodul'!A1", "Zurück zum Start")</f>
        <v>Zurück zum Start</v>
      </c>
    </row>
    <row r="2" spans="1:9" x14ac:dyDescent="0.4">
      <c r="A2" s="2" t="str">
        <f>HYPERLINK("#'Auswahl NET-PNTX'!A1", "Zurück")</f>
        <v>Zurück</v>
      </c>
    </row>
    <row r="3" spans="1:9" x14ac:dyDescent="0.4">
      <c r="B3" s="7" t="s">
        <v>4360</v>
      </c>
    </row>
    <row r="4" spans="1:9" x14ac:dyDescent="0.4">
      <c r="B4" s="4" t="s">
        <v>36</v>
      </c>
      <c r="C4" s="4" t="s">
        <v>345</v>
      </c>
      <c r="D4" s="15" t="s">
        <v>4346</v>
      </c>
      <c r="E4" s="15" t="s">
        <v>4347</v>
      </c>
      <c r="F4" s="15" t="s">
        <v>4348</v>
      </c>
      <c r="G4" s="15" t="s">
        <v>4349</v>
      </c>
      <c r="H4" s="15" t="s">
        <v>4350</v>
      </c>
      <c r="I4" s="15" t="s">
        <v>3171</v>
      </c>
    </row>
    <row r="5" spans="1:9" x14ac:dyDescent="0.4">
      <c r="B5" s="6" t="s">
        <v>482</v>
      </c>
      <c r="C5" s="6" t="s">
        <v>368</v>
      </c>
      <c r="D5" s="9" t="s">
        <v>1595</v>
      </c>
      <c r="E5" s="9" t="s">
        <v>1586</v>
      </c>
      <c r="F5" s="9" t="s">
        <v>1586</v>
      </c>
      <c r="G5" s="9" t="s">
        <v>1586</v>
      </c>
      <c r="H5" s="9" t="s">
        <v>1586</v>
      </c>
      <c r="I5" s="9" t="s">
        <v>1586</v>
      </c>
    </row>
    <row r="6" spans="1:9" x14ac:dyDescent="0.4">
      <c r="B6" s="10" t="s">
        <v>483</v>
      </c>
      <c r="C6" s="10" t="s">
        <v>484</v>
      </c>
      <c r="D6" s="11" t="s">
        <v>1595</v>
      </c>
      <c r="E6" s="11" t="s">
        <v>1586</v>
      </c>
      <c r="F6" s="11" t="s">
        <v>1586</v>
      </c>
      <c r="G6" s="11" t="s">
        <v>1586</v>
      </c>
      <c r="H6" s="11" t="s">
        <v>1586</v>
      </c>
      <c r="I6" s="11" t="s">
        <v>1586</v>
      </c>
    </row>
    <row r="7" spans="1:9" x14ac:dyDescent="0.4">
      <c r="B7" s="6" t="s">
        <v>485</v>
      </c>
      <c r="C7" s="6" t="s">
        <v>486</v>
      </c>
      <c r="D7" s="9" t="s">
        <v>1597</v>
      </c>
      <c r="E7" s="9" t="s">
        <v>1586</v>
      </c>
      <c r="F7" s="9" t="s">
        <v>1586</v>
      </c>
      <c r="G7" s="9" t="s">
        <v>1586</v>
      </c>
      <c r="H7" s="9" t="s">
        <v>1586</v>
      </c>
      <c r="I7" s="9" t="s">
        <v>1586</v>
      </c>
    </row>
  </sheetData>
  <pageMargins left="0.7" right="0.7" top="0.75" bottom="0.75" header="0.3" footer="0.3"/>
  <pageSetup paperSize="9" orientation="portrait" horizontalDpi="300" verticalDpi="300"/>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heetViews>
  <sheetFormatPr baseColWidth="10" defaultRowHeight="14.6" x14ac:dyDescent="0.4"/>
  <cols>
    <col min="2" max="2" width="9.69140625" customWidth="1"/>
    <col min="3" max="3" width="42.6914062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NET-PNTX'!A1", "Zurück")</f>
        <v>Zurück</v>
      </c>
    </row>
    <row r="3" spans="1:11" x14ac:dyDescent="0.4">
      <c r="B3" s="7" t="s">
        <v>4417</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482</v>
      </c>
      <c r="C6" s="6" t="s">
        <v>368</v>
      </c>
      <c r="D6" s="6" t="s">
        <v>1610</v>
      </c>
      <c r="E6" s="9" t="s">
        <v>1586</v>
      </c>
      <c r="F6" s="9" t="s">
        <v>1586</v>
      </c>
      <c r="G6" s="9" t="s">
        <v>1586</v>
      </c>
      <c r="H6" s="9" t="s">
        <v>1586</v>
      </c>
      <c r="I6" s="9" t="s">
        <v>1586</v>
      </c>
      <c r="J6" s="9" t="s">
        <v>1586</v>
      </c>
      <c r="K6" s="9" t="s">
        <v>1586</v>
      </c>
    </row>
    <row r="7" spans="1:11" x14ac:dyDescent="0.4">
      <c r="B7" s="6" t="s">
        <v>482</v>
      </c>
      <c r="C7" s="6" t="s">
        <v>368</v>
      </c>
      <c r="D7" s="6" t="s">
        <v>4373</v>
      </c>
      <c r="E7" s="9" t="s">
        <v>1586</v>
      </c>
      <c r="F7" s="9" t="s">
        <v>1586</v>
      </c>
      <c r="G7" s="9" t="s">
        <v>1586</v>
      </c>
      <c r="H7" s="9" t="s">
        <v>1586</v>
      </c>
      <c r="I7" s="9" t="s">
        <v>1586</v>
      </c>
      <c r="J7" s="9" t="s">
        <v>1586</v>
      </c>
      <c r="K7" s="9" t="s">
        <v>1586</v>
      </c>
    </row>
    <row r="8" spans="1:11" x14ac:dyDescent="0.4">
      <c r="B8" s="6" t="s">
        <v>483</v>
      </c>
      <c r="C8" s="6" t="s">
        <v>484</v>
      </c>
      <c r="D8" s="6" t="s">
        <v>1610</v>
      </c>
      <c r="E8" s="9" t="s">
        <v>1586</v>
      </c>
      <c r="F8" s="9" t="s">
        <v>1586</v>
      </c>
      <c r="G8" s="9" t="s">
        <v>1586</v>
      </c>
      <c r="H8" s="9" t="s">
        <v>1586</v>
      </c>
      <c r="I8" s="9" t="s">
        <v>1586</v>
      </c>
      <c r="J8" s="9" t="s">
        <v>1586</v>
      </c>
      <c r="K8" s="9" t="s">
        <v>1586</v>
      </c>
    </row>
    <row r="9" spans="1:11" x14ac:dyDescent="0.4">
      <c r="B9" s="6" t="s">
        <v>483</v>
      </c>
      <c r="C9" s="6" t="s">
        <v>484</v>
      </c>
      <c r="D9" s="6" t="s">
        <v>4373</v>
      </c>
      <c r="E9" s="9" t="s">
        <v>1586</v>
      </c>
      <c r="F9" s="9" t="s">
        <v>1586</v>
      </c>
      <c r="G9" s="9" t="s">
        <v>1586</v>
      </c>
      <c r="H9" s="9" t="s">
        <v>1586</v>
      </c>
      <c r="I9" s="9" t="s">
        <v>1586</v>
      </c>
      <c r="J9" s="9" t="s">
        <v>1586</v>
      </c>
      <c r="K9" s="9" t="s">
        <v>1586</v>
      </c>
    </row>
    <row r="10" spans="1:11" x14ac:dyDescent="0.4">
      <c r="B10" s="6" t="s">
        <v>485</v>
      </c>
      <c r="C10" s="6" t="s">
        <v>486</v>
      </c>
      <c r="D10" s="6" t="s">
        <v>1610</v>
      </c>
      <c r="E10" s="9" t="s">
        <v>1586</v>
      </c>
      <c r="F10" s="9" t="s">
        <v>1586</v>
      </c>
      <c r="G10" s="9" t="s">
        <v>1586</v>
      </c>
      <c r="H10" s="9" t="s">
        <v>1586</v>
      </c>
      <c r="I10" s="9" t="s">
        <v>1586</v>
      </c>
      <c r="J10" s="9" t="s">
        <v>1586</v>
      </c>
      <c r="K10" s="9" t="s">
        <v>1586</v>
      </c>
    </row>
    <row r="11" spans="1:11" x14ac:dyDescent="0.4">
      <c r="B11" s="6" t="s">
        <v>485</v>
      </c>
      <c r="C11" s="6" t="s">
        <v>486</v>
      </c>
      <c r="D11" s="6" t="s">
        <v>4373</v>
      </c>
      <c r="E11" s="9" t="s">
        <v>1586</v>
      </c>
      <c r="F11" s="9" t="s">
        <v>1586</v>
      </c>
      <c r="G11" s="9" t="s">
        <v>1586</v>
      </c>
      <c r="H11" s="9" t="s">
        <v>1586</v>
      </c>
      <c r="I11" s="9" t="s">
        <v>1586</v>
      </c>
      <c r="J11" s="9" t="s">
        <v>1586</v>
      </c>
      <c r="K11" s="9" t="s">
        <v>1586</v>
      </c>
    </row>
    <row r="12" spans="1:11" x14ac:dyDescent="0.4">
      <c r="B12"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08.765625" customWidth="1"/>
    <col min="3" max="4" width="17.84375" customWidth="1"/>
  </cols>
  <sheetData>
    <row r="1" spans="1:4" x14ac:dyDescent="0.4">
      <c r="A1" s="2" t="str">
        <f>HYPERLINK("#'Auswahl Auswertungsmodul'!A1", "Zurück zum Start")</f>
        <v>Zurück zum Start</v>
      </c>
    </row>
    <row r="2" spans="1:4" x14ac:dyDescent="0.4">
      <c r="A2" s="2" t="str">
        <f>HYPERLINK("#'Auswahl PCI'!A1", "Zurück")</f>
        <v>Zurück</v>
      </c>
    </row>
    <row r="3" spans="1:4" x14ac:dyDescent="0.4">
      <c r="B3" s="7" t="s">
        <v>4524</v>
      </c>
    </row>
    <row r="4" spans="1:4" x14ac:dyDescent="0.4">
      <c r="B4" s="25" t="s">
        <v>4437</v>
      </c>
      <c r="C4" s="23" t="s">
        <v>4438</v>
      </c>
      <c r="D4" s="25" t="s">
        <v>4438</v>
      </c>
    </row>
    <row r="5" spans="1:4" x14ac:dyDescent="0.4">
      <c r="B5" s="24"/>
      <c r="C5" s="8" t="s">
        <v>4439</v>
      </c>
      <c r="D5" s="8" t="s">
        <v>4440</v>
      </c>
    </row>
    <row r="6" spans="1:4" x14ac:dyDescent="0.4">
      <c r="B6" s="16" t="s">
        <v>4441</v>
      </c>
      <c r="C6" s="9" t="s">
        <v>4513</v>
      </c>
      <c r="D6" s="9" t="s">
        <v>4443</v>
      </c>
    </row>
    <row r="7" spans="1:4" x14ac:dyDescent="0.4">
      <c r="B7" s="16" t="s">
        <v>4444</v>
      </c>
      <c r="C7" s="9" t="s">
        <v>4514</v>
      </c>
      <c r="D7" s="9" t="s">
        <v>4515</v>
      </c>
    </row>
    <row r="8" spans="1:4" x14ac:dyDescent="0.4">
      <c r="B8" s="9" t="s">
        <v>4446</v>
      </c>
      <c r="C8" s="9" t="s">
        <v>1595</v>
      </c>
      <c r="D8" s="9" t="s">
        <v>4516</v>
      </c>
    </row>
    <row r="9" spans="1:4" x14ac:dyDescent="0.4">
      <c r="B9" s="16" t="s">
        <v>4448</v>
      </c>
      <c r="C9" s="9" t="s">
        <v>4517</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3937</v>
      </c>
      <c r="D12" s="9" t="s">
        <v>4518</v>
      </c>
    </row>
    <row r="13" spans="1:4" x14ac:dyDescent="0.4">
      <c r="B13" s="6" t="s">
        <v>4453</v>
      </c>
      <c r="C13" s="9" t="s">
        <v>4298</v>
      </c>
      <c r="D13" s="9" t="s">
        <v>4519</v>
      </c>
    </row>
    <row r="14" spans="1:4" x14ac:dyDescent="0.4">
      <c r="B14" s="9" t="s">
        <v>4455</v>
      </c>
      <c r="C14" s="9" t="s">
        <v>4298</v>
      </c>
      <c r="D14" s="9" t="s">
        <v>4443</v>
      </c>
    </row>
    <row r="15" spans="1:4" x14ac:dyDescent="0.4">
      <c r="B15" s="9" t="s">
        <v>4456</v>
      </c>
      <c r="C15" s="9" t="s">
        <v>1588</v>
      </c>
      <c r="D15" s="9" t="s">
        <v>4520</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1739</v>
      </c>
      <c r="D19" s="9" t="s">
        <v>4521</v>
      </c>
    </row>
    <row r="20" spans="2:4" x14ac:dyDescent="0.4">
      <c r="B20" s="6" t="s">
        <v>4462</v>
      </c>
      <c r="C20" s="9" t="s">
        <v>3467</v>
      </c>
      <c r="D20" s="9" t="s">
        <v>4522</v>
      </c>
    </row>
    <row r="21" spans="2:4" x14ac:dyDescent="0.4">
      <c r="B21" s="6" t="s">
        <v>4464</v>
      </c>
      <c r="C21" s="9" t="s">
        <v>1678</v>
      </c>
      <c r="D21" s="9" t="s">
        <v>4523</v>
      </c>
    </row>
    <row r="22" spans="2:4" x14ac:dyDescent="0.4">
      <c r="B22" s="21" t="s">
        <v>4465</v>
      </c>
      <c r="C22" s="22" t="s">
        <v>4437</v>
      </c>
      <c r="D22" s="22" t="s">
        <v>4437</v>
      </c>
    </row>
    <row r="23" spans="2:4" x14ac:dyDescent="0.4">
      <c r="B23" s="6" t="s">
        <v>4466</v>
      </c>
      <c r="C23" s="9" t="s">
        <v>1594</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HYPERLINK("#'NET-PNTX-D - K3_1_AK'!A1", "Auffälligkeitskriterien: Übersicht über Auffälligkeiten und Qualitätssicherungsmaßnahmen gem. § 17 DeQS-RL")</f>
        <v>Auffälligkeitskriterien: Übersicht über Auffälligkeiten und Qualitätssicherungsmaßnahmen gem. § 17 DeQS-RL</v>
      </c>
      <c r="C6" s="2" t="str">
        <f>HYPERLINK("#'NET-PNTX-D - K3_1_AK'!A1", "K3_1_AK")</f>
        <v>K3_1_AK</v>
      </c>
    </row>
    <row r="7" spans="1:3" x14ac:dyDescent="0.4">
      <c r="B7" s="2" t="str">
        <f>HYPERLINK("#'NET-PNTX-D - K3_2_AK'!A1", "Auffälligkeitskriterien: Auffälligkeiten und Bewertungen nach Abschluss des Stellungnahmeverfahrens (AJ 2023)")</f>
        <v>Auffälligkeitskriterien: Auffälligkeiten und Bewertungen nach Abschluss des Stellungnahmeverfahrens (AJ 2023)</v>
      </c>
      <c r="C7" s="2" t="str">
        <f>HYPERLINK("#'NET-PNTX-D - K3_2_AK'!A1", "K3_2_AK")</f>
        <v>K3_2_AK</v>
      </c>
    </row>
    <row r="8" spans="1:3" x14ac:dyDescent="0.4">
      <c r="B8" s="2" t="str">
        <f>HYPERLINK("#'NET-PNTX-D - K3_3_AK'!A1", "Auffälligkeitskriterien: Wiederholte Auffälligkeiten (AJ 2023 und Vorjahre)")</f>
        <v>Auffälligkeitskriterien: Wiederholte Auffälligkeiten (AJ 2023 und Vorjahre)</v>
      </c>
      <c r="C8" s="2" t="str">
        <f>HYPERLINK("#'NET-PNTX-D - K3_3_AK'!A1", "K3_3_AK")</f>
        <v>K3_3_AK</v>
      </c>
    </row>
    <row r="9" spans="1:3" x14ac:dyDescent="0.4">
      <c r="B9" s="2" t="str">
        <f>HYPERLINK("#'NET-PNTX-D - K3_4_AK'!A1", "Auffälligkeitskriterien: Mehrfache Auffälligkeiten bei Leistungserbringern (AJ 2023)")</f>
        <v>Auffälligkeitskriterien: Mehrfache Auffälligkeiten bei Leistungserbringern (AJ 2023)</v>
      </c>
      <c r="C9" s="2" t="str">
        <f>HYPERLINK("#'NET-PNTX-D - K3_4_AK'!A1", "K3_4_AK")</f>
        <v>K3_4_AK</v>
      </c>
    </row>
    <row r="10" spans="1:3" x14ac:dyDescent="0.4">
      <c r="B10" s="2" t="str">
        <f>HYPERLINK("#'NET-PNTX-D - A_1_AK'!A1", "Auffälligkeitskriterien: Art der Auffälligkeit (AJ 2023)")</f>
        <v>Auffälligkeitskriterien: Art der Auffälligkeit (AJ 2023)</v>
      </c>
      <c r="C10" s="2" t="str">
        <f>HYPERLINK("#'NET-PNTX-D - A_1_AK'!A1", "A_1_AK")</f>
        <v>A_1_AK</v>
      </c>
    </row>
    <row r="11" spans="1:3" x14ac:dyDescent="0.4">
      <c r="B11" s="2" t="str">
        <f>HYPERLINK("#'NET-PNTX-D - A_2_AK_a'!A1", "Auffälligkeitskriterien: Stellungnahmeverfahren (AJ 2023)")</f>
        <v>Auffälligkeitskriterien: Stellungnahmeverfahren (AJ 2023)</v>
      </c>
      <c r="C11" s="2" t="str">
        <f>HYPERLINK("#'NET-PNTX-D - A_2_AK_a'!A1", "A_2_AK_a")</f>
        <v>A_2_AK_a</v>
      </c>
    </row>
    <row r="12" spans="1:3" x14ac:dyDescent="0.4">
      <c r="B12" s="2" t="str">
        <f>HYPERLINK("#'NET-PNTX-D - A_2_AK_b'!A1", "Auffälligkeitskriterien: Freitextkommentare zur Nicht-Einleitung von Stellungnahmeverfahren (AJ 2023)")</f>
        <v>Auffälligkeitskriterien: Freitextkommentare zur Nicht-Einleitung von Stellungnahmeverfahren (AJ 2023)</v>
      </c>
      <c r="C12" s="2" t="str">
        <f>HYPERLINK("#'NET-PNTX-D - A_2_AK_b'!A1", "A_2_AK_b")</f>
        <v>A_2_AK_b</v>
      </c>
    </row>
    <row r="13" spans="1:3" x14ac:dyDescent="0.4">
      <c r="B13" s="2" t="str">
        <f>HYPERLINK("#'NET-PNTX-D - A_3_AK_a'!A1", "Auffälligkeitskriterien: Bewertung der qualitativ auffälligen Ergebnisse (AJ 2023)")</f>
        <v>Auffälligkeitskriterien: Bewertung der qualitativ auffälligen Ergebnisse (AJ 2023)</v>
      </c>
      <c r="C13" s="2" t="str">
        <f>HYPERLINK("#'NET-PNTX-D - A_3_AK_a'!A1", "A_3_AK_a")</f>
        <v>A_3_AK_a</v>
      </c>
    </row>
    <row r="14" spans="1:3" x14ac:dyDescent="0.4">
      <c r="B14" s="2" t="str">
        <f>HYPERLINK("#'NET-PNTX-D - A_3_AK_b'!A1", "Auffälligkeitskriterien: Freitextkommentare zur Bewertung der qualitativ auffälligen Ergebnisse (AJ 2023)")</f>
        <v>Auffälligkeitskriterien: Freitextkommentare zur Bewertung der qualitativ auffälligen Ergebnisse (AJ 2023)</v>
      </c>
      <c r="C14" s="2" t="str">
        <f>HYPERLINK("#'NET-PNTX-D - A_3_AK_b'!A1", "A_3_AK_b")</f>
        <v>A_3_AK_b</v>
      </c>
    </row>
    <row r="15" spans="1:3" x14ac:dyDescent="0.4">
      <c r="B15" s="2" t="str">
        <f>HYPERLINK("#'NET-PNTX-D - A_5_AK_a'!A1", "Auffälligkeitskriterien: Bewertung der qualitativ unauffälligen Ergebnisse (AJ 2023)")</f>
        <v>Auffälligkeitskriterien: Bewertung der qualitativ unauffälligen Ergebnisse (AJ 2023)</v>
      </c>
      <c r="C15" s="2" t="str">
        <f>HYPERLINK("#'NET-PNTX-D - A_5_AK_a'!A1", "A_5_AK_a")</f>
        <v>A_5_AK_a</v>
      </c>
    </row>
    <row r="16" spans="1:3" x14ac:dyDescent="0.4">
      <c r="B16" s="2" t="str">
        <f>HYPERLINK("#'NET-PNTX-D - A_5_AK_b'!A1", "Auffälligkeitskriterien: Freitextkommentare zur Bewertung der qualitativ unauffälligen Ergebnisse (AJ 2023)")</f>
        <v>Auffälligkeitskriterien: Freitextkommentare zur Bewertung der qualitativ unauffälligen Ergebnisse (AJ 2023)</v>
      </c>
      <c r="C16" s="2" t="str">
        <f>HYPERLINK("#'NET-PNTX-D - A_5_AK_b'!A1", "A_5_AK_b")</f>
        <v>A_5_AK_b</v>
      </c>
    </row>
    <row r="17" spans="2:3" x14ac:dyDescent="0.4">
      <c r="B17" s="2" t="str">
        <f>HYPERLINK("#'NET-PNTX-D - A_7_AK_a'!A1", "Auffälligkeitskriterien: Bewertung der  Ergebnisse als Sonstiges (AJ 2023)")</f>
        <v>Auffälligkeitskriterien: Bewertung der  Ergebnisse als Sonstiges (AJ 2023)</v>
      </c>
      <c r="C17" s="2" t="str">
        <f>HYPERLINK("#'NET-PNTX-D - A_7_AK_a'!A1", "A_7_AK_a")</f>
        <v>A_7_AK_a</v>
      </c>
    </row>
    <row r="18" spans="2:3" x14ac:dyDescent="0.4">
      <c r="B18" s="2" t="str">
        <f>HYPERLINK("#'NET-PNTX-D - A_7_AK_b'!A1", "Auffälligkeitskriterien: Freitextkommentare zur Bewertung der Ergebnisse als Sonstiges (AJ 2023)")</f>
        <v>Auffälligkeitskriterien: Freitextkommentare zur Bewertung der Ergebnisse als Sonstiges (AJ 2023)</v>
      </c>
      <c r="C18" s="2" t="str">
        <f>HYPERLINK("#'NET-PNTX-D - A_7_AK_b'!A1", "A_7_AK_b")</f>
        <v>A_7_AK_b</v>
      </c>
    </row>
    <row r="19" spans="2:3" x14ac:dyDescent="0.4">
      <c r="B19" s="2" t="str">
        <f>HYPERLINK("#'NET-PNTX-D - A_9_AK'!A1", "Auffälligkeitskriterien: Initiierung Maßnahmenstufe 1 und 2 (AJ 2023)")</f>
        <v>Auffälligkeitskriterien: Initiierung Maßnahmenstufe 1 und 2 (AJ 2023)</v>
      </c>
      <c r="C19" s="2" t="str">
        <f>HYPERLINK("#'NET-PNTX-D - A_9_AK'!A1", "A_9_AK")</f>
        <v>A_9_AK</v>
      </c>
    </row>
    <row r="20" spans="2:3" x14ac:dyDescent="0.4">
      <c r="B20" s="2" t="str">
        <f>HYPERLINK("#'NET-PNTX-D - A_13_AK'!A1", "Auffälligkeitskriterien: Art der Maßnahme in Maßnahmenstufe 1 (AJ 2022 und 2023)")</f>
        <v>Auffälligkeitskriterien: Art der Maßnahme in Maßnahmenstufe 1 (AJ 2022 und 2023)</v>
      </c>
      <c r="C20" s="2" t="str">
        <f>HYPERLINK("#'NET-PNTX-D - A_13_AK'!A1", "A_13_AK")</f>
        <v>A_13_AK</v>
      </c>
    </row>
  </sheetData>
  <pageMargins left="0.7" right="0.7" top="0.75" bottom="0.75" header="0.3" footer="0.3"/>
  <pageSetup paperSize="9" orientation="portrait" horizontalDpi="300" verticalDpi="30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4.765625" customWidth="1"/>
    <col min="3" max="4" width="17.84375" customWidth="1"/>
  </cols>
  <sheetData>
    <row r="1" spans="1:4" x14ac:dyDescent="0.4">
      <c r="A1" s="2" t="str">
        <f>HYPERLINK("#'Auswahl Auswertungsmodul'!A1", "Zurück zum Start")</f>
        <v>Zurück zum Start</v>
      </c>
    </row>
    <row r="2" spans="1:4" x14ac:dyDescent="0.4">
      <c r="A2" s="2" t="str">
        <f>HYPERLINK("#'Auswahl NET-PNTX-D'!A1", "Zurück")</f>
        <v>Zurück</v>
      </c>
    </row>
    <row r="3" spans="1:4" x14ac:dyDescent="0.4">
      <c r="B3" s="7" t="s">
        <v>4512</v>
      </c>
    </row>
    <row r="4" spans="1:4" x14ac:dyDescent="0.4">
      <c r="B4" s="25" t="s">
        <v>4437</v>
      </c>
      <c r="C4" s="23" t="s">
        <v>4438</v>
      </c>
      <c r="D4" s="25" t="s">
        <v>4438</v>
      </c>
    </row>
    <row r="5" spans="1:4" x14ac:dyDescent="0.4">
      <c r="B5" s="24"/>
      <c r="C5" s="8" t="s">
        <v>4439</v>
      </c>
      <c r="D5" s="8" t="s">
        <v>4440</v>
      </c>
    </row>
    <row r="6" spans="1:4" x14ac:dyDescent="0.4">
      <c r="B6" s="16" t="s">
        <v>4441</v>
      </c>
      <c r="C6" s="9" t="s">
        <v>1932</v>
      </c>
      <c r="D6" s="9" t="s">
        <v>4443</v>
      </c>
    </row>
    <row r="7" spans="1:4" x14ac:dyDescent="0.4">
      <c r="B7" s="16" t="s">
        <v>4444</v>
      </c>
      <c r="C7" s="9" t="s">
        <v>1584</v>
      </c>
      <c r="D7" s="9" t="s">
        <v>4509</v>
      </c>
    </row>
    <row r="8" spans="1:4" x14ac:dyDescent="0.4">
      <c r="B8" s="9" t="s">
        <v>4446</v>
      </c>
      <c r="C8" s="9" t="s">
        <v>1586</v>
      </c>
      <c r="D8" s="9" t="s">
        <v>4447</v>
      </c>
    </row>
    <row r="9" spans="1:4" x14ac:dyDescent="0.4">
      <c r="B9" s="16" t="s">
        <v>4448</v>
      </c>
      <c r="C9" s="9" t="s">
        <v>1584</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1586</v>
      </c>
      <c r="D12" s="9" t="s">
        <v>4447</v>
      </c>
    </row>
    <row r="13" spans="1:4" x14ac:dyDescent="0.4">
      <c r="B13" s="6" t="s">
        <v>4453</v>
      </c>
      <c r="C13" s="9" t="s">
        <v>1584</v>
      </c>
      <c r="D13" s="9" t="s">
        <v>4443</v>
      </c>
    </row>
    <row r="14" spans="1:4" x14ac:dyDescent="0.4">
      <c r="B14" s="9" t="s">
        <v>4455</v>
      </c>
      <c r="C14" s="9" t="s">
        <v>1584</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1588</v>
      </c>
      <c r="D19" s="9" t="s">
        <v>4510</v>
      </c>
    </row>
    <row r="20" spans="2:4" x14ac:dyDescent="0.4">
      <c r="B20" s="6" t="s">
        <v>4462</v>
      </c>
      <c r="C20" s="9" t="s">
        <v>1595</v>
      </c>
      <c r="D20" s="9" t="s">
        <v>4511</v>
      </c>
    </row>
    <row r="21" spans="2:4" x14ac:dyDescent="0.4">
      <c r="B21" s="6" t="s">
        <v>4464</v>
      </c>
      <c r="C21" s="9" t="s">
        <v>1586</v>
      </c>
      <c r="D21" s="9" t="s">
        <v>4447</v>
      </c>
    </row>
    <row r="22" spans="2:4" x14ac:dyDescent="0.4">
      <c r="B22" s="21" t="s">
        <v>4465</v>
      </c>
      <c r="C22" s="22" t="s">
        <v>4437</v>
      </c>
      <c r="D22" s="22" t="s">
        <v>4437</v>
      </c>
    </row>
    <row r="23" spans="2:4" x14ac:dyDescent="0.4">
      <c r="B23" s="6" t="s">
        <v>4466</v>
      </c>
      <c r="C23" s="9" t="s">
        <v>1586</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heetViews>
  <sheetFormatPr baseColWidth="10" defaultRowHeight="14.6" x14ac:dyDescent="0.4"/>
  <cols>
    <col min="2" max="2" width="9.69140625" customWidth="1"/>
    <col min="3" max="3" width="41"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NET-PNTX-D'!A1", "Zurück")</f>
        <v>Zurück</v>
      </c>
    </row>
    <row r="3" spans="1:13" x14ac:dyDescent="0.4">
      <c r="B3" s="7" t="s">
        <v>5293</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41</v>
      </c>
      <c r="C7" s="21"/>
      <c r="D7" s="29"/>
      <c r="E7" s="29"/>
      <c r="F7" s="29"/>
      <c r="G7" s="29"/>
      <c r="H7" s="29"/>
      <c r="I7" s="29"/>
      <c r="J7" s="29"/>
      <c r="K7" s="29"/>
      <c r="L7" s="29"/>
      <c r="M7" s="29"/>
    </row>
    <row r="8" spans="1:13" ht="24.9" x14ac:dyDescent="0.4">
      <c r="B8" s="6" t="s">
        <v>107</v>
      </c>
      <c r="C8" s="6" t="s">
        <v>43</v>
      </c>
      <c r="D8" s="9" t="s">
        <v>3563</v>
      </c>
      <c r="E8" s="9" t="s">
        <v>1586</v>
      </c>
      <c r="F8" s="9" t="s">
        <v>45</v>
      </c>
      <c r="G8" s="9" t="s">
        <v>615</v>
      </c>
      <c r="H8" s="9" t="s">
        <v>899</v>
      </c>
      <c r="I8" s="9" t="s">
        <v>1257</v>
      </c>
      <c r="J8" s="9" t="s">
        <v>898</v>
      </c>
      <c r="K8" s="9" t="s">
        <v>1256</v>
      </c>
      <c r="L8" s="9" t="s">
        <v>45</v>
      </c>
      <c r="M8" s="9" t="s">
        <v>615</v>
      </c>
    </row>
    <row r="9" spans="1:13" ht="24.9" x14ac:dyDescent="0.4">
      <c r="B9" s="6" t="s">
        <v>108</v>
      </c>
      <c r="C9" s="6" t="s">
        <v>47</v>
      </c>
      <c r="D9" s="9" t="s">
        <v>615</v>
      </c>
      <c r="E9" s="9" t="s">
        <v>1586</v>
      </c>
      <c r="F9" s="9" t="s">
        <v>52</v>
      </c>
      <c r="G9" s="9" t="s">
        <v>615</v>
      </c>
      <c r="H9" s="9" t="s">
        <v>52</v>
      </c>
      <c r="I9" s="9" t="s">
        <v>615</v>
      </c>
      <c r="J9" s="9" t="s">
        <v>52</v>
      </c>
      <c r="K9" s="9" t="s">
        <v>615</v>
      </c>
      <c r="L9" s="9" t="s">
        <v>52</v>
      </c>
      <c r="M9" s="9" t="s">
        <v>615</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heetViews>
  <sheetFormatPr baseColWidth="10" defaultRowHeight="14.6" x14ac:dyDescent="0.4"/>
  <cols>
    <col min="2" max="2" width="9.69140625" customWidth="1"/>
    <col min="3" max="3" width="41"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NET-PNTX-D'!A1", "Zurück")</f>
        <v>Zurück</v>
      </c>
    </row>
    <row r="3" spans="1:9" x14ac:dyDescent="0.4">
      <c r="B3" s="7" t="s">
        <v>6780</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41</v>
      </c>
      <c r="C6" s="21"/>
      <c r="D6" s="29"/>
      <c r="E6" s="29"/>
      <c r="F6" s="29"/>
      <c r="G6" s="29"/>
      <c r="H6" s="29"/>
      <c r="I6" s="29"/>
    </row>
    <row r="7" spans="1:9" x14ac:dyDescent="0.4">
      <c r="B7" s="6" t="s">
        <v>107</v>
      </c>
      <c r="C7" s="6" t="s">
        <v>43</v>
      </c>
      <c r="D7" s="9" t="s">
        <v>1584</v>
      </c>
      <c r="E7" s="9" t="s">
        <v>1586</v>
      </c>
      <c r="F7" s="9" t="s">
        <v>1586</v>
      </c>
      <c r="G7" s="9" t="s">
        <v>1595</v>
      </c>
      <c r="H7" s="9" t="s">
        <v>1586</v>
      </c>
      <c r="I7" s="9" t="s">
        <v>1586</v>
      </c>
    </row>
    <row r="8" spans="1:9" x14ac:dyDescent="0.4">
      <c r="B8" s="6" t="s">
        <v>108</v>
      </c>
      <c r="C8" s="6" t="s">
        <v>47</v>
      </c>
      <c r="D8" s="9" t="s">
        <v>1586</v>
      </c>
      <c r="E8" s="9" t="s">
        <v>1586</v>
      </c>
      <c r="F8" s="9" t="s">
        <v>1586</v>
      </c>
      <c r="G8" s="9" t="s">
        <v>1586</v>
      </c>
      <c r="H8" s="9" t="s">
        <v>1586</v>
      </c>
      <c r="I8" s="9" t="s">
        <v>1586</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1.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NET-PNTX-D'!A1", "Zurück")</f>
        <v>Zurück</v>
      </c>
    </row>
    <row r="3" spans="1:7" x14ac:dyDescent="0.4">
      <c r="B3" s="7" t="s">
        <v>6855</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1584</v>
      </c>
      <c r="C6" s="5" t="s">
        <v>1586</v>
      </c>
      <c r="D6" s="5" t="s">
        <v>1586</v>
      </c>
      <c r="E6" s="5" t="s">
        <v>1595</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41"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NET-PNTX-D'!A1", "Zurück")</f>
        <v>Zurück</v>
      </c>
    </row>
    <row r="3" spans="1:5" x14ac:dyDescent="0.4">
      <c r="B3" s="7" t="s">
        <v>109</v>
      </c>
    </row>
    <row r="4" spans="1:5" x14ac:dyDescent="0.4">
      <c r="B4" s="25" t="s">
        <v>36</v>
      </c>
      <c r="C4" s="25" t="s">
        <v>37</v>
      </c>
      <c r="D4" s="23" t="s">
        <v>38</v>
      </c>
      <c r="E4" s="25" t="s">
        <v>38</v>
      </c>
    </row>
    <row r="5" spans="1:5" x14ac:dyDescent="0.4">
      <c r="B5" s="24"/>
      <c r="C5" s="24"/>
      <c r="D5" s="8" t="s">
        <v>39</v>
      </c>
      <c r="E5" s="8" t="s">
        <v>40</v>
      </c>
    </row>
    <row r="6" spans="1:5" x14ac:dyDescent="0.4">
      <c r="B6" s="21" t="s">
        <v>41</v>
      </c>
      <c r="C6" s="21"/>
      <c r="D6" s="29"/>
      <c r="E6" s="29"/>
    </row>
    <row r="7" spans="1:5" ht="24.9" x14ac:dyDescent="0.4">
      <c r="B7" s="6" t="s">
        <v>107</v>
      </c>
      <c r="C7" s="6" t="s">
        <v>43</v>
      </c>
      <c r="D7" s="9" t="s">
        <v>44</v>
      </c>
      <c r="E7" s="9" t="s">
        <v>45</v>
      </c>
    </row>
    <row r="8" spans="1:5" ht="24.9" x14ac:dyDescent="0.4">
      <c r="B8" s="6" t="s">
        <v>108</v>
      </c>
      <c r="C8" s="6" t="s">
        <v>47</v>
      </c>
      <c r="D8" s="9" t="s">
        <v>52</v>
      </c>
      <c r="E8" s="9" t="s">
        <v>52</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baseColWidth="10" defaultRowHeight="14.6" x14ac:dyDescent="0.4"/>
  <cols>
    <col min="2" max="2" width="9.69140625" customWidth="1"/>
    <col min="3" max="3" width="41"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NET-PNTX-D'!A1", "Zurück")</f>
        <v>Zurück</v>
      </c>
    </row>
    <row r="3" spans="1:7" x14ac:dyDescent="0.4">
      <c r="B3" s="7" t="s">
        <v>872</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41</v>
      </c>
      <c r="C6" s="21"/>
      <c r="D6" s="29"/>
      <c r="E6" s="29"/>
      <c r="F6" s="29"/>
      <c r="G6" s="29"/>
    </row>
    <row r="7" spans="1:7" ht="24.9" x14ac:dyDescent="0.4">
      <c r="B7" s="6" t="s">
        <v>107</v>
      </c>
      <c r="C7" s="6" t="s">
        <v>43</v>
      </c>
      <c r="D7" s="9" t="s">
        <v>45</v>
      </c>
      <c r="E7" s="9" t="s">
        <v>44</v>
      </c>
      <c r="F7" s="9" t="s">
        <v>45</v>
      </c>
      <c r="G7" s="9" t="s">
        <v>45</v>
      </c>
    </row>
    <row r="8" spans="1:7" ht="24.9" x14ac:dyDescent="0.4">
      <c r="B8" s="6" t="s">
        <v>108</v>
      </c>
      <c r="C8" s="6" t="s">
        <v>47</v>
      </c>
      <c r="D8" s="9" t="s">
        <v>52</v>
      </c>
      <c r="E8" s="9" t="s">
        <v>52</v>
      </c>
      <c r="F8" s="9" t="s">
        <v>52</v>
      </c>
      <c r="G8" s="9" t="s">
        <v>52</v>
      </c>
    </row>
    <row r="9" spans="1:7" x14ac:dyDescent="0.4">
      <c r="B9" s="13" t="s">
        <v>859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NET-PNTX-D'!A1", "Zurück")</f>
        <v>Zurück</v>
      </c>
    </row>
  </sheetData>
  <pageMargins left="0.7" right="0.7" top="0.75" bottom="0.75" header="0.3" footer="0.3"/>
  <pageSetup paperSize="9" orientation="portrait" horizontalDpi="300" verticalDpi="300"/>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41"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NET-PNTX-D'!A1", "Zurück")</f>
        <v>Zurück</v>
      </c>
    </row>
    <row r="3" spans="1:7" x14ac:dyDescent="0.4">
      <c r="B3" s="7" t="s">
        <v>1607</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41</v>
      </c>
      <c r="C6" s="21"/>
      <c r="D6" s="29"/>
      <c r="E6" s="29"/>
      <c r="F6" s="29"/>
      <c r="G6" s="29"/>
    </row>
    <row r="7" spans="1:7" ht="24.9" x14ac:dyDescent="0.4">
      <c r="B7" s="6" t="s">
        <v>107</v>
      </c>
      <c r="C7" s="6" t="s">
        <v>43</v>
      </c>
      <c r="D7" s="9" t="s">
        <v>1584</v>
      </c>
      <c r="E7" s="9" t="s">
        <v>899</v>
      </c>
      <c r="F7" s="9" t="s">
        <v>45</v>
      </c>
      <c r="G7" s="9" t="s">
        <v>899</v>
      </c>
    </row>
    <row r="8" spans="1:7" ht="24.9" x14ac:dyDescent="0.4">
      <c r="B8" s="6" t="s">
        <v>108</v>
      </c>
      <c r="C8" s="6" t="s">
        <v>47</v>
      </c>
      <c r="D8" s="9" t="s">
        <v>1586</v>
      </c>
      <c r="E8" s="9" t="s">
        <v>52</v>
      </c>
      <c r="F8" s="9" t="s">
        <v>52</v>
      </c>
      <c r="G8" s="9" t="s">
        <v>52</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NET-PNTX-D'!A1", "Zurück")</f>
        <v>Zurück</v>
      </c>
    </row>
  </sheetData>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workbookViewId="0"/>
  </sheetViews>
  <sheetFormatPr baseColWidth="10" defaultRowHeight="14.6" x14ac:dyDescent="0.4"/>
  <cols>
    <col min="2" max="2" width="9.69140625" customWidth="1"/>
    <col min="3" max="3" width="89" customWidth="1"/>
    <col min="4" max="4" width="17" customWidth="1"/>
    <col min="5" max="5" width="64.69140625" customWidth="1"/>
    <col min="6" max="6" width="22.69140625" customWidth="1"/>
    <col min="7" max="8" width="47.69140625" customWidth="1"/>
    <col min="9" max="9" width="40.69140625" customWidth="1"/>
    <col min="10" max="10" width="35.69140625" customWidth="1"/>
    <col min="11" max="11" width="40.69140625" customWidth="1"/>
    <col min="12" max="12" width="33.69140625" customWidth="1"/>
    <col min="13" max="13" width="40.69140625" customWidth="1"/>
    <col min="14" max="14" width="32.69140625" customWidth="1"/>
    <col min="15" max="15" width="40.69140625" customWidth="1"/>
    <col min="16" max="16" width="32.69140625" customWidth="1"/>
  </cols>
  <sheetData>
    <row r="1" spans="1:16" x14ac:dyDescent="0.4">
      <c r="A1" s="2" t="str">
        <f>HYPERLINK("#'Auswahl Auswertungsmodul'!A1", "Zurück zum Start")</f>
        <v>Zurück zum Start</v>
      </c>
    </row>
    <row r="2" spans="1:16" x14ac:dyDescent="0.4">
      <c r="A2" s="2" t="str">
        <f>HYPERLINK("#'Auswahl PCI'!A1", "Zurück")</f>
        <v>Zurück</v>
      </c>
    </row>
    <row r="3" spans="1:16" x14ac:dyDescent="0.4">
      <c r="B3" s="7" t="s">
        <v>6108</v>
      </c>
    </row>
    <row r="4" spans="1:16" x14ac:dyDescent="0.4">
      <c r="B4" s="25" t="s">
        <v>36</v>
      </c>
      <c r="C4" s="25" t="s">
        <v>2081</v>
      </c>
      <c r="D4" s="25" t="s">
        <v>1608</v>
      </c>
      <c r="E4" s="26" t="s">
        <v>5749</v>
      </c>
      <c r="F4" s="26" t="s">
        <v>5252</v>
      </c>
      <c r="G4" s="23" t="s">
        <v>5253</v>
      </c>
      <c r="H4" s="25" t="s">
        <v>5253</v>
      </c>
      <c r="I4" s="25" t="s">
        <v>5253</v>
      </c>
      <c r="J4" s="25" t="s">
        <v>5253</v>
      </c>
      <c r="K4" s="25" t="s">
        <v>5253</v>
      </c>
      <c r="L4" s="25" t="s">
        <v>5253</v>
      </c>
      <c r="M4" s="25" t="s">
        <v>5253</v>
      </c>
      <c r="N4" s="25" t="s">
        <v>5253</v>
      </c>
      <c r="O4" s="25" t="s">
        <v>5253</v>
      </c>
      <c r="P4" s="25" t="s">
        <v>5253</v>
      </c>
    </row>
    <row r="5" spans="1:16" x14ac:dyDescent="0.4">
      <c r="B5" s="28"/>
      <c r="C5" s="28"/>
      <c r="D5" s="28"/>
      <c r="E5" s="28"/>
      <c r="F5" s="28"/>
      <c r="G5" s="28" t="s">
        <v>4458</v>
      </c>
      <c r="H5" s="28" t="s">
        <v>4458</v>
      </c>
      <c r="I5" s="28" t="s">
        <v>5254</v>
      </c>
      <c r="J5" s="28" t="s">
        <v>5254</v>
      </c>
      <c r="K5" s="28" t="s">
        <v>5255</v>
      </c>
      <c r="L5" s="28" t="s">
        <v>5255</v>
      </c>
      <c r="M5" s="28" t="s">
        <v>4348</v>
      </c>
      <c r="N5" s="28" t="s">
        <v>4348</v>
      </c>
      <c r="O5" s="28" t="s">
        <v>4464</v>
      </c>
      <c r="P5" s="28" t="s">
        <v>4464</v>
      </c>
    </row>
    <row r="6" spans="1:16" x14ac:dyDescent="0.4">
      <c r="B6" s="27"/>
      <c r="C6" s="27"/>
      <c r="D6" s="27"/>
      <c r="E6" s="27"/>
      <c r="F6" s="27"/>
      <c r="G6" s="8" t="s">
        <v>5256</v>
      </c>
      <c r="H6" s="8" t="s">
        <v>5750</v>
      </c>
      <c r="I6" s="8" t="s">
        <v>5256</v>
      </c>
      <c r="J6" s="8" t="s">
        <v>5750</v>
      </c>
      <c r="K6" s="8" t="s">
        <v>5256</v>
      </c>
      <c r="L6" s="8" t="s">
        <v>5750</v>
      </c>
      <c r="M6" s="8" t="s">
        <v>5256</v>
      </c>
      <c r="N6" s="8" t="s">
        <v>5750</v>
      </c>
      <c r="O6" s="8" t="s">
        <v>5256</v>
      </c>
      <c r="P6" s="8" t="s">
        <v>5750</v>
      </c>
    </row>
    <row r="7" spans="1:16" ht="24.9" x14ac:dyDescent="0.4">
      <c r="B7" s="6" t="s">
        <v>488</v>
      </c>
      <c r="C7" s="6" t="s">
        <v>489</v>
      </c>
      <c r="D7" s="6" t="s">
        <v>1610</v>
      </c>
      <c r="E7" s="9" t="s">
        <v>5867</v>
      </c>
      <c r="F7" s="9" t="s">
        <v>1663</v>
      </c>
      <c r="G7" s="9" t="s">
        <v>210</v>
      </c>
      <c r="H7" s="9" t="s">
        <v>5868</v>
      </c>
      <c r="I7" s="9" t="s">
        <v>1294</v>
      </c>
      <c r="J7" s="9" t="s">
        <v>5869</v>
      </c>
      <c r="K7" s="9" t="s">
        <v>1374</v>
      </c>
      <c r="L7" s="9" t="s">
        <v>5870</v>
      </c>
      <c r="M7" s="9" t="s">
        <v>5787</v>
      </c>
      <c r="N7" s="9" t="s">
        <v>5871</v>
      </c>
      <c r="O7" s="9" t="s">
        <v>1153</v>
      </c>
      <c r="P7" s="9" t="s">
        <v>5872</v>
      </c>
    </row>
    <row r="8" spans="1:16" ht="24.9" x14ac:dyDescent="0.4">
      <c r="B8" s="6" t="s">
        <v>488</v>
      </c>
      <c r="C8" s="6" t="s">
        <v>489</v>
      </c>
      <c r="D8" s="6" t="s">
        <v>1613</v>
      </c>
      <c r="E8" s="9" t="s">
        <v>5873</v>
      </c>
      <c r="F8" s="9" t="s">
        <v>1597</v>
      </c>
      <c r="G8" s="9" t="s">
        <v>183</v>
      </c>
      <c r="H8" s="9" t="s">
        <v>5874</v>
      </c>
      <c r="I8" s="9" t="s">
        <v>5875</v>
      </c>
      <c r="J8" s="9" t="s">
        <v>5876</v>
      </c>
      <c r="K8" s="9" t="s">
        <v>5877</v>
      </c>
      <c r="L8" s="9" t="s">
        <v>5878</v>
      </c>
      <c r="M8" s="9" t="s">
        <v>1845</v>
      </c>
      <c r="N8" s="9" t="s">
        <v>5879</v>
      </c>
      <c r="O8" s="9" t="s">
        <v>183</v>
      </c>
      <c r="P8" s="9" t="s">
        <v>5874</v>
      </c>
    </row>
    <row r="9" spans="1:16" ht="24.9" x14ac:dyDescent="0.4">
      <c r="B9" s="6" t="s">
        <v>488</v>
      </c>
      <c r="C9" s="6" t="s">
        <v>489</v>
      </c>
      <c r="D9" s="6" t="s">
        <v>1617</v>
      </c>
      <c r="E9" s="9" t="s">
        <v>5880</v>
      </c>
      <c r="F9" s="9" t="s">
        <v>1588</v>
      </c>
      <c r="G9" s="9" t="s">
        <v>452</v>
      </c>
      <c r="H9" s="9" t="s">
        <v>5881</v>
      </c>
      <c r="I9" s="9" t="s">
        <v>1836</v>
      </c>
      <c r="J9" s="9" t="s">
        <v>5882</v>
      </c>
      <c r="K9" s="9" t="s">
        <v>1276</v>
      </c>
      <c r="L9" s="9" t="s">
        <v>3541</v>
      </c>
      <c r="M9" s="9" t="s">
        <v>2537</v>
      </c>
      <c r="N9" s="9" t="s">
        <v>5883</v>
      </c>
      <c r="O9" s="9" t="s">
        <v>1836</v>
      </c>
      <c r="P9" s="9" t="s">
        <v>5882</v>
      </c>
    </row>
    <row r="10" spans="1:16" ht="24.9" x14ac:dyDescent="0.4">
      <c r="B10" s="6" t="s">
        <v>490</v>
      </c>
      <c r="C10" s="6" t="s">
        <v>491</v>
      </c>
      <c r="D10" s="6" t="s">
        <v>1610</v>
      </c>
      <c r="E10" s="9" t="s">
        <v>5884</v>
      </c>
      <c r="F10" s="9" t="s">
        <v>1713</v>
      </c>
      <c r="G10" s="9" t="s">
        <v>493</v>
      </c>
      <c r="H10" s="9" t="s">
        <v>5885</v>
      </c>
      <c r="I10" s="9" t="s">
        <v>5886</v>
      </c>
      <c r="J10" s="9" t="s">
        <v>5887</v>
      </c>
      <c r="K10" s="9" t="s">
        <v>1155</v>
      </c>
      <c r="L10" s="9" t="s">
        <v>5888</v>
      </c>
      <c r="M10" s="9" t="s">
        <v>1850</v>
      </c>
      <c r="N10" s="9" t="s">
        <v>5889</v>
      </c>
      <c r="O10" s="9" t="s">
        <v>1157</v>
      </c>
      <c r="P10" s="9" t="s">
        <v>5890</v>
      </c>
    </row>
    <row r="11" spans="1:16" ht="24.9" x14ac:dyDescent="0.4">
      <c r="B11" s="6" t="s">
        <v>490</v>
      </c>
      <c r="C11" s="6" t="s">
        <v>491</v>
      </c>
      <c r="D11" s="6" t="s">
        <v>1613</v>
      </c>
      <c r="E11" s="9" t="s">
        <v>5891</v>
      </c>
      <c r="F11" s="9" t="s">
        <v>1585</v>
      </c>
      <c r="G11" s="9" t="s">
        <v>342</v>
      </c>
      <c r="H11" s="9" t="s">
        <v>5892</v>
      </c>
      <c r="I11" s="9" t="s">
        <v>5893</v>
      </c>
      <c r="J11" s="9" t="s">
        <v>5894</v>
      </c>
      <c r="K11" s="9" t="s">
        <v>5895</v>
      </c>
      <c r="L11" s="9" t="s">
        <v>5896</v>
      </c>
      <c r="M11" s="9" t="s">
        <v>2440</v>
      </c>
      <c r="N11" s="9" t="s">
        <v>5897</v>
      </c>
      <c r="O11" s="9" t="s">
        <v>342</v>
      </c>
      <c r="P11" s="9" t="s">
        <v>5892</v>
      </c>
    </row>
    <row r="12" spans="1:16" ht="24.9" x14ac:dyDescent="0.4">
      <c r="B12" s="6" t="s">
        <v>490</v>
      </c>
      <c r="C12" s="6" t="s">
        <v>491</v>
      </c>
      <c r="D12" s="6" t="s">
        <v>1617</v>
      </c>
      <c r="E12" s="9" t="s">
        <v>5898</v>
      </c>
      <c r="F12" s="9" t="s">
        <v>1661</v>
      </c>
      <c r="G12" s="9" t="s">
        <v>600</v>
      </c>
      <c r="H12" s="9" t="s">
        <v>5881</v>
      </c>
      <c r="I12" s="9" t="s">
        <v>4231</v>
      </c>
      <c r="J12" s="9" t="s">
        <v>5899</v>
      </c>
      <c r="K12" s="9" t="s">
        <v>4231</v>
      </c>
      <c r="L12" s="9" t="s">
        <v>5899</v>
      </c>
      <c r="M12" s="9" t="s">
        <v>2441</v>
      </c>
      <c r="N12" s="9" t="s">
        <v>5883</v>
      </c>
      <c r="O12" s="9" t="s">
        <v>1852</v>
      </c>
      <c r="P12" s="9" t="s">
        <v>5900</v>
      </c>
    </row>
    <row r="13" spans="1:16" ht="24.9" x14ac:dyDescent="0.4">
      <c r="B13" s="6" t="s">
        <v>494</v>
      </c>
      <c r="C13" s="6" t="s">
        <v>495</v>
      </c>
      <c r="D13" s="6" t="s">
        <v>1610</v>
      </c>
      <c r="E13" s="9" t="s">
        <v>5901</v>
      </c>
      <c r="F13" s="9" t="s">
        <v>1663</v>
      </c>
      <c r="G13" s="9" t="s">
        <v>497</v>
      </c>
      <c r="H13" s="9" t="s">
        <v>5902</v>
      </c>
      <c r="I13" s="9" t="s">
        <v>5903</v>
      </c>
      <c r="J13" s="9" t="s">
        <v>5904</v>
      </c>
      <c r="K13" s="9" t="s">
        <v>5905</v>
      </c>
      <c r="L13" s="9" t="s">
        <v>5906</v>
      </c>
      <c r="M13" s="9" t="s">
        <v>1177</v>
      </c>
      <c r="N13" s="9" t="s">
        <v>5907</v>
      </c>
      <c r="O13" s="9" t="s">
        <v>497</v>
      </c>
      <c r="P13" s="9" t="s">
        <v>5902</v>
      </c>
    </row>
    <row r="14" spans="1:16" ht="24.9" x14ac:dyDescent="0.4">
      <c r="B14" s="6" t="s">
        <v>494</v>
      </c>
      <c r="C14" s="6" t="s">
        <v>495</v>
      </c>
      <c r="D14" s="6" t="s">
        <v>1613</v>
      </c>
      <c r="E14" s="9" t="s">
        <v>5908</v>
      </c>
      <c r="F14" s="9" t="s">
        <v>1663</v>
      </c>
      <c r="G14" s="9" t="s">
        <v>497</v>
      </c>
      <c r="H14" s="9" t="s">
        <v>5909</v>
      </c>
      <c r="I14" s="9" t="s">
        <v>5903</v>
      </c>
      <c r="J14" s="9" t="s">
        <v>5910</v>
      </c>
      <c r="K14" s="9" t="s">
        <v>5905</v>
      </c>
      <c r="L14" s="9" t="s">
        <v>5911</v>
      </c>
      <c r="M14" s="9" t="s">
        <v>1177</v>
      </c>
      <c r="N14" s="9" t="s">
        <v>5912</v>
      </c>
      <c r="O14" s="9" t="s">
        <v>497</v>
      </c>
      <c r="P14" s="9" t="s">
        <v>5909</v>
      </c>
    </row>
    <row r="15" spans="1:16" ht="24.9" x14ac:dyDescent="0.4">
      <c r="B15" s="6" t="s">
        <v>494</v>
      </c>
      <c r="C15" s="6" t="s">
        <v>495</v>
      </c>
      <c r="D15" s="6" t="s">
        <v>1617</v>
      </c>
      <c r="E15" s="9" t="s">
        <v>5913</v>
      </c>
      <c r="F15" s="9" t="s">
        <v>3326</v>
      </c>
      <c r="G15" s="9" t="s">
        <v>3327</v>
      </c>
      <c r="H15" s="9" t="s">
        <v>5913</v>
      </c>
      <c r="I15" s="9" t="s">
        <v>3327</v>
      </c>
      <c r="J15" s="9" t="s">
        <v>5913</v>
      </c>
      <c r="K15" s="9" t="s">
        <v>3327</v>
      </c>
      <c r="L15" s="9" t="s">
        <v>5913</v>
      </c>
      <c r="M15" s="9" t="s">
        <v>3327</v>
      </c>
      <c r="N15" s="9" t="s">
        <v>5913</v>
      </c>
      <c r="O15" s="9" t="s">
        <v>3327</v>
      </c>
      <c r="P15" s="9" t="s">
        <v>5913</v>
      </c>
    </row>
    <row r="16" spans="1:16" ht="24.9" x14ac:dyDescent="0.4">
      <c r="B16" s="6" t="s">
        <v>498</v>
      </c>
      <c r="C16" s="6" t="s">
        <v>499</v>
      </c>
      <c r="D16" s="6" t="s">
        <v>1610</v>
      </c>
      <c r="E16" s="9" t="s">
        <v>5914</v>
      </c>
      <c r="F16" s="9" t="s">
        <v>1663</v>
      </c>
      <c r="G16" s="9" t="s">
        <v>342</v>
      </c>
      <c r="H16" s="9" t="s">
        <v>5915</v>
      </c>
      <c r="I16" s="9" t="s">
        <v>5893</v>
      </c>
      <c r="J16" s="9" t="s">
        <v>5916</v>
      </c>
      <c r="K16" s="9" t="s">
        <v>2440</v>
      </c>
      <c r="L16" s="9" t="s">
        <v>5917</v>
      </c>
      <c r="M16" s="9" t="s">
        <v>5918</v>
      </c>
      <c r="N16" s="9" t="s">
        <v>5919</v>
      </c>
      <c r="O16" s="9" t="s">
        <v>342</v>
      </c>
      <c r="P16" s="9" t="s">
        <v>5915</v>
      </c>
    </row>
    <row r="17" spans="2:16" ht="24.9" x14ac:dyDescent="0.4">
      <c r="B17" s="6" t="s">
        <v>498</v>
      </c>
      <c r="C17" s="6" t="s">
        <v>499</v>
      </c>
      <c r="D17" s="6" t="s">
        <v>1613</v>
      </c>
      <c r="E17" s="9" t="s">
        <v>5920</v>
      </c>
      <c r="F17" s="9" t="s">
        <v>1663</v>
      </c>
      <c r="G17" s="9" t="s">
        <v>252</v>
      </c>
      <c r="H17" s="9" t="s">
        <v>5921</v>
      </c>
      <c r="I17" s="9" t="s">
        <v>2448</v>
      </c>
      <c r="J17" s="9" t="s">
        <v>5922</v>
      </c>
      <c r="K17" s="9" t="s">
        <v>1878</v>
      </c>
      <c r="L17" s="9" t="s">
        <v>5923</v>
      </c>
      <c r="M17" s="9" t="s">
        <v>2330</v>
      </c>
      <c r="N17" s="9" t="s">
        <v>5924</v>
      </c>
      <c r="O17" s="9" t="s">
        <v>252</v>
      </c>
      <c r="P17" s="9" t="s">
        <v>5921</v>
      </c>
    </row>
    <row r="18" spans="2:16" ht="24.9" x14ac:dyDescent="0.4">
      <c r="B18" s="6" t="s">
        <v>498</v>
      </c>
      <c r="C18" s="6" t="s">
        <v>499</v>
      </c>
      <c r="D18" s="6" t="s">
        <v>1617</v>
      </c>
      <c r="E18" s="9" t="s">
        <v>1709</v>
      </c>
      <c r="F18" s="9" t="s">
        <v>1586</v>
      </c>
      <c r="G18" s="9" t="s">
        <v>81</v>
      </c>
      <c r="H18" s="9" t="s">
        <v>77</v>
      </c>
      <c r="I18" s="9" t="s">
        <v>81</v>
      </c>
      <c r="J18" s="9" t="s">
        <v>77</v>
      </c>
      <c r="K18" s="9" t="s">
        <v>81</v>
      </c>
      <c r="L18" s="9" t="s">
        <v>77</v>
      </c>
      <c r="M18" s="9" t="s">
        <v>80</v>
      </c>
      <c r="N18" s="9" t="s">
        <v>1709</v>
      </c>
      <c r="O18" s="9" t="s">
        <v>81</v>
      </c>
      <c r="P18" s="9" t="s">
        <v>77</v>
      </c>
    </row>
    <row r="19" spans="2:16" ht="24.9" x14ac:dyDescent="0.4">
      <c r="B19" s="6" t="s">
        <v>500</v>
      </c>
      <c r="C19" s="6" t="s">
        <v>501</v>
      </c>
      <c r="D19" s="6" t="s">
        <v>1610</v>
      </c>
      <c r="E19" s="9" t="s">
        <v>5925</v>
      </c>
      <c r="F19" s="9" t="s">
        <v>1584</v>
      </c>
      <c r="G19" s="9" t="s">
        <v>349</v>
      </c>
      <c r="H19" s="9" t="s">
        <v>5926</v>
      </c>
      <c r="I19" s="9" t="s">
        <v>5927</v>
      </c>
      <c r="J19" s="9" t="s">
        <v>5928</v>
      </c>
      <c r="K19" s="9" t="s">
        <v>5929</v>
      </c>
      <c r="L19" s="9" t="s">
        <v>5930</v>
      </c>
      <c r="M19" s="9" t="s">
        <v>3754</v>
      </c>
      <c r="N19" s="9" t="s">
        <v>5931</v>
      </c>
      <c r="O19" s="9" t="s">
        <v>1813</v>
      </c>
      <c r="P19" s="9" t="s">
        <v>5932</v>
      </c>
    </row>
    <row r="20" spans="2:16" ht="24.9" x14ac:dyDescent="0.4">
      <c r="B20" s="6" t="s">
        <v>500</v>
      </c>
      <c r="C20" s="6" t="s">
        <v>501</v>
      </c>
      <c r="D20" s="6" t="s">
        <v>1613</v>
      </c>
      <c r="E20" s="9" t="s">
        <v>5933</v>
      </c>
      <c r="F20" s="9" t="s">
        <v>1584</v>
      </c>
      <c r="G20" s="9" t="s">
        <v>832</v>
      </c>
      <c r="H20" s="9" t="s">
        <v>5934</v>
      </c>
      <c r="I20" s="9" t="s">
        <v>5935</v>
      </c>
      <c r="J20" s="9" t="s">
        <v>5936</v>
      </c>
      <c r="K20" s="9" t="s">
        <v>1421</v>
      </c>
      <c r="L20" s="9" t="s">
        <v>5937</v>
      </c>
      <c r="M20" s="9" t="s">
        <v>2045</v>
      </c>
      <c r="N20" s="9" t="s">
        <v>5938</v>
      </c>
      <c r="O20" s="9" t="s">
        <v>2445</v>
      </c>
      <c r="P20" s="9" t="s">
        <v>5939</v>
      </c>
    </row>
    <row r="21" spans="2:16" ht="24.9" x14ac:dyDescent="0.4">
      <c r="B21" s="6" t="s">
        <v>500</v>
      </c>
      <c r="C21" s="6" t="s">
        <v>501</v>
      </c>
      <c r="D21" s="6" t="s">
        <v>1617</v>
      </c>
      <c r="E21" s="9" t="s">
        <v>5321</v>
      </c>
      <c r="F21" s="9" t="s">
        <v>1586</v>
      </c>
      <c r="G21" s="9" t="s">
        <v>187</v>
      </c>
      <c r="H21" s="9" t="s">
        <v>5308</v>
      </c>
      <c r="I21" s="9" t="s">
        <v>187</v>
      </c>
      <c r="J21" s="9" t="s">
        <v>5308</v>
      </c>
      <c r="K21" s="9" t="s">
        <v>1673</v>
      </c>
      <c r="L21" s="9" t="s">
        <v>5307</v>
      </c>
      <c r="M21" s="9" t="s">
        <v>926</v>
      </c>
      <c r="N21" s="9" t="s">
        <v>5940</v>
      </c>
      <c r="O21" s="9" t="s">
        <v>926</v>
      </c>
      <c r="P21" s="9" t="s">
        <v>5940</v>
      </c>
    </row>
    <row r="22" spans="2:16" ht="24.9" x14ac:dyDescent="0.4">
      <c r="B22" s="6" t="s">
        <v>502</v>
      </c>
      <c r="C22" s="6" t="s">
        <v>503</v>
      </c>
      <c r="D22" s="6" t="s">
        <v>1610</v>
      </c>
      <c r="E22" s="9" t="s">
        <v>5941</v>
      </c>
      <c r="F22" s="9" t="s">
        <v>1663</v>
      </c>
      <c r="G22" s="9" t="s">
        <v>497</v>
      </c>
      <c r="H22" s="9" t="s">
        <v>5421</v>
      </c>
      <c r="I22" s="9" t="s">
        <v>1205</v>
      </c>
      <c r="J22" s="9" t="s">
        <v>5942</v>
      </c>
      <c r="K22" s="9" t="s">
        <v>5943</v>
      </c>
      <c r="L22" s="9" t="s">
        <v>5944</v>
      </c>
      <c r="M22" s="9" t="s">
        <v>497</v>
      </c>
      <c r="N22" s="9" t="s">
        <v>5421</v>
      </c>
      <c r="O22" s="9" t="s">
        <v>1177</v>
      </c>
      <c r="P22" s="9" t="s">
        <v>5945</v>
      </c>
    </row>
    <row r="23" spans="2:16" ht="24.9" x14ac:dyDescent="0.4">
      <c r="B23" s="6" t="s">
        <v>502</v>
      </c>
      <c r="C23" s="6" t="s">
        <v>503</v>
      </c>
      <c r="D23" s="6" t="s">
        <v>1613</v>
      </c>
      <c r="E23" s="9" t="s">
        <v>5946</v>
      </c>
      <c r="F23" s="9" t="s">
        <v>1663</v>
      </c>
      <c r="G23" s="9" t="s">
        <v>252</v>
      </c>
      <c r="H23" s="9" t="s">
        <v>5637</v>
      </c>
      <c r="I23" s="9" t="s">
        <v>5947</v>
      </c>
      <c r="J23" s="9" t="s">
        <v>5948</v>
      </c>
      <c r="K23" s="9" t="s">
        <v>1706</v>
      </c>
      <c r="L23" s="9" t="s">
        <v>5949</v>
      </c>
      <c r="M23" s="9" t="s">
        <v>252</v>
      </c>
      <c r="N23" s="9" t="s">
        <v>5637</v>
      </c>
      <c r="O23" s="9" t="s">
        <v>1707</v>
      </c>
      <c r="P23" s="9" t="s">
        <v>5638</v>
      </c>
    </row>
    <row r="24" spans="2:16" ht="24.9" x14ac:dyDescent="0.4">
      <c r="B24" s="6" t="s">
        <v>502</v>
      </c>
      <c r="C24" s="6" t="s">
        <v>503</v>
      </c>
      <c r="D24" s="6" t="s">
        <v>1617</v>
      </c>
      <c r="E24" s="9" t="s">
        <v>2023</v>
      </c>
      <c r="F24" s="9" t="s">
        <v>1586</v>
      </c>
      <c r="G24" s="9" t="s">
        <v>59</v>
      </c>
      <c r="H24" s="9" t="s">
        <v>753</v>
      </c>
      <c r="I24" s="9" t="s">
        <v>58</v>
      </c>
      <c r="J24" s="9" t="s">
        <v>2023</v>
      </c>
      <c r="K24" s="9" t="s">
        <v>59</v>
      </c>
      <c r="L24" s="9" t="s">
        <v>753</v>
      </c>
      <c r="M24" s="9" t="s">
        <v>59</v>
      </c>
      <c r="N24" s="9" t="s">
        <v>753</v>
      </c>
      <c r="O24" s="9" t="s">
        <v>59</v>
      </c>
      <c r="P24" s="9" t="s">
        <v>753</v>
      </c>
    </row>
    <row r="25" spans="2:16" ht="24.9" x14ac:dyDescent="0.4">
      <c r="B25" s="6" t="s">
        <v>504</v>
      </c>
      <c r="C25" s="6" t="s">
        <v>505</v>
      </c>
      <c r="D25" s="6" t="s">
        <v>1610</v>
      </c>
      <c r="E25" s="9" t="s">
        <v>5950</v>
      </c>
      <c r="F25" s="9" t="s">
        <v>1597</v>
      </c>
      <c r="G25" s="9" t="s">
        <v>507</v>
      </c>
      <c r="H25" s="9" t="s">
        <v>5951</v>
      </c>
      <c r="I25" s="9" t="s">
        <v>2042</v>
      </c>
      <c r="J25" s="9" t="s">
        <v>5952</v>
      </c>
      <c r="K25" s="9" t="s">
        <v>5953</v>
      </c>
      <c r="L25" s="9" t="s">
        <v>5954</v>
      </c>
      <c r="M25" s="9" t="s">
        <v>539</v>
      </c>
      <c r="N25" s="9" t="s">
        <v>5955</v>
      </c>
      <c r="O25" s="9" t="s">
        <v>1952</v>
      </c>
      <c r="P25" s="9" t="s">
        <v>5956</v>
      </c>
    </row>
    <row r="26" spans="2:16" ht="24.9" x14ac:dyDescent="0.4">
      <c r="B26" s="6" t="s">
        <v>504</v>
      </c>
      <c r="C26" s="6" t="s">
        <v>505</v>
      </c>
      <c r="D26" s="6" t="s">
        <v>1613</v>
      </c>
      <c r="E26" s="9" t="s">
        <v>5957</v>
      </c>
      <c r="F26" s="9" t="s">
        <v>1597</v>
      </c>
      <c r="G26" s="9" t="s">
        <v>1624</v>
      </c>
      <c r="H26" s="9" t="s">
        <v>5411</v>
      </c>
      <c r="I26" s="9" t="s">
        <v>4108</v>
      </c>
      <c r="J26" s="9" t="s">
        <v>5958</v>
      </c>
      <c r="K26" s="9" t="s">
        <v>5319</v>
      </c>
      <c r="L26" s="9" t="s">
        <v>5959</v>
      </c>
      <c r="M26" s="9" t="s">
        <v>2957</v>
      </c>
      <c r="N26" s="9" t="s">
        <v>5413</v>
      </c>
      <c r="O26" s="9" t="s">
        <v>1623</v>
      </c>
      <c r="P26" s="9" t="s">
        <v>5960</v>
      </c>
    </row>
    <row r="27" spans="2:16" ht="24.9" x14ac:dyDescent="0.4">
      <c r="B27" s="6" t="s">
        <v>504</v>
      </c>
      <c r="C27" s="6" t="s">
        <v>505</v>
      </c>
      <c r="D27" s="6" t="s">
        <v>1617</v>
      </c>
      <c r="E27" s="9" t="s">
        <v>3008</v>
      </c>
      <c r="F27" s="9" t="s">
        <v>1586</v>
      </c>
      <c r="G27" s="9" t="s">
        <v>59</v>
      </c>
      <c r="H27" s="9" t="s">
        <v>727</v>
      </c>
      <c r="I27" s="9" t="s">
        <v>59</v>
      </c>
      <c r="J27" s="9" t="s">
        <v>727</v>
      </c>
      <c r="K27" s="9" t="s">
        <v>59</v>
      </c>
      <c r="L27" s="9" t="s">
        <v>727</v>
      </c>
      <c r="M27" s="9" t="s">
        <v>59</v>
      </c>
      <c r="N27" s="9" t="s">
        <v>727</v>
      </c>
      <c r="O27" s="9" t="s">
        <v>58</v>
      </c>
      <c r="P27" s="9" t="s">
        <v>3008</v>
      </c>
    </row>
    <row r="28" spans="2:16" ht="24.9" x14ac:dyDescent="0.4">
      <c r="B28" s="6" t="s">
        <v>508</v>
      </c>
      <c r="C28" s="6" t="s">
        <v>509</v>
      </c>
      <c r="D28" s="6" t="s">
        <v>1610</v>
      </c>
      <c r="E28" s="9" t="s">
        <v>5961</v>
      </c>
      <c r="F28" s="9" t="s">
        <v>1835</v>
      </c>
      <c r="G28" s="9" t="s">
        <v>511</v>
      </c>
      <c r="H28" s="9" t="s">
        <v>5311</v>
      </c>
      <c r="I28" s="9" t="s">
        <v>5962</v>
      </c>
      <c r="J28" s="9" t="s">
        <v>5963</v>
      </c>
      <c r="K28" s="9" t="s">
        <v>5964</v>
      </c>
      <c r="L28" s="9" t="s">
        <v>5965</v>
      </c>
      <c r="M28" s="9" t="s">
        <v>5966</v>
      </c>
      <c r="N28" s="9" t="s">
        <v>5310</v>
      </c>
      <c r="O28" s="9" t="s">
        <v>2455</v>
      </c>
      <c r="P28" s="9" t="s">
        <v>5312</v>
      </c>
    </row>
    <row r="29" spans="2:16" ht="24.9" x14ac:dyDescent="0.4">
      <c r="B29" s="6" t="s">
        <v>508</v>
      </c>
      <c r="C29" s="6" t="s">
        <v>509</v>
      </c>
      <c r="D29" s="6" t="s">
        <v>1613</v>
      </c>
      <c r="E29" s="9" t="s">
        <v>5967</v>
      </c>
      <c r="F29" s="9" t="s">
        <v>1835</v>
      </c>
      <c r="G29" s="9" t="s">
        <v>1872</v>
      </c>
      <c r="H29" s="9" t="s">
        <v>5317</v>
      </c>
      <c r="I29" s="9" t="s">
        <v>5968</v>
      </c>
      <c r="J29" s="9" t="s">
        <v>5969</v>
      </c>
      <c r="K29" s="9" t="s">
        <v>5970</v>
      </c>
      <c r="L29" s="9" t="s">
        <v>5971</v>
      </c>
      <c r="M29" s="9" t="s">
        <v>5972</v>
      </c>
      <c r="N29" s="9" t="s">
        <v>5973</v>
      </c>
      <c r="O29" s="9" t="s">
        <v>2456</v>
      </c>
      <c r="P29" s="9" t="s">
        <v>5974</v>
      </c>
    </row>
    <row r="30" spans="2:16" ht="24.9" x14ac:dyDescent="0.4">
      <c r="B30" s="6" t="s">
        <v>508</v>
      </c>
      <c r="C30" s="6" t="s">
        <v>509</v>
      </c>
      <c r="D30" s="6" t="s">
        <v>1617</v>
      </c>
      <c r="E30" s="9" t="s">
        <v>5975</v>
      </c>
      <c r="F30" s="9" t="s">
        <v>1586</v>
      </c>
      <c r="G30" s="9" t="s">
        <v>143</v>
      </c>
      <c r="H30" s="9" t="s">
        <v>5308</v>
      </c>
      <c r="I30" s="9" t="s">
        <v>143</v>
      </c>
      <c r="J30" s="9" t="s">
        <v>5308</v>
      </c>
      <c r="K30" s="9" t="s">
        <v>143</v>
      </c>
      <c r="L30" s="9" t="s">
        <v>5308</v>
      </c>
      <c r="M30" s="9" t="s">
        <v>2960</v>
      </c>
      <c r="N30" s="9" t="s">
        <v>5322</v>
      </c>
      <c r="O30" s="9" t="s">
        <v>1716</v>
      </c>
      <c r="P30" s="9" t="s">
        <v>5940</v>
      </c>
    </row>
    <row r="31" spans="2:16" ht="24.9" x14ac:dyDescent="0.4">
      <c r="B31" s="6" t="s">
        <v>512</v>
      </c>
      <c r="C31" s="6" t="s">
        <v>513</v>
      </c>
      <c r="D31" s="6" t="s">
        <v>1610</v>
      </c>
      <c r="E31" s="9" t="s">
        <v>5976</v>
      </c>
      <c r="F31" s="9" t="s">
        <v>1668</v>
      </c>
      <c r="G31" s="9" t="s">
        <v>515</v>
      </c>
      <c r="H31" s="9" t="s">
        <v>5977</v>
      </c>
      <c r="I31" s="9" t="s">
        <v>5978</v>
      </c>
      <c r="J31" s="9" t="s">
        <v>5979</v>
      </c>
      <c r="K31" s="9" t="s">
        <v>5980</v>
      </c>
      <c r="L31" s="9" t="s">
        <v>5981</v>
      </c>
      <c r="M31" s="9" t="s">
        <v>5982</v>
      </c>
      <c r="N31" s="9" t="s">
        <v>5983</v>
      </c>
      <c r="O31" s="9" t="s">
        <v>515</v>
      </c>
      <c r="P31" s="9" t="s">
        <v>5977</v>
      </c>
    </row>
    <row r="32" spans="2:16" ht="24.9" x14ac:dyDescent="0.4">
      <c r="B32" s="6" t="s">
        <v>512</v>
      </c>
      <c r="C32" s="6" t="s">
        <v>513</v>
      </c>
      <c r="D32" s="6" t="s">
        <v>1613</v>
      </c>
      <c r="E32" s="9" t="s">
        <v>5984</v>
      </c>
      <c r="F32" s="9" t="s">
        <v>1668</v>
      </c>
      <c r="G32" s="9" t="s">
        <v>357</v>
      </c>
      <c r="H32" s="9" t="s">
        <v>5985</v>
      </c>
      <c r="I32" s="9" t="s">
        <v>5986</v>
      </c>
      <c r="J32" s="9" t="s">
        <v>5987</v>
      </c>
      <c r="K32" s="9" t="s">
        <v>5988</v>
      </c>
      <c r="L32" s="9" t="s">
        <v>5989</v>
      </c>
      <c r="M32" s="9" t="s">
        <v>5990</v>
      </c>
      <c r="N32" s="9" t="s">
        <v>5991</v>
      </c>
      <c r="O32" s="9" t="s">
        <v>357</v>
      </c>
      <c r="P32" s="9" t="s">
        <v>5985</v>
      </c>
    </row>
    <row r="33" spans="2:16" ht="24.9" x14ac:dyDescent="0.4">
      <c r="B33" s="6" t="s">
        <v>512</v>
      </c>
      <c r="C33" s="6" t="s">
        <v>513</v>
      </c>
      <c r="D33" s="6" t="s">
        <v>1617</v>
      </c>
      <c r="E33" s="9" t="s">
        <v>5309</v>
      </c>
      <c r="F33" s="9" t="s">
        <v>1586</v>
      </c>
      <c r="G33" s="9" t="s">
        <v>59</v>
      </c>
      <c r="H33" s="9" t="s">
        <v>5308</v>
      </c>
      <c r="I33" s="9" t="s">
        <v>59</v>
      </c>
      <c r="J33" s="9" t="s">
        <v>5308</v>
      </c>
      <c r="K33" s="9" t="s">
        <v>58</v>
      </c>
      <c r="L33" s="9" t="s">
        <v>5309</v>
      </c>
      <c r="M33" s="9" t="s">
        <v>59</v>
      </c>
      <c r="N33" s="9" t="s">
        <v>5308</v>
      </c>
      <c r="O33" s="9" t="s">
        <v>59</v>
      </c>
      <c r="P33" s="9" t="s">
        <v>5308</v>
      </c>
    </row>
    <row r="34" spans="2:16" ht="24.9" x14ac:dyDescent="0.4">
      <c r="B34" s="6" t="s">
        <v>516</v>
      </c>
      <c r="C34" s="6" t="s">
        <v>517</v>
      </c>
      <c r="D34" s="6" t="s">
        <v>1610</v>
      </c>
      <c r="E34" s="9" t="s">
        <v>5992</v>
      </c>
      <c r="F34" s="9" t="s">
        <v>1597</v>
      </c>
      <c r="G34" s="9" t="s">
        <v>497</v>
      </c>
      <c r="H34" s="9" t="s">
        <v>5993</v>
      </c>
      <c r="I34" s="9" t="s">
        <v>5994</v>
      </c>
      <c r="J34" s="9" t="s">
        <v>5995</v>
      </c>
      <c r="K34" s="9" t="s">
        <v>5994</v>
      </c>
      <c r="L34" s="9" t="s">
        <v>5995</v>
      </c>
      <c r="M34" s="9" t="s">
        <v>1862</v>
      </c>
      <c r="N34" s="9" t="s">
        <v>5996</v>
      </c>
      <c r="O34" s="9" t="s">
        <v>497</v>
      </c>
      <c r="P34" s="9" t="s">
        <v>5993</v>
      </c>
    </row>
    <row r="35" spans="2:16" ht="24.9" x14ac:dyDescent="0.4">
      <c r="B35" s="6" t="s">
        <v>516</v>
      </c>
      <c r="C35" s="6" t="s">
        <v>517</v>
      </c>
      <c r="D35" s="6" t="s">
        <v>1613</v>
      </c>
      <c r="E35" s="9" t="s">
        <v>5997</v>
      </c>
      <c r="F35" s="9" t="s">
        <v>1597</v>
      </c>
      <c r="G35" s="9" t="s">
        <v>252</v>
      </c>
      <c r="H35" s="9" t="s">
        <v>5998</v>
      </c>
      <c r="I35" s="9" t="s">
        <v>967</v>
      </c>
      <c r="J35" s="9" t="s">
        <v>5999</v>
      </c>
      <c r="K35" s="9" t="s">
        <v>967</v>
      </c>
      <c r="L35" s="9" t="s">
        <v>5999</v>
      </c>
      <c r="M35" s="9" t="s">
        <v>1879</v>
      </c>
      <c r="N35" s="9" t="s">
        <v>6000</v>
      </c>
      <c r="O35" s="9" t="s">
        <v>252</v>
      </c>
      <c r="P35" s="9" t="s">
        <v>5998</v>
      </c>
    </row>
    <row r="36" spans="2:16" ht="24.9" x14ac:dyDescent="0.4">
      <c r="B36" s="6" t="s">
        <v>516</v>
      </c>
      <c r="C36" s="6" t="s">
        <v>517</v>
      </c>
      <c r="D36" s="6" t="s">
        <v>1617</v>
      </c>
      <c r="E36" s="9" t="s">
        <v>2023</v>
      </c>
      <c r="F36" s="9" t="s">
        <v>1586</v>
      </c>
      <c r="G36" s="9" t="s">
        <v>59</v>
      </c>
      <c r="H36" s="9" t="s">
        <v>753</v>
      </c>
      <c r="I36" s="9" t="s">
        <v>59</v>
      </c>
      <c r="J36" s="9" t="s">
        <v>753</v>
      </c>
      <c r="K36" s="9" t="s">
        <v>59</v>
      </c>
      <c r="L36" s="9" t="s">
        <v>753</v>
      </c>
      <c r="M36" s="9" t="s">
        <v>58</v>
      </c>
      <c r="N36" s="9" t="s">
        <v>2023</v>
      </c>
      <c r="O36" s="9" t="s">
        <v>59</v>
      </c>
      <c r="P36" s="9" t="s">
        <v>753</v>
      </c>
    </row>
    <row r="37" spans="2:16" ht="24.9" x14ac:dyDescent="0.4">
      <c r="B37" s="6" t="s">
        <v>518</v>
      </c>
      <c r="C37" s="6" t="s">
        <v>519</v>
      </c>
      <c r="D37" s="6" t="s">
        <v>1610</v>
      </c>
      <c r="E37" s="9" t="s">
        <v>6001</v>
      </c>
      <c r="F37" s="9" t="s">
        <v>1597</v>
      </c>
      <c r="G37" s="9" t="s">
        <v>113</v>
      </c>
      <c r="H37" s="9" t="s">
        <v>6002</v>
      </c>
      <c r="I37" s="9" t="s">
        <v>5296</v>
      </c>
      <c r="J37" s="9" t="s">
        <v>6003</v>
      </c>
      <c r="K37" s="9" t="s">
        <v>6004</v>
      </c>
      <c r="L37" s="9" t="s">
        <v>6005</v>
      </c>
      <c r="M37" s="9" t="s">
        <v>1881</v>
      </c>
      <c r="N37" s="9" t="s">
        <v>6006</v>
      </c>
      <c r="O37" s="9" t="s">
        <v>1180</v>
      </c>
      <c r="P37" s="9" t="s">
        <v>6007</v>
      </c>
    </row>
    <row r="38" spans="2:16" ht="24.9" x14ac:dyDescent="0.4">
      <c r="B38" s="6" t="s">
        <v>518</v>
      </c>
      <c r="C38" s="6" t="s">
        <v>519</v>
      </c>
      <c r="D38" s="6" t="s">
        <v>1613</v>
      </c>
      <c r="E38" s="9" t="s">
        <v>6008</v>
      </c>
      <c r="F38" s="9" t="s">
        <v>1597</v>
      </c>
      <c r="G38" s="9" t="s">
        <v>2467</v>
      </c>
      <c r="H38" s="9" t="s">
        <v>6009</v>
      </c>
      <c r="I38" s="9" t="s">
        <v>6010</v>
      </c>
      <c r="J38" s="9" t="s">
        <v>6011</v>
      </c>
      <c r="K38" s="9" t="s">
        <v>6012</v>
      </c>
      <c r="L38" s="9" t="s">
        <v>6013</v>
      </c>
      <c r="M38" s="9" t="s">
        <v>2467</v>
      </c>
      <c r="N38" s="9" t="s">
        <v>6009</v>
      </c>
      <c r="O38" s="9" t="s">
        <v>2467</v>
      </c>
      <c r="P38" s="9" t="s">
        <v>6009</v>
      </c>
    </row>
    <row r="39" spans="2:16" ht="24.9" x14ac:dyDescent="0.4">
      <c r="B39" s="6" t="s">
        <v>518</v>
      </c>
      <c r="C39" s="6" t="s">
        <v>519</v>
      </c>
      <c r="D39" s="6" t="s">
        <v>1617</v>
      </c>
      <c r="E39" s="9" t="s">
        <v>6014</v>
      </c>
      <c r="F39" s="9" t="s">
        <v>1586</v>
      </c>
      <c r="G39" s="9" t="s">
        <v>143</v>
      </c>
      <c r="H39" s="9" t="s">
        <v>727</v>
      </c>
      <c r="I39" s="9" t="s">
        <v>981</v>
      </c>
      <c r="J39" s="9" t="s">
        <v>3008</v>
      </c>
      <c r="K39" s="9" t="s">
        <v>143</v>
      </c>
      <c r="L39" s="9" t="s">
        <v>727</v>
      </c>
      <c r="M39" s="9" t="s">
        <v>897</v>
      </c>
      <c r="N39" s="9" t="s">
        <v>1349</v>
      </c>
      <c r="O39" s="9" t="s">
        <v>1716</v>
      </c>
      <c r="P39" s="9" t="s">
        <v>6015</v>
      </c>
    </row>
    <row r="40" spans="2:16" ht="24.9" x14ac:dyDescent="0.4">
      <c r="B40" s="6" t="s">
        <v>520</v>
      </c>
      <c r="C40" s="6" t="s">
        <v>521</v>
      </c>
      <c r="D40" s="6" t="s">
        <v>1610</v>
      </c>
      <c r="E40" s="9" t="s">
        <v>6016</v>
      </c>
      <c r="F40" s="9" t="s">
        <v>1953</v>
      </c>
      <c r="G40" s="9" t="s">
        <v>523</v>
      </c>
      <c r="H40" s="9" t="s">
        <v>6017</v>
      </c>
      <c r="I40" s="9" t="s">
        <v>6018</v>
      </c>
      <c r="J40" s="9" t="s">
        <v>6019</v>
      </c>
      <c r="K40" s="9" t="s">
        <v>3947</v>
      </c>
      <c r="L40" s="9" t="s">
        <v>6020</v>
      </c>
      <c r="M40" s="9" t="s">
        <v>1323</v>
      </c>
      <c r="N40" s="9" t="s">
        <v>6021</v>
      </c>
      <c r="O40" s="9" t="s">
        <v>2961</v>
      </c>
      <c r="P40" s="9" t="s">
        <v>6022</v>
      </c>
    </row>
    <row r="41" spans="2:16" ht="24.9" x14ac:dyDescent="0.4">
      <c r="B41" s="6" t="s">
        <v>520</v>
      </c>
      <c r="C41" s="6" t="s">
        <v>521</v>
      </c>
      <c r="D41" s="6" t="s">
        <v>1613</v>
      </c>
      <c r="E41" s="9" t="s">
        <v>6023</v>
      </c>
      <c r="F41" s="9" t="s">
        <v>3337</v>
      </c>
      <c r="G41" s="9" t="s">
        <v>357</v>
      </c>
      <c r="H41" s="9" t="s">
        <v>6024</v>
      </c>
      <c r="I41" s="9" t="s">
        <v>6025</v>
      </c>
      <c r="J41" s="9" t="s">
        <v>6026</v>
      </c>
      <c r="K41" s="9" t="s">
        <v>1818</v>
      </c>
      <c r="L41" s="9" t="s">
        <v>6027</v>
      </c>
      <c r="M41" s="9" t="s">
        <v>1877</v>
      </c>
      <c r="N41" s="9" t="s">
        <v>6028</v>
      </c>
      <c r="O41" s="9" t="s">
        <v>2461</v>
      </c>
      <c r="P41" s="9" t="s">
        <v>6029</v>
      </c>
    </row>
    <row r="42" spans="2:16" ht="24.9" x14ac:dyDescent="0.4">
      <c r="B42" s="6" t="s">
        <v>520</v>
      </c>
      <c r="C42" s="6" t="s">
        <v>521</v>
      </c>
      <c r="D42" s="6" t="s">
        <v>1617</v>
      </c>
      <c r="E42" s="9" t="s">
        <v>3444</v>
      </c>
      <c r="F42" s="9" t="s">
        <v>1588</v>
      </c>
      <c r="G42" s="9" t="s">
        <v>45</v>
      </c>
      <c r="H42" s="9" t="s">
        <v>6030</v>
      </c>
      <c r="I42" s="9" t="s">
        <v>45</v>
      </c>
      <c r="J42" s="9" t="s">
        <v>6030</v>
      </c>
      <c r="K42" s="9" t="s">
        <v>898</v>
      </c>
      <c r="L42" s="9" t="s">
        <v>6031</v>
      </c>
      <c r="M42" s="9" t="s">
        <v>45</v>
      </c>
      <c r="N42" s="9" t="s">
        <v>6030</v>
      </c>
      <c r="O42" s="9" t="s">
        <v>45</v>
      </c>
      <c r="P42" s="9" t="s">
        <v>6030</v>
      </c>
    </row>
    <row r="43" spans="2:16" ht="24.9" x14ac:dyDescent="0.4">
      <c r="B43" s="6" t="s">
        <v>524</v>
      </c>
      <c r="C43" s="6" t="s">
        <v>525</v>
      </c>
      <c r="D43" s="6" t="s">
        <v>1610</v>
      </c>
      <c r="E43" s="9" t="s">
        <v>6032</v>
      </c>
      <c r="F43" s="9" t="s">
        <v>1584</v>
      </c>
      <c r="G43" s="9" t="s">
        <v>342</v>
      </c>
      <c r="H43" s="9" t="s">
        <v>6033</v>
      </c>
      <c r="I43" s="9" t="s">
        <v>6034</v>
      </c>
      <c r="J43" s="9" t="s">
        <v>6035</v>
      </c>
      <c r="K43" s="9" t="s">
        <v>1025</v>
      </c>
      <c r="L43" s="9" t="s">
        <v>6036</v>
      </c>
      <c r="M43" s="9" t="s">
        <v>2440</v>
      </c>
      <c r="N43" s="9" t="s">
        <v>6037</v>
      </c>
      <c r="O43" s="9" t="s">
        <v>342</v>
      </c>
      <c r="P43" s="9" t="s">
        <v>6033</v>
      </c>
    </row>
    <row r="44" spans="2:16" ht="24.9" x14ac:dyDescent="0.4">
      <c r="B44" s="6" t="s">
        <v>524</v>
      </c>
      <c r="C44" s="6" t="s">
        <v>525</v>
      </c>
      <c r="D44" s="6" t="s">
        <v>1613</v>
      </c>
      <c r="E44" s="9" t="s">
        <v>6038</v>
      </c>
      <c r="F44" s="9" t="s">
        <v>1584</v>
      </c>
      <c r="G44" s="9" t="s">
        <v>342</v>
      </c>
      <c r="H44" s="9" t="s">
        <v>6039</v>
      </c>
      <c r="I44" s="9" t="s">
        <v>6034</v>
      </c>
      <c r="J44" s="9" t="s">
        <v>6040</v>
      </c>
      <c r="K44" s="9" t="s">
        <v>1025</v>
      </c>
      <c r="L44" s="9" t="s">
        <v>6041</v>
      </c>
      <c r="M44" s="9" t="s">
        <v>2440</v>
      </c>
      <c r="N44" s="9" t="s">
        <v>6042</v>
      </c>
      <c r="O44" s="9" t="s">
        <v>342</v>
      </c>
      <c r="P44" s="9" t="s">
        <v>6039</v>
      </c>
    </row>
    <row r="45" spans="2:16" ht="24.9" x14ac:dyDescent="0.4">
      <c r="B45" s="6" t="s">
        <v>524</v>
      </c>
      <c r="C45" s="6" t="s">
        <v>525</v>
      </c>
      <c r="D45" s="6" t="s">
        <v>1617</v>
      </c>
      <c r="E45" s="9" t="s">
        <v>6043</v>
      </c>
      <c r="F45" s="9" t="s">
        <v>3326</v>
      </c>
      <c r="G45" s="9" t="s">
        <v>3327</v>
      </c>
      <c r="H45" s="9" t="s">
        <v>6043</v>
      </c>
      <c r="I45" s="9" t="s">
        <v>3327</v>
      </c>
      <c r="J45" s="9" t="s">
        <v>6043</v>
      </c>
      <c r="K45" s="9" t="s">
        <v>3327</v>
      </c>
      <c r="L45" s="9" t="s">
        <v>6043</v>
      </c>
      <c r="M45" s="9" t="s">
        <v>3327</v>
      </c>
      <c r="N45" s="9" t="s">
        <v>6043</v>
      </c>
      <c r="O45" s="9" t="s">
        <v>3327</v>
      </c>
      <c r="P45" s="9" t="s">
        <v>6043</v>
      </c>
    </row>
    <row r="46" spans="2:16" ht="24.9" x14ac:dyDescent="0.4">
      <c r="B46" s="6" t="s">
        <v>526</v>
      </c>
      <c r="C46" s="6" t="s">
        <v>527</v>
      </c>
      <c r="D46" s="6" t="s">
        <v>1610</v>
      </c>
      <c r="E46" s="9" t="s">
        <v>6044</v>
      </c>
      <c r="F46" s="9" t="s">
        <v>1599</v>
      </c>
      <c r="G46" s="9" t="s">
        <v>529</v>
      </c>
      <c r="H46" s="9" t="s">
        <v>6045</v>
      </c>
      <c r="I46" s="9" t="s">
        <v>6046</v>
      </c>
      <c r="J46" s="9" t="s">
        <v>6047</v>
      </c>
      <c r="K46" s="9" t="s">
        <v>2472</v>
      </c>
      <c r="L46" s="9" t="s">
        <v>6048</v>
      </c>
      <c r="M46" s="9" t="s">
        <v>2472</v>
      </c>
      <c r="N46" s="9" t="s">
        <v>6048</v>
      </c>
      <c r="O46" s="9" t="s">
        <v>1888</v>
      </c>
      <c r="P46" s="9" t="s">
        <v>6049</v>
      </c>
    </row>
    <row r="47" spans="2:16" ht="24.9" x14ac:dyDescent="0.4">
      <c r="B47" s="6" t="s">
        <v>526</v>
      </c>
      <c r="C47" s="6" t="s">
        <v>527</v>
      </c>
      <c r="D47" s="6" t="s">
        <v>1613</v>
      </c>
      <c r="E47" s="9" t="s">
        <v>6050</v>
      </c>
      <c r="F47" s="9" t="s">
        <v>1585</v>
      </c>
      <c r="G47" s="9" t="s">
        <v>497</v>
      </c>
      <c r="H47" s="9" t="s">
        <v>6051</v>
      </c>
      <c r="I47" s="9" t="s">
        <v>1854</v>
      </c>
      <c r="J47" s="9" t="s">
        <v>6052</v>
      </c>
      <c r="K47" s="9" t="s">
        <v>1175</v>
      </c>
      <c r="L47" s="9" t="s">
        <v>6053</v>
      </c>
      <c r="M47" s="9" t="s">
        <v>1158</v>
      </c>
      <c r="N47" s="9" t="s">
        <v>6054</v>
      </c>
      <c r="O47" s="9" t="s">
        <v>497</v>
      </c>
      <c r="P47" s="9" t="s">
        <v>6051</v>
      </c>
    </row>
    <row r="48" spans="2:16" ht="24.9" x14ac:dyDescent="0.4">
      <c r="B48" s="6" t="s">
        <v>526</v>
      </c>
      <c r="C48" s="6" t="s">
        <v>527</v>
      </c>
      <c r="D48" s="6" t="s">
        <v>1617</v>
      </c>
      <c r="E48" s="9" t="s">
        <v>6055</v>
      </c>
      <c r="F48" s="9" t="s">
        <v>1663</v>
      </c>
      <c r="G48" s="9" t="s">
        <v>89</v>
      </c>
      <c r="H48" s="9" t="s">
        <v>6056</v>
      </c>
      <c r="I48" s="9" t="s">
        <v>2295</v>
      </c>
      <c r="J48" s="9" t="s">
        <v>6057</v>
      </c>
      <c r="K48" s="9" t="s">
        <v>2295</v>
      </c>
      <c r="L48" s="9" t="s">
        <v>6057</v>
      </c>
      <c r="M48" s="9" t="s">
        <v>1890</v>
      </c>
      <c r="N48" s="9" t="s">
        <v>6058</v>
      </c>
      <c r="O48" s="9" t="s">
        <v>1890</v>
      </c>
      <c r="P48" s="9" t="s">
        <v>6058</v>
      </c>
    </row>
    <row r="49" spans="2:16" ht="24.9" x14ac:dyDescent="0.4">
      <c r="B49" s="6" t="s">
        <v>530</v>
      </c>
      <c r="C49" s="6" t="s">
        <v>531</v>
      </c>
      <c r="D49" s="6" t="s">
        <v>1610</v>
      </c>
      <c r="E49" s="9" t="s">
        <v>6059</v>
      </c>
      <c r="F49" s="9" t="s">
        <v>1953</v>
      </c>
      <c r="G49" s="9" t="s">
        <v>357</v>
      </c>
      <c r="H49" s="9" t="s">
        <v>6060</v>
      </c>
      <c r="I49" s="9" t="s">
        <v>6025</v>
      </c>
      <c r="J49" s="9" t="s">
        <v>6061</v>
      </c>
      <c r="K49" s="9" t="s">
        <v>5990</v>
      </c>
      <c r="L49" s="9" t="s">
        <v>6062</v>
      </c>
      <c r="M49" s="9" t="s">
        <v>1877</v>
      </c>
      <c r="N49" s="9" t="s">
        <v>6063</v>
      </c>
      <c r="O49" s="9" t="s">
        <v>1877</v>
      </c>
      <c r="P49" s="9" t="s">
        <v>6063</v>
      </c>
    </row>
    <row r="50" spans="2:16" ht="24.9" x14ac:dyDescent="0.4">
      <c r="B50" s="6" t="s">
        <v>530</v>
      </c>
      <c r="C50" s="6" t="s">
        <v>531</v>
      </c>
      <c r="D50" s="6" t="s">
        <v>1613</v>
      </c>
      <c r="E50" s="9" t="s">
        <v>6064</v>
      </c>
      <c r="F50" s="9" t="s">
        <v>1953</v>
      </c>
      <c r="G50" s="9" t="s">
        <v>349</v>
      </c>
      <c r="H50" s="9" t="s">
        <v>6065</v>
      </c>
      <c r="I50" s="9" t="s">
        <v>6066</v>
      </c>
      <c r="J50" s="9" t="s">
        <v>6067</v>
      </c>
      <c r="K50" s="9" t="s">
        <v>3754</v>
      </c>
      <c r="L50" s="9" t="s">
        <v>6068</v>
      </c>
      <c r="M50" s="9" t="s">
        <v>1164</v>
      </c>
      <c r="N50" s="9" t="s">
        <v>6069</v>
      </c>
      <c r="O50" s="9" t="s">
        <v>1164</v>
      </c>
      <c r="P50" s="9" t="s">
        <v>6069</v>
      </c>
    </row>
    <row r="51" spans="2:16" ht="24.9" x14ac:dyDescent="0.4">
      <c r="B51" s="6" t="s">
        <v>530</v>
      </c>
      <c r="C51" s="6" t="s">
        <v>531</v>
      </c>
      <c r="D51" s="6" t="s">
        <v>1617</v>
      </c>
      <c r="E51" s="9" t="s">
        <v>6070</v>
      </c>
      <c r="F51" s="9" t="s">
        <v>1586</v>
      </c>
      <c r="G51" s="9" t="s">
        <v>59</v>
      </c>
      <c r="H51" s="9" t="s">
        <v>6030</v>
      </c>
      <c r="I51" s="9" t="s">
        <v>58</v>
      </c>
      <c r="J51" s="9" t="s">
        <v>6070</v>
      </c>
      <c r="K51" s="9" t="s">
        <v>59</v>
      </c>
      <c r="L51" s="9" t="s">
        <v>6030</v>
      </c>
      <c r="M51" s="9" t="s">
        <v>59</v>
      </c>
      <c r="N51" s="9" t="s">
        <v>6030</v>
      </c>
      <c r="O51" s="9" t="s">
        <v>59</v>
      </c>
      <c r="P51" s="9" t="s">
        <v>6030</v>
      </c>
    </row>
    <row r="52" spans="2:16" ht="24.9" x14ac:dyDescent="0.4">
      <c r="B52" s="6" t="s">
        <v>532</v>
      </c>
      <c r="C52" s="6" t="s">
        <v>533</v>
      </c>
      <c r="D52" s="6" t="s">
        <v>1610</v>
      </c>
      <c r="E52" s="9" t="s">
        <v>6071</v>
      </c>
      <c r="F52" s="9" t="s">
        <v>1835</v>
      </c>
      <c r="G52" s="9" t="s">
        <v>113</v>
      </c>
      <c r="H52" s="9" t="s">
        <v>6072</v>
      </c>
      <c r="I52" s="9" t="s">
        <v>6073</v>
      </c>
      <c r="J52" s="9" t="s">
        <v>6074</v>
      </c>
      <c r="K52" s="9" t="s">
        <v>1881</v>
      </c>
      <c r="L52" s="9" t="s">
        <v>6075</v>
      </c>
      <c r="M52" s="9" t="s">
        <v>113</v>
      </c>
      <c r="N52" s="9" t="s">
        <v>6072</v>
      </c>
      <c r="O52" s="9" t="s">
        <v>1881</v>
      </c>
      <c r="P52" s="9" t="s">
        <v>6075</v>
      </c>
    </row>
    <row r="53" spans="2:16" ht="24.9" x14ac:dyDescent="0.4">
      <c r="B53" s="6" t="s">
        <v>532</v>
      </c>
      <c r="C53" s="6" t="s">
        <v>533</v>
      </c>
      <c r="D53" s="6" t="s">
        <v>1613</v>
      </c>
      <c r="E53" s="9" t="s">
        <v>6076</v>
      </c>
      <c r="F53" s="9" t="s">
        <v>1601</v>
      </c>
      <c r="G53" s="9" t="s">
        <v>183</v>
      </c>
      <c r="H53" s="9" t="s">
        <v>6077</v>
      </c>
      <c r="I53" s="9" t="s">
        <v>1002</v>
      </c>
      <c r="J53" s="9" t="s">
        <v>6078</v>
      </c>
      <c r="K53" s="9" t="s">
        <v>923</v>
      </c>
      <c r="L53" s="9" t="s">
        <v>6079</v>
      </c>
      <c r="M53" s="9" t="s">
        <v>183</v>
      </c>
      <c r="N53" s="9" t="s">
        <v>6077</v>
      </c>
      <c r="O53" s="9" t="s">
        <v>925</v>
      </c>
      <c r="P53" s="9" t="s">
        <v>6080</v>
      </c>
    </row>
    <row r="54" spans="2:16" ht="24.9" x14ac:dyDescent="0.4">
      <c r="B54" s="6" t="s">
        <v>532</v>
      </c>
      <c r="C54" s="6" t="s">
        <v>533</v>
      </c>
      <c r="D54" s="6" t="s">
        <v>1617</v>
      </c>
      <c r="E54" s="9" t="s">
        <v>6081</v>
      </c>
      <c r="F54" s="9" t="s">
        <v>1661</v>
      </c>
      <c r="G54" s="9" t="s">
        <v>266</v>
      </c>
      <c r="H54" s="9" t="s">
        <v>6082</v>
      </c>
      <c r="I54" s="9" t="s">
        <v>989</v>
      </c>
      <c r="J54" s="9" t="s">
        <v>6083</v>
      </c>
      <c r="K54" s="9" t="s">
        <v>266</v>
      </c>
      <c r="L54" s="9" t="s">
        <v>6082</v>
      </c>
      <c r="M54" s="9" t="s">
        <v>266</v>
      </c>
      <c r="N54" s="9" t="s">
        <v>6082</v>
      </c>
      <c r="O54" s="9" t="s">
        <v>1744</v>
      </c>
      <c r="P54" s="9" t="s">
        <v>6084</v>
      </c>
    </row>
    <row r="55" spans="2:16" ht="24.9" x14ac:dyDescent="0.4">
      <c r="B55" s="6" t="s">
        <v>534</v>
      </c>
      <c r="C55" s="6" t="s">
        <v>535</v>
      </c>
      <c r="D55" s="6" t="s">
        <v>1610</v>
      </c>
      <c r="E55" s="9" t="s">
        <v>6085</v>
      </c>
      <c r="F55" s="9" t="s">
        <v>3869</v>
      </c>
      <c r="G55" s="9" t="s">
        <v>218</v>
      </c>
      <c r="H55" s="9" t="s">
        <v>6086</v>
      </c>
      <c r="I55" s="9" t="s">
        <v>1260</v>
      </c>
      <c r="J55" s="9" t="s">
        <v>6087</v>
      </c>
      <c r="K55" s="9" t="s">
        <v>1936</v>
      </c>
      <c r="L55" s="9" t="s">
        <v>6088</v>
      </c>
      <c r="M55" s="9" t="s">
        <v>1892</v>
      </c>
      <c r="N55" s="9" t="s">
        <v>6089</v>
      </c>
      <c r="O55" s="9" t="s">
        <v>2477</v>
      </c>
      <c r="P55" s="9" t="s">
        <v>6090</v>
      </c>
    </row>
    <row r="56" spans="2:16" ht="24.9" x14ac:dyDescent="0.4">
      <c r="B56" s="6" t="s">
        <v>534</v>
      </c>
      <c r="C56" s="6" t="s">
        <v>535</v>
      </c>
      <c r="D56" s="6" t="s">
        <v>1613</v>
      </c>
      <c r="E56" s="9" t="s">
        <v>6091</v>
      </c>
      <c r="F56" s="9" t="s">
        <v>1668</v>
      </c>
      <c r="G56" s="9" t="s">
        <v>198</v>
      </c>
      <c r="H56" s="9" t="s">
        <v>6092</v>
      </c>
      <c r="I56" s="9" t="s">
        <v>5469</v>
      </c>
      <c r="J56" s="9" t="s">
        <v>6093</v>
      </c>
      <c r="K56" s="9" t="s">
        <v>1893</v>
      </c>
      <c r="L56" s="9" t="s">
        <v>6094</v>
      </c>
      <c r="M56" s="9" t="s">
        <v>1680</v>
      </c>
      <c r="N56" s="9" t="s">
        <v>6095</v>
      </c>
      <c r="O56" s="9" t="s">
        <v>1893</v>
      </c>
      <c r="P56" s="9" t="s">
        <v>6094</v>
      </c>
    </row>
    <row r="57" spans="2:16" ht="24.9" x14ac:dyDescent="0.4">
      <c r="B57" s="6" t="s">
        <v>534</v>
      </c>
      <c r="C57" s="6" t="s">
        <v>535</v>
      </c>
      <c r="D57" s="6" t="s">
        <v>1617</v>
      </c>
      <c r="E57" s="9" t="s">
        <v>1235</v>
      </c>
      <c r="F57" s="9" t="s">
        <v>1584</v>
      </c>
      <c r="G57" s="9" t="s">
        <v>176</v>
      </c>
      <c r="H57" s="9" t="s">
        <v>240</v>
      </c>
      <c r="I57" s="9" t="s">
        <v>996</v>
      </c>
      <c r="J57" s="9" t="s">
        <v>1699</v>
      </c>
      <c r="K57" s="9" t="s">
        <v>996</v>
      </c>
      <c r="L57" s="9" t="s">
        <v>1699</v>
      </c>
      <c r="M57" s="9" t="s">
        <v>996</v>
      </c>
      <c r="N57" s="9" t="s">
        <v>1699</v>
      </c>
      <c r="O57" s="9" t="s">
        <v>935</v>
      </c>
      <c r="P57" s="9" t="s">
        <v>2326</v>
      </c>
    </row>
    <row r="58" spans="2:16" ht="24.9" x14ac:dyDescent="0.4">
      <c r="B58" s="6" t="s">
        <v>536</v>
      </c>
      <c r="C58" s="6" t="s">
        <v>537</v>
      </c>
      <c r="D58" s="6" t="s">
        <v>1610</v>
      </c>
      <c r="E58" s="9" t="s">
        <v>6096</v>
      </c>
      <c r="F58" s="9" t="s">
        <v>1695</v>
      </c>
      <c r="G58" s="9" t="s">
        <v>507</v>
      </c>
      <c r="H58" s="9" t="s">
        <v>6097</v>
      </c>
      <c r="I58" s="9" t="s">
        <v>6098</v>
      </c>
      <c r="J58" s="9" t="s">
        <v>6099</v>
      </c>
      <c r="K58" s="9" t="s">
        <v>539</v>
      </c>
      <c r="L58" s="9" t="s">
        <v>6100</v>
      </c>
      <c r="M58" s="9" t="s">
        <v>507</v>
      </c>
      <c r="N58" s="9" t="s">
        <v>6097</v>
      </c>
      <c r="O58" s="9" t="s">
        <v>1169</v>
      </c>
      <c r="P58" s="9" t="s">
        <v>6101</v>
      </c>
    </row>
    <row r="59" spans="2:16" ht="24.9" x14ac:dyDescent="0.4">
      <c r="B59" s="6" t="s">
        <v>536</v>
      </c>
      <c r="C59" s="6" t="s">
        <v>537</v>
      </c>
      <c r="D59" s="6" t="s">
        <v>1613</v>
      </c>
      <c r="E59" s="9" t="s">
        <v>6102</v>
      </c>
      <c r="F59" s="9" t="s">
        <v>1695</v>
      </c>
      <c r="G59" s="9" t="s">
        <v>507</v>
      </c>
      <c r="H59" s="9" t="s">
        <v>6103</v>
      </c>
      <c r="I59" s="9" t="s">
        <v>6098</v>
      </c>
      <c r="J59" s="9" t="s">
        <v>6104</v>
      </c>
      <c r="K59" s="9" t="s">
        <v>539</v>
      </c>
      <c r="L59" s="9" t="s">
        <v>6105</v>
      </c>
      <c r="M59" s="9" t="s">
        <v>507</v>
      </c>
      <c r="N59" s="9" t="s">
        <v>6103</v>
      </c>
      <c r="O59" s="9" t="s">
        <v>1169</v>
      </c>
      <c r="P59" s="9" t="s">
        <v>6106</v>
      </c>
    </row>
    <row r="60" spans="2:16" ht="24.9" x14ac:dyDescent="0.4">
      <c r="B60" s="6" t="s">
        <v>536</v>
      </c>
      <c r="C60" s="6" t="s">
        <v>537</v>
      </c>
      <c r="D60" s="6" t="s">
        <v>1617</v>
      </c>
      <c r="E60" s="9" t="s">
        <v>6107</v>
      </c>
      <c r="F60" s="9" t="s">
        <v>3326</v>
      </c>
      <c r="G60" s="9" t="s">
        <v>3327</v>
      </c>
      <c r="H60" s="9" t="s">
        <v>6107</v>
      </c>
      <c r="I60" s="9" t="s">
        <v>3327</v>
      </c>
      <c r="J60" s="9" t="s">
        <v>6107</v>
      </c>
      <c r="K60" s="9" t="s">
        <v>3327</v>
      </c>
      <c r="L60" s="9" t="s">
        <v>6107</v>
      </c>
      <c r="M60" s="9" t="s">
        <v>3327</v>
      </c>
      <c r="N60" s="9" t="s">
        <v>6107</v>
      </c>
      <c r="O60" s="9" t="s">
        <v>3327</v>
      </c>
      <c r="P60" s="9" t="s">
        <v>6107</v>
      </c>
    </row>
  </sheetData>
  <mergeCells count="11">
    <mergeCell ref="G4:P4"/>
    <mergeCell ref="G5:H5"/>
    <mergeCell ref="I5:J5"/>
    <mergeCell ref="K5:L5"/>
    <mergeCell ref="M5:N5"/>
    <mergeCell ref="O5:P5"/>
    <mergeCell ref="B4:B6"/>
    <mergeCell ref="C4:C6"/>
    <mergeCell ref="D4:D6"/>
    <mergeCell ref="E4:E6"/>
    <mergeCell ref="F4:F6"/>
  </mergeCells>
  <pageMargins left="0.7" right="0.7" top="0.75" bottom="0.75" header="0.3" footer="0.3"/>
  <pageSetup paperSize="9" orientation="portrait" horizontalDpi="300" verticalDpi="30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baseColWidth="10" defaultRowHeight="14.6" x14ac:dyDescent="0.4"/>
  <cols>
    <col min="2" max="2" width="9.69140625" customWidth="1"/>
    <col min="3" max="3" width="41"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NET-PNTX-D'!A1", "Zurück")</f>
        <v>Zurück</v>
      </c>
    </row>
    <row r="3" spans="1:6" x14ac:dyDescent="0.4">
      <c r="B3" s="7" t="s">
        <v>2302</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41</v>
      </c>
      <c r="C6" s="21"/>
      <c r="D6" s="29"/>
      <c r="E6" s="29"/>
      <c r="F6" s="29"/>
    </row>
    <row r="7" spans="1:6" ht="24.9" x14ac:dyDescent="0.4">
      <c r="B7" s="6" t="s">
        <v>107</v>
      </c>
      <c r="C7" s="6" t="s">
        <v>43</v>
      </c>
      <c r="D7" s="9" t="s">
        <v>1584</v>
      </c>
      <c r="E7" s="9" t="s">
        <v>45</v>
      </c>
      <c r="F7" s="9" t="s">
        <v>899</v>
      </c>
    </row>
    <row r="8" spans="1:6" ht="24.9" x14ac:dyDescent="0.4">
      <c r="B8" s="6" t="s">
        <v>108</v>
      </c>
      <c r="C8" s="6" t="s">
        <v>47</v>
      </c>
      <c r="D8" s="9" t="s">
        <v>1586</v>
      </c>
      <c r="E8" s="9" t="s">
        <v>52</v>
      </c>
      <c r="F8" s="9" t="s">
        <v>52</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NET-PNTX-D'!A1", "Zurück")</f>
        <v>Zurück</v>
      </c>
    </row>
  </sheetData>
  <pageMargins left="0.7" right="0.7" top="0.75" bottom="0.75" header="0.3" footer="0.3"/>
  <pageSetup paperSize="9" orientation="portrait" horizontalDpi="300" verticalDpi="30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41"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NET-PNTX-D'!A1", "Zurück")</f>
        <v>Zurück</v>
      </c>
    </row>
    <row r="3" spans="1:5" x14ac:dyDescent="0.4">
      <c r="B3" s="7" t="s">
        <v>2865</v>
      </c>
    </row>
    <row r="4" spans="1:5" x14ac:dyDescent="0.4">
      <c r="B4" s="25" t="s">
        <v>36</v>
      </c>
      <c r="C4" s="25" t="s">
        <v>37</v>
      </c>
      <c r="D4" s="26" t="s">
        <v>1580</v>
      </c>
      <c r="E4" s="12" t="s">
        <v>1581</v>
      </c>
    </row>
    <row r="5" spans="1:5" x14ac:dyDescent="0.4">
      <c r="B5" s="24"/>
      <c r="C5" s="24"/>
      <c r="D5" s="27"/>
      <c r="E5" s="8" t="s">
        <v>2851</v>
      </c>
    </row>
    <row r="6" spans="1:5" x14ac:dyDescent="0.4">
      <c r="B6" s="21" t="s">
        <v>41</v>
      </c>
      <c r="C6" s="21"/>
      <c r="D6" s="29"/>
      <c r="E6" s="29"/>
    </row>
    <row r="7" spans="1:5" ht="24.9" x14ac:dyDescent="0.4">
      <c r="B7" s="6" t="s">
        <v>107</v>
      </c>
      <c r="C7" s="6" t="s">
        <v>43</v>
      </c>
      <c r="D7" s="9" t="s">
        <v>1584</v>
      </c>
      <c r="E7" s="9" t="s">
        <v>45</v>
      </c>
    </row>
    <row r="8" spans="1:5" ht="24.9" x14ac:dyDescent="0.4">
      <c r="B8" s="6" t="s">
        <v>108</v>
      </c>
      <c r="C8" s="6" t="s">
        <v>47</v>
      </c>
      <c r="D8" s="9" t="s">
        <v>1586</v>
      </c>
      <c r="E8" s="9" t="s">
        <v>52</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NET-PNTX-D'!A1", "Zurück")</f>
        <v>Zurück</v>
      </c>
    </row>
  </sheetData>
  <pageMargins left="0.7" right="0.7" top="0.75" bottom="0.75" header="0.3" footer="0.3"/>
  <pageSetup paperSize="9" orientation="portrait" horizontalDpi="300" verticalDpi="30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baseColWidth="10" defaultRowHeight="14.6" x14ac:dyDescent="0.4"/>
  <cols>
    <col min="2" max="2" width="9.69140625" customWidth="1"/>
    <col min="3" max="3" width="41"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NET-PNTX-D'!A1", "Zurück")</f>
        <v>Zurück</v>
      </c>
    </row>
    <row r="3" spans="1:6" x14ac:dyDescent="0.4">
      <c r="B3" s="7" t="s">
        <v>3190</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41</v>
      </c>
      <c r="C6" s="21"/>
      <c r="D6" s="29"/>
      <c r="E6" s="29"/>
      <c r="F6" s="29"/>
    </row>
    <row r="7" spans="1:6" ht="24.9" x14ac:dyDescent="0.4">
      <c r="B7" s="6" t="s">
        <v>107</v>
      </c>
      <c r="C7" s="6" t="s">
        <v>43</v>
      </c>
      <c r="D7" s="9" t="s">
        <v>81</v>
      </c>
      <c r="E7" s="9" t="s">
        <v>59</v>
      </c>
      <c r="F7" s="9" t="s">
        <v>80</v>
      </c>
    </row>
    <row r="8" spans="1:6" ht="24.9" x14ac:dyDescent="0.4">
      <c r="B8" s="6" t="s">
        <v>108</v>
      </c>
      <c r="C8" s="6" t="s">
        <v>47</v>
      </c>
      <c r="D8" s="9" t="s">
        <v>52</v>
      </c>
      <c r="E8" s="9" t="s">
        <v>52</v>
      </c>
      <c r="F8" s="9" t="s">
        <v>52</v>
      </c>
    </row>
  </sheetData>
  <mergeCells count="5">
    <mergeCell ref="B4:B5"/>
    <mergeCell ref="C4:C5"/>
    <mergeCell ref="D4:E4"/>
    <mergeCell ref="F4:F5"/>
    <mergeCell ref="B6:F6"/>
  </mergeCells>
  <pageMargins left="0.7" right="0.7" top="0.75" bottom="0.75" header="0.3" footer="0.3"/>
  <pageSetup paperSize="9" orientation="portrait" horizontalDpi="300" verticalDpi="300"/>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workbookViewId="0"/>
  </sheetViews>
  <sheetFormatPr baseColWidth="10" defaultRowHeight="14.6" x14ac:dyDescent="0.4"/>
  <cols>
    <col min="2" max="2" width="9.69140625" customWidth="1"/>
    <col min="3" max="3" width="41"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NET-PNTX-D'!A1", "Zurück")</f>
        <v>Zurück</v>
      </c>
    </row>
    <row r="3" spans="1:11" x14ac:dyDescent="0.4">
      <c r="B3" s="7" t="s">
        <v>4386</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41</v>
      </c>
      <c r="C6" s="21"/>
      <c r="D6" s="21"/>
      <c r="E6" s="29"/>
      <c r="F6" s="29"/>
      <c r="G6" s="29"/>
      <c r="H6" s="29"/>
      <c r="I6" s="29"/>
      <c r="J6" s="29"/>
      <c r="K6" s="29"/>
    </row>
    <row r="7" spans="1:11" x14ac:dyDescent="0.4">
      <c r="B7" s="6" t="s">
        <v>107</v>
      </c>
      <c r="C7" s="6" t="s">
        <v>43</v>
      </c>
      <c r="D7" s="6" t="s">
        <v>1610</v>
      </c>
      <c r="E7" s="9" t="s">
        <v>1586</v>
      </c>
      <c r="F7" s="9" t="s">
        <v>1586</v>
      </c>
      <c r="G7" s="9" t="s">
        <v>1586</v>
      </c>
      <c r="H7" s="9" t="s">
        <v>1586</v>
      </c>
      <c r="I7" s="9" t="s">
        <v>1586</v>
      </c>
      <c r="J7" s="9" t="s">
        <v>1586</v>
      </c>
      <c r="K7" s="9" t="s">
        <v>1586</v>
      </c>
    </row>
    <row r="8" spans="1:11" x14ac:dyDescent="0.4">
      <c r="B8" s="6" t="s">
        <v>107</v>
      </c>
      <c r="C8" s="6" t="s">
        <v>43</v>
      </c>
      <c r="D8" s="6" t="s">
        <v>4373</v>
      </c>
      <c r="E8" s="9" t="s">
        <v>1586</v>
      </c>
      <c r="F8" s="9" t="s">
        <v>1586</v>
      </c>
      <c r="G8" s="9" t="s">
        <v>1586</v>
      </c>
      <c r="H8" s="9" t="s">
        <v>1586</v>
      </c>
      <c r="I8" s="9" t="s">
        <v>1586</v>
      </c>
      <c r="J8" s="9" t="s">
        <v>1586</v>
      </c>
      <c r="K8" s="9" t="s">
        <v>1586</v>
      </c>
    </row>
    <row r="9" spans="1:11" x14ac:dyDescent="0.4">
      <c r="B9" s="6" t="s">
        <v>108</v>
      </c>
      <c r="C9" s="6" t="s">
        <v>47</v>
      </c>
      <c r="D9" s="6" t="s">
        <v>1610</v>
      </c>
      <c r="E9" s="9" t="s">
        <v>1586</v>
      </c>
      <c r="F9" s="9" t="s">
        <v>1586</v>
      </c>
      <c r="G9" s="9" t="s">
        <v>1586</v>
      </c>
      <c r="H9" s="9" t="s">
        <v>1586</v>
      </c>
      <c r="I9" s="9" t="s">
        <v>1586</v>
      </c>
      <c r="J9" s="9" t="s">
        <v>1586</v>
      </c>
      <c r="K9" s="9" t="s">
        <v>1586</v>
      </c>
    </row>
    <row r="10" spans="1:11" x14ac:dyDescent="0.4">
      <c r="B10" s="6" t="s">
        <v>108</v>
      </c>
      <c r="C10" s="6" t="s">
        <v>47</v>
      </c>
      <c r="D10" s="6" t="s">
        <v>4373</v>
      </c>
      <c r="E10" s="9" t="s">
        <v>1586</v>
      </c>
      <c r="F10" s="9" t="s">
        <v>1586</v>
      </c>
      <c r="G10" s="9" t="s">
        <v>1586</v>
      </c>
      <c r="H10" s="9" t="s">
        <v>1586</v>
      </c>
      <c r="I10" s="9" t="s">
        <v>1586</v>
      </c>
      <c r="J10" s="9" t="s">
        <v>1586</v>
      </c>
      <c r="K10" s="9" t="s">
        <v>1586</v>
      </c>
    </row>
    <row r="11" spans="1:11" x14ac:dyDescent="0.4">
      <c r="B11" s="13" t="s">
        <v>859</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HYPERLINK("#'TX-HTX - K3_1_QI'!A1", "Qualitätsindikatoren: Übersicht über Auffälligkeiten und Qualitätssicherungsmaßnahmen gem. § 17 DeQS-RL")</f>
        <v>Qualitätsindikatoren: Übersicht über Auffälligkeiten und Qualitätssicherungsmaßnahmen gem. § 17 DeQS-RL</v>
      </c>
      <c r="C6" s="2" t="str">
        <f>HYPERLINK("#'TX-HTX - K3_1_QI'!A1", "K3_1_QI")</f>
        <v>K3_1_QI</v>
      </c>
    </row>
    <row r="7" spans="1:3" x14ac:dyDescent="0.4">
      <c r="B7" s="2" t="str">
        <f>HYPERLINK("#'TX-HTX - K3_1_AK'!A1", "Auffälligkeitskriterien: Übersicht über Auffälligkeiten und Qualitätssicherungsmaßnahmen gem. § 17 DeQS-RL")</f>
        <v>Auffälligkeitskriterien: Übersicht über Auffälligkeiten und Qualitätssicherungsmaßnahmen gem. § 17 DeQS-RL</v>
      </c>
      <c r="C7" s="2" t="str">
        <f>HYPERLINK("#'TX-HTX - K3_1_AK'!A1", "K3_1_AK")</f>
        <v>K3_1_AK</v>
      </c>
    </row>
    <row r="8" spans="1:3" x14ac:dyDescent="0.4">
      <c r="B8" s="2" t="str">
        <f>HYPERLINK("#'TX-HTX - K3_2_QI'!A1", "Qualitätsindikatoren: Auffälligkeiten und Bewertungen nach Abschluss des Stellungnahmeverfahrens (AJ 2023)")</f>
        <v>Qualitätsindikatoren: Auffälligkeiten und Bewertungen nach Abschluss des Stellungnahmeverfahrens (AJ 2023)</v>
      </c>
      <c r="C8" s="2" t="str">
        <f>HYPERLINK("#'TX-HTX - K3_2_QI'!A1", "K3_2_QI")</f>
        <v>K3_2_QI</v>
      </c>
    </row>
    <row r="9" spans="1:3" x14ac:dyDescent="0.4">
      <c r="B9" s="2" t="str">
        <f>HYPERLINK("#'TX-HTX - K3_2_AK'!A1", "Auffälligkeitskriterien: Auffälligkeiten und Bewertungen nach Abschluss des Stellungnahmeverfahrens (AJ 2023)")</f>
        <v>Auffälligkeitskriterien: Auffälligkeiten und Bewertungen nach Abschluss des Stellungnahmeverfahrens (AJ 2023)</v>
      </c>
      <c r="C9" s="2" t="str">
        <f>HYPERLINK("#'TX-HTX - K3_2_AK'!A1", "K3_2_AK")</f>
        <v>K3_2_AK</v>
      </c>
    </row>
    <row r="10" spans="1:3" x14ac:dyDescent="0.4">
      <c r="B10" s="2" t="str">
        <f>HYPERLINK("#'TX-HTX - K3_3_QI'!A1", "Qualitätsindikatoren: Wiederholte Auffälligkeiten (AJ 2023 und Vorjahre)")</f>
        <v>Qualitätsindikatoren: Wiederholte Auffälligkeiten (AJ 2023 und Vorjahre)</v>
      </c>
      <c r="C10" s="2" t="str">
        <f>HYPERLINK("#'TX-HTX - K3_3_QI'!A1", "K3_3_QI")</f>
        <v>K3_3_QI</v>
      </c>
    </row>
    <row r="11" spans="1:3" x14ac:dyDescent="0.4">
      <c r="B11" s="2" t="str">
        <f>HYPERLINK("#'TX-HTX - K3_3_AK'!A1", "Auffälligkeitskriterien: Wiederholte Auffälligkeiten (AJ 2023 und Vorjahre)")</f>
        <v>Auffälligkeitskriterien: Wiederholte Auffälligkeiten (AJ 2023 und Vorjahre)</v>
      </c>
      <c r="C11" s="2" t="str">
        <f>HYPERLINK("#'TX-HTX - K3_3_AK'!A1", "K3_3_AK")</f>
        <v>K3_3_AK</v>
      </c>
    </row>
    <row r="12" spans="1:3" x14ac:dyDescent="0.4">
      <c r="B12" s="2" t="str">
        <f>HYPERLINK("#'TX-HTX - K3_4_QI'!A1", "Qualitätsindikatoren: Mehrfache Auffälligkeiten bei Leistungserbringern (AJ 2023)")</f>
        <v>Qualitätsindikatoren: Mehrfache Auffälligkeiten bei Leistungserbringern (AJ 2023)</v>
      </c>
      <c r="C12" s="2" t="str">
        <f>HYPERLINK("#'TX-HTX - K3_4_QI'!A1", "K3_4_QI")</f>
        <v>K3_4_QI</v>
      </c>
    </row>
    <row r="13" spans="1:3" x14ac:dyDescent="0.4">
      <c r="B13" s="2" t="str">
        <f>HYPERLINK("#'TX-HTX - K3_4_AK'!A1", "Auffälligkeitskriterien: Mehrfache Auffälligkeiten bei Leistungserbringern (AJ 2023)")</f>
        <v>Auffälligkeitskriterien: Mehrfache Auffälligkeiten bei Leistungserbringern (AJ 2023)</v>
      </c>
      <c r="C13" s="2" t="str">
        <f>HYPERLINK("#'TX-HTX - K3_4_AK'!A1", "K3_4_AK")</f>
        <v>K3_4_AK</v>
      </c>
    </row>
    <row r="14" spans="1:3" x14ac:dyDescent="0.4">
      <c r="B14" s="2" t="str">
        <f>HYPERLINK("#'TX-HTX - K3_5_QI'!A1", "Auffälligkeiten und Stellungnahmeverfahren nach Fallzahl pro Qualitätsindikator (AJ 2023)")</f>
        <v>Auffälligkeiten und Stellungnahmeverfahren nach Fallzahl pro Qualitätsindikator (AJ 2023)</v>
      </c>
      <c r="C14" s="2" t="str">
        <f>HYPERLINK("#'TX-HTX - K3_5_QI'!A1", "K3_5_QI")</f>
        <v>K3_5_QI</v>
      </c>
    </row>
    <row r="15" spans="1:3" x14ac:dyDescent="0.4">
      <c r="B15" s="2" t="str">
        <f>HYPERLINK("#'TX-HTX - A_1_QI'!A1", "Qualitätsindikatoren: Art der Auffälligkeit (AJ 2023)")</f>
        <v>Qualitätsindikatoren: Art der Auffälligkeit (AJ 2023)</v>
      </c>
      <c r="C15" s="2" t="str">
        <f>HYPERLINK("#'TX-HTX - A_1_QI'!A1", "A_1_QI")</f>
        <v>A_1_QI</v>
      </c>
    </row>
    <row r="16" spans="1:3" x14ac:dyDescent="0.4">
      <c r="B16" s="2" t="str">
        <f>HYPERLINK("#'TX-HTX - A_1_AK'!A1", "Auffälligkeitskriterien: Art der Auffälligkeit (AJ 2023)")</f>
        <v>Auffälligkeitskriterien: Art der Auffälligkeit (AJ 2023)</v>
      </c>
      <c r="C16" s="2" t="str">
        <f>HYPERLINK("#'TX-HTX - A_1_AK'!A1", "A_1_AK")</f>
        <v>A_1_AK</v>
      </c>
    </row>
    <row r="17" spans="2:3" x14ac:dyDescent="0.4">
      <c r="B17" s="2" t="str">
        <f>HYPERLINK("#'TX-HTX - A_2_QI_a'!A1", "Qualitätsindikatoren: Stellungnahmeverfahren (AJ 2023)")</f>
        <v>Qualitätsindikatoren: Stellungnahmeverfahren (AJ 2023)</v>
      </c>
      <c r="C17" s="2" t="str">
        <f>HYPERLINK("#'TX-HTX - A_2_QI_a'!A1", "A_2_QI_a")</f>
        <v>A_2_QI_a</v>
      </c>
    </row>
    <row r="18" spans="2:3" x14ac:dyDescent="0.4">
      <c r="B18" s="2" t="str">
        <f>HYPERLINK("#'TX-HTX - A_2_AK_a'!A1", "Auffälligkeitskriterien: Stellungnahmeverfahren (AJ 2023)")</f>
        <v>Auffälligkeitskriterien: Stellungnahmeverfahren (AJ 2023)</v>
      </c>
      <c r="C18" s="2" t="str">
        <f>HYPERLINK("#'TX-HTX - A_2_AK_a'!A1", "A_2_AK_a")</f>
        <v>A_2_AK_a</v>
      </c>
    </row>
    <row r="19" spans="2:3" x14ac:dyDescent="0.4">
      <c r="B19" s="2" t="str">
        <f>HYPERLINK("#'TX-HTX - A_2_QI_b'!A1", "Qualitätsindikatoren: Freitextkommentare zur Nicht-Einleitung von Stellungnahmeverfahren (AJ 2023)")</f>
        <v>Qualitätsindikatoren: Freitextkommentare zur Nicht-Einleitung von Stellungnahmeverfahren (AJ 2023)</v>
      </c>
      <c r="C19" s="2" t="str">
        <f>HYPERLINK("#'TX-HTX - A_2_QI_b'!A1", "A_2_QI_b")</f>
        <v>A_2_QI_b</v>
      </c>
    </row>
    <row r="20" spans="2:3" x14ac:dyDescent="0.4">
      <c r="B20" s="2" t="str">
        <f>HYPERLINK("#'TX-HTX - A_2_AK_b'!A1", "Auffälligkeitskriterien: Freitextkommentare zur Nicht-Einleitung von Stellungnahmeverfahren (AJ 2023)")</f>
        <v>Auffälligkeitskriterien: Freitextkommentare zur Nicht-Einleitung von Stellungnahmeverfahren (AJ 2023)</v>
      </c>
      <c r="C20" s="2" t="str">
        <f>HYPERLINK("#'TX-HTX - A_2_AK_b'!A1", "A_2_AK_b")</f>
        <v>A_2_AK_b</v>
      </c>
    </row>
    <row r="21" spans="2:3" x14ac:dyDescent="0.4">
      <c r="B21" s="2" t="str">
        <f>HYPERLINK("#'TX-HTX - A_3_AK_a'!A1", "Auffälligkeitskriterien: Bewertung der qualitativ auffälligen Ergebnisse (AJ 2023)")</f>
        <v>Auffälligkeitskriterien: Bewertung der qualitativ auffälligen Ergebnisse (AJ 2023)</v>
      </c>
      <c r="C21" s="2" t="str">
        <f>HYPERLINK("#'TX-HTX - A_3_AK_a'!A1", "A_3_AK_a")</f>
        <v>A_3_AK_a</v>
      </c>
    </row>
    <row r="22" spans="2:3" x14ac:dyDescent="0.4">
      <c r="B22" s="2" t="str">
        <f>HYPERLINK("#'TX-HTX - A_3_AK_b'!A1", "Auffälligkeitskriterien: Freitextkommentare zur Bewertung der qualitativ auffälligen Ergebnisse (AJ 2023)")</f>
        <v>Auffälligkeitskriterien: Freitextkommentare zur Bewertung der qualitativ auffälligen Ergebnisse (AJ 2023)</v>
      </c>
      <c r="C22" s="2" t="str">
        <f>HYPERLINK("#'TX-HTX - A_3_AK_b'!A1", "A_3_AK_b")</f>
        <v>A_3_AK_b</v>
      </c>
    </row>
    <row r="23" spans="2:3" x14ac:dyDescent="0.4">
      <c r="B23" s="2" t="str">
        <f>HYPERLINK("#'TX-HTX - A_4_QI_a'!A1", "Qualitätsindikatoren: Bewertung der qualitativ auffälligen Ergebnisse (AJ 2023)")</f>
        <v>Qualitätsindikatoren: Bewertung der qualitativ auffälligen Ergebnisse (AJ 2023)</v>
      </c>
      <c r="C23" s="2" t="str">
        <f>HYPERLINK("#'TX-HTX - A_4_QI_a'!A1", "A_4_QI_a")</f>
        <v>A_4_QI_a</v>
      </c>
    </row>
    <row r="24" spans="2:3" x14ac:dyDescent="0.4">
      <c r="B24" s="2" t="str">
        <f>HYPERLINK("#'TX-HTX - A_4_QI_b'!A1", "Qualitätsindikatoren: Freitextkommentare zur Bewertung der qualitativ auffälligen Ergebnisse (AJ 2023)")</f>
        <v>Qualitätsindikatoren: Freitextkommentare zur Bewertung der qualitativ auffälligen Ergebnisse (AJ 2023)</v>
      </c>
      <c r="C24" s="2" t="str">
        <f>HYPERLINK("#'TX-HTX - A_4_QI_b'!A1", "A_4_QI_b")</f>
        <v>A_4_QI_b</v>
      </c>
    </row>
    <row r="25" spans="2:3" x14ac:dyDescent="0.4">
      <c r="B25" s="2" t="str">
        <f>HYPERLINK("#'TX-HTX - A_5_AK_a'!A1", "Auffälligkeitskriterien: Bewertung der qualitativ unauffälligen Ergebnisse (AJ 2023)")</f>
        <v>Auffälligkeitskriterien: Bewertung der qualitativ unauffälligen Ergebnisse (AJ 2023)</v>
      </c>
      <c r="C25" s="2" t="str">
        <f>HYPERLINK("#'TX-HTX - A_5_AK_a'!A1", "A_5_AK_a")</f>
        <v>A_5_AK_a</v>
      </c>
    </row>
    <row r="26" spans="2:3" x14ac:dyDescent="0.4">
      <c r="B26" s="2" t="str">
        <f>HYPERLINK("#'TX-HTX - A_5_AK_b'!A1", "Auffälligkeitskriterien: Freitextkommentare zur Bewertung der qualitativ unauffälligen Ergebnisse (AJ 2023)")</f>
        <v>Auffälligkeitskriterien: Freitextkommentare zur Bewertung der qualitativ unauffälligen Ergebnisse (AJ 2023)</v>
      </c>
      <c r="C26" s="2" t="str">
        <f>HYPERLINK("#'TX-HTX - A_5_AK_b'!A1", "A_5_AK_b")</f>
        <v>A_5_AK_b</v>
      </c>
    </row>
    <row r="27" spans="2:3" x14ac:dyDescent="0.4">
      <c r="B27" s="2" t="str">
        <f>HYPERLINK("#'TX-HTX - A_6_QI_a'!A1", "Qualitätsindikatoren: Bewertung der qualitativ unauffälligen Ergebnisse (AJ 2023)")</f>
        <v>Qualitätsindikatoren: Bewertung der qualitativ unauffälligen Ergebnisse (AJ 2023)</v>
      </c>
      <c r="C27" s="2" t="str">
        <f>HYPERLINK("#'TX-HTX - A_6_QI_a'!A1", "A_6_QI_a")</f>
        <v>A_6_QI_a</v>
      </c>
    </row>
    <row r="28" spans="2:3" x14ac:dyDescent="0.4">
      <c r="B28" s="2" t="str">
        <f>HYPERLINK("#'TX-HTX - A_6_QI_b'!A1", "Qualitätsindikatoren: Freitextkommentare zur Bewertung der qualitativ unauffälligen Ergebnisse (AJ 2023)")</f>
        <v>Qualitätsindikatoren: Freitextkommentare zur Bewertung der qualitativ unauffälligen Ergebnisse (AJ 2023)</v>
      </c>
      <c r="C28" s="2" t="str">
        <f>HYPERLINK("#'TX-HTX - A_6_QI_b'!A1", "A_6_QI_b")</f>
        <v>A_6_QI_b</v>
      </c>
    </row>
    <row r="29" spans="2:3" x14ac:dyDescent="0.4">
      <c r="B29" s="2" t="str">
        <f>HYPERLINK("#'TX-HTX - A_7_AK_a'!A1", "Auffälligkeitskriterien: Bewertung der  Ergebnisse als Sonstiges (AJ 2023)")</f>
        <v>Auffälligkeitskriterien: Bewertung der  Ergebnisse als Sonstiges (AJ 2023)</v>
      </c>
      <c r="C29" s="2" t="str">
        <f>HYPERLINK("#'TX-HTX - A_7_AK_a'!A1", "A_7_AK_a")</f>
        <v>A_7_AK_a</v>
      </c>
    </row>
    <row r="30" spans="2:3" x14ac:dyDescent="0.4">
      <c r="B30" s="2" t="str">
        <f>HYPERLINK("#'TX-HTX - A_7_AK_b'!A1", "Auffälligkeitskriterien: Freitextkommentare zur Bewertung der Ergebnisse als Sonstiges (AJ 2023)")</f>
        <v>Auffälligkeitskriterien: Freitextkommentare zur Bewertung der Ergebnisse als Sonstiges (AJ 2023)</v>
      </c>
      <c r="C30" s="2" t="str">
        <f>HYPERLINK("#'TX-HTX - A_7_AK_b'!A1", "A_7_AK_b")</f>
        <v>A_7_AK_b</v>
      </c>
    </row>
    <row r="31" spans="2:3" x14ac:dyDescent="0.4">
      <c r="B31" s="2" t="str">
        <f>HYPERLINK("#'TX-HTX - A_8_QI_a'!A1", "Qualitätsindikatoren: Bewertung der Ergebnisse als Dokumentationsfehler oder Sonstiges (AJ 2023)")</f>
        <v>Qualitätsindikatoren: Bewertung der Ergebnisse als Dokumentationsfehler oder Sonstiges (AJ 2023)</v>
      </c>
      <c r="C31" s="2" t="str">
        <f>HYPERLINK("#'TX-HTX - A_8_QI_a'!A1", "A_8_QI_a")</f>
        <v>A_8_QI_a</v>
      </c>
    </row>
    <row r="32" spans="2:3" x14ac:dyDescent="0.4">
      <c r="B32" s="2" t="str">
        <f>HYPERLINK("#'TX-HTX - A_8_QI_b'!A1", "Qualitätsindikatoren: Freitextkommentare zur Bewertung der Ergebnisse als Dokumentationsfehler oder Sonstiges (AJ 2023)")</f>
        <v>Qualitätsindikatoren: Freitextkommentare zur Bewertung der Ergebnisse als Dokumentationsfehler oder Sonstiges (AJ 2023)</v>
      </c>
      <c r="C32" s="2" t="str">
        <f>HYPERLINK("#'TX-HTX - A_8_QI_b'!A1", "A_8_QI_b")</f>
        <v>A_8_QI_b</v>
      </c>
    </row>
    <row r="33" spans="2:3" x14ac:dyDescent="0.4">
      <c r="B33" s="2" t="str">
        <f>HYPERLINK("#'TX-HTX - A_9_QI'!A1", "Qualitätsindikatoren: Initiierung Maßnahmenstufe 1 und 2 (AJ 2023)")</f>
        <v>Qualitätsindikatoren: Initiierung Maßnahmenstufe 1 und 2 (AJ 2023)</v>
      </c>
      <c r="C33" s="2" t="str">
        <f>HYPERLINK("#'TX-HTX - A_9_QI'!A1", "A_9_QI")</f>
        <v>A_9_QI</v>
      </c>
    </row>
    <row r="34" spans="2:3" x14ac:dyDescent="0.4">
      <c r="B34" s="2" t="str">
        <f>HYPERLINK("#'TX-HTX - A_9_AK'!A1", "Auffälligkeitskriterien: Initiierung Maßnahmenstufe 1 und 2 (AJ 2023)")</f>
        <v>Auffälligkeitskriterien: Initiierung Maßnahmenstufe 1 und 2 (AJ 2023)</v>
      </c>
      <c r="C34" s="2" t="str">
        <f>HYPERLINK("#'TX-HTX - A_9_AK'!A1", "A_9_AK")</f>
        <v>A_9_AK</v>
      </c>
    </row>
    <row r="35" spans="2:3" x14ac:dyDescent="0.4">
      <c r="B35" s="2" t="str">
        <f>HYPERLINK("#'TX-HTX - A_11_AK_QI'!A1", "Qualitätsindikatoren und Auffälligkeitskriterien: Best practice (AJ 2023)")</f>
        <v>Qualitätsindikatoren und Auffälligkeitskriterien: Best practice (AJ 2023)</v>
      </c>
      <c r="C35" s="2" t="str">
        <f>HYPERLINK("#'TX-HTX - A_11_AK_QI'!A1", "A_11_AK_QI")</f>
        <v>A_11_AK_QI</v>
      </c>
    </row>
    <row r="36" spans="2:3" x14ac:dyDescent="0.4">
      <c r="B36" s="2" t="str">
        <f>HYPERLINK("#'TX-HTX - A_12_QI'!A1", "Darstellung des Verlaufs der Bewertung (AJ 2023)")</f>
        <v>Darstellung des Verlaufs der Bewertung (AJ 2023)</v>
      </c>
      <c r="C36" s="2" t="str">
        <f>HYPERLINK("#'TX-HTX - A_12_QI'!A1", "A_12_QI")</f>
        <v>A_12_QI</v>
      </c>
    </row>
    <row r="37" spans="2:3" x14ac:dyDescent="0.4">
      <c r="B37" s="2" t="str">
        <f>HYPERLINK("#'TX-HTX - A_13_QI'!A1", "Qualitätsindikatoren: Art der Maßnahme in Maßnahmenstufe 1 (AJ 2022 und 2023)")</f>
        <v>Qualitätsindikatoren: Art der Maßnahme in Maßnahmenstufe 1 (AJ 2022 und 2023)</v>
      </c>
      <c r="C37" s="2" t="str">
        <f>HYPERLINK("#'TX-HTX - A_13_QI'!A1", "A_13_QI")</f>
        <v>A_13_QI</v>
      </c>
    </row>
    <row r="38" spans="2:3" x14ac:dyDescent="0.4">
      <c r="B38" s="2" t="str">
        <f>HYPERLINK("#'TX-HTX - A_13_AK'!A1", "Auffälligkeitskriterien: Art der Maßnahme in Maßnahmenstufe 1 (AJ 2022 und 2023)")</f>
        <v>Auffälligkeitskriterien: Art der Maßnahme in Maßnahmenstufe 1 (AJ 2022 und 2023)</v>
      </c>
      <c r="C38" s="2" t="str">
        <f>HYPERLINK("#'TX-HTX - A_13_AK'!A1", "A_13_AK")</f>
        <v>A_13_AK</v>
      </c>
    </row>
  </sheetData>
  <pageMargins left="0.7" right="0.7" top="0.75" bottom="0.75" header="0.3" footer="0.3"/>
  <pageSetup paperSize="9" orientation="portrait" horizontalDpi="300" verticalDpi="300"/>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TX-HTX'!A1", "Zurück")</f>
        <v>Zurück</v>
      </c>
    </row>
    <row r="3" spans="1:6" x14ac:dyDescent="0.4">
      <c r="B3" s="7" t="s">
        <v>4695</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1812</v>
      </c>
      <c r="D6" s="9" t="s">
        <v>3326</v>
      </c>
      <c r="E6" s="9" t="s">
        <v>1851</v>
      </c>
      <c r="F6" s="9" t="s">
        <v>3326</v>
      </c>
    </row>
    <row r="7" spans="1:6" x14ac:dyDescent="0.4">
      <c r="B7" s="16" t="s">
        <v>4655</v>
      </c>
      <c r="C7" s="9" t="s">
        <v>1812</v>
      </c>
      <c r="D7" s="9" t="s">
        <v>4443</v>
      </c>
      <c r="E7" s="9" t="s">
        <v>1851</v>
      </c>
      <c r="F7" s="9" t="s">
        <v>4443</v>
      </c>
    </row>
    <row r="8" spans="1:6" x14ac:dyDescent="0.4">
      <c r="B8" s="16" t="s">
        <v>4444</v>
      </c>
      <c r="C8" s="9" t="s">
        <v>1665</v>
      </c>
      <c r="D8" s="9" t="s">
        <v>4688</v>
      </c>
      <c r="E8" s="9" t="s">
        <v>1663</v>
      </c>
      <c r="F8" s="9" t="s">
        <v>4689</v>
      </c>
    </row>
    <row r="9" spans="1:6" x14ac:dyDescent="0.4">
      <c r="B9" s="9" t="s">
        <v>4446</v>
      </c>
      <c r="C9" s="9" t="s">
        <v>1586</v>
      </c>
      <c r="D9" s="9" t="s">
        <v>4447</v>
      </c>
      <c r="E9" s="9" t="s">
        <v>1586</v>
      </c>
      <c r="F9" s="9" t="s">
        <v>4447</v>
      </c>
    </row>
    <row r="10" spans="1:6" x14ac:dyDescent="0.4">
      <c r="B10" s="16" t="s">
        <v>4448</v>
      </c>
      <c r="C10" s="9" t="s">
        <v>1665</v>
      </c>
      <c r="D10" s="9" t="s">
        <v>4443</v>
      </c>
      <c r="E10" s="9" t="s">
        <v>1663</v>
      </c>
      <c r="F10" s="9" t="s">
        <v>4443</v>
      </c>
    </row>
    <row r="11" spans="1:6" x14ac:dyDescent="0.4">
      <c r="B11" s="9" t="s">
        <v>4664</v>
      </c>
      <c r="C11" s="9" t="s">
        <v>1665</v>
      </c>
      <c r="D11" s="9" t="s">
        <v>4443</v>
      </c>
      <c r="E11" s="9" t="s">
        <v>1663</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1586</v>
      </c>
      <c r="D15" s="9" t="s">
        <v>4447</v>
      </c>
      <c r="E15" s="9" t="s">
        <v>1586</v>
      </c>
      <c r="F15" s="9" t="s">
        <v>4447</v>
      </c>
    </row>
    <row r="16" spans="1:6" x14ac:dyDescent="0.4">
      <c r="B16" s="6" t="s">
        <v>4453</v>
      </c>
      <c r="C16" s="9" t="s">
        <v>1665</v>
      </c>
      <c r="D16" s="9" t="s">
        <v>4443</v>
      </c>
      <c r="E16" s="9" t="s">
        <v>1663</v>
      </c>
      <c r="F16" s="9" t="s">
        <v>4443</v>
      </c>
    </row>
    <row r="17" spans="2:6" x14ac:dyDescent="0.4">
      <c r="B17" s="9" t="s">
        <v>4455</v>
      </c>
      <c r="C17" s="9" t="s">
        <v>1665</v>
      </c>
      <c r="D17" s="9" t="s">
        <v>4443</v>
      </c>
      <c r="E17" s="9" t="s">
        <v>1663</v>
      </c>
      <c r="F17" s="9" t="s">
        <v>4443</v>
      </c>
    </row>
    <row r="18" spans="2:6" x14ac:dyDescent="0.4">
      <c r="B18" s="9" t="s">
        <v>4456</v>
      </c>
      <c r="C18" s="9" t="s">
        <v>1586</v>
      </c>
      <c r="D18" s="9" t="s">
        <v>4447</v>
      </c>
      <c r="E18" s="9" t="s">
        <v>1586</v>
      </c>
      <c r="F18" s="9" t="s">
        <v>4447</v>
      </c>
    </row>
    <row r="19" spans="2:6" x14ac:dyDescent="0.4">
      <c r="B19" s="9" t="s">
        <v>4457</v>
      </c>
      <c r="C19" s="9" t="s">
        <v>1586</v>
      </c>
      <c r="D19" s="9" t="s">
        <v>4447</v>
      </c>
      <c r="E19" s="9" t="s">
        <v>1588</v>
      </c>
      <c r="F19" s="9" t="s">
        <v>4495</v>
      </c>
    </row>
    <row r="20" spans="2:6" x14ac:dyDescent="0.4">
      <c r="B20" s="6" t="s">
        <v>4458</v>
      </c>
      <c r="C20" s="9" t="s">
        <v>1663</v>
      </c>
      <c r="D20" s="9" t="s">
        <v>4690</v>
      </c>
      <c r="E20" s="9" t="s">
        <v>1595</v>
      </c>
      <c r="F20" s="9" t="s">
        <v>4691</v>
      </c>
    </row>
    <row r="21" spans="2:6" x14ac:dyDescent="0.4">
      <c r="B21" s="21" t="s">
        <v>4459</v>
      </c>
      <c r="C21" s="22" t="s">
        <v>4437</v>
      </c>
      <c r="D21" s="22" t="s">
        <v>4437</v>
      </c>
      <c r="E21" s="22" t="s">
        <v>4437</v>
      </c>
      <c r="F21" s="22" t="s">
        <v>4437</v>
      </c>
    </row>
    <row r="22" spans="2:6" x14ac:dyDescent="0.4">
      <c r="B22" s="6" t="s">
        <v>4460</v>
      </c>
      <c r="C22" s="9" t="s">
        <v>1586</v>
      </c>
      <c r="D22" s="9" t="s">
        <v>4447</v>
      </c>
      <c r="E22" s="9" t="s">
        <v>1586</v>
      </c>
      <c r="F22" s="9" t="s">
        <v>4447</v>
      </c>
    </row>
    <row r="23" spans="2:6" x14ac:dyDescent="0.4">
      <c r="B23" s="6" t="s">
        <v>4462</v>
      </c>
      <c r="C23" s="9" t="s">
        <v>1588</v>
      </c>
      <c r="D23" s="9" t="s">
        <v>4659</v>
      </c>
      <c r="E23" s="9" t="s">
        <v>1584</v>
      </c>
      <c r="F23" s="9" t="s">
        <v>4692</v>
      </c>
    </row>
    <row r="24" spans="2:6" x14ac:dyDescent="0.4">
      <c r="B24" s="6" t="s">
        <v>4682</v>
      </c>
      <c r="C24" s="9" t="s">
        <v>1597</v>
      </c>
      <c r="D24" s="9" t="s">
        <v>4693</v>
      </c>
      <c r="E24" s="9" t="s">
        <v>1586</v>
      </c>
      <c r="F24" s="9" t="s">
        <v>4447</v>
      </c>
    </row>
    <row r="25" spans="2:6" x14ac:dyDescent="0.4">
      <c r="B25" s="6" t="s">
        <v>4464</v>
      </c>
      <c r="C25" s="9" t="s">
        <v>1670</v>
      </c>
      <c r="D25" s="9" t="s">
        <v>4694</v>
      </c>
      <c r="E25" s="9" t="s">
        <v>1586</v>
      </c>
      <c r="F25" s="9" t="s">
        <v>4447</v>
      </c>
    </row>
    <row r="26" spans="2:6" x14ac:dyDescent="0.4">
      <c r="B26" s="21" t="s">
        <v>4465</v>
      </c>
      <c r="C26" s="22" t="s">
        <v>4437</v>
      </c>
      <c r="D26" s="22" t="s">
        <v>4437</v>
      </c>
      <c r="E26" s="22" t="s">
        <v>4437</v>
      </c>
      <c r="F26" s="22" t="s">
        <v>4437</v>
      </c>
    </row>
    <row r="27" spans="2:6" x14ac:dyDescent="0.4">
      <c r="B27" s="6" t="s">
        <v>4466</v>
      </c>
      <c r="C27" s="9" t="s">
        <v>1586</v>
      </c>
      <c r="D27" s="9" t="s">
        <v>4467</v>
      </c>
      <c r="E27" s="9" t="s">
        <v>1586</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1.3046875" customWidth="1"/>
    <col min="3" max="4" width="17.84375" customWidth="1"/>
  </cols>
  <sheetData>
    <row r="1" spans="1:4" x14ac:dyDescent="0.4">
      <c r="A1" s="2" t="str">
        <f>HYPERLINK("#'Auswahl Auswertungsmodul'!A1", "Zurück zum Start")</f>
        <v>Zurück zum Start</v>
      </c>
    </row>
    <row r="2" spans="1:4" x14ac:dyDescent="0.4">
      <c r="A2" s="2" t="str">
        <f>HYPERLINK("#'Auswahl TX-HTX'!A1", "Zurück")</f>
        <v>Zurück</v>
      </c>
    </row>
    <row r="3" spans="1:4" x14ac:dyDescent="0.4">
      <c r="B3" s="7" t="s">
        <v>4472</v>
      </c>
    </row>
    <row r="4" spans="1:4" x14ac:dyDescent="0.4">
      <c r="B4" s="25" t="s">
        <v>4437</v>
      </c>
      <c r="C4" s="23" t="s">
        <v>4438</v>
      </c>
      <c r="D4" s="25" t="s">
        <v>4438</v>
      </c>
    </row>
    <row r="5" spans="1:4" x14ac:dyDescent="0.4">
      <c r="B5" s="24"/>
      <c r="C5" s="8" t="s">
        <v>4439</v>
      </c>
      <c r="D5" s="8" t="s">
        <v>4440</v>
      </c>
    </row>
    <row r="6" spans="1:4" x14ac:dyDescent="0.4">
      <c r="B6" s="16" t="s">
        <v>4441</v>
      </c>
      <c r="C6" s="9" t="s">
        <v>2034</v>
      </c>
      <c r="D6" s="9" t="s">
        <v>4443</v>
      </c>
    </row>
    <row r="7" spans="1:4" x14ac:dyDescent="0.4">
      <c r="B7" s="16" t="s">
        <v>4444</v>
      </c>
      <c r="C7" s="9" t="s">
        <v>1588</v>
      </c>
      <c r="D7" s="9" t="s">
        <v>4471</v>
      </c>
    </row>
    <row r="8" spans="1:4" x14ac:dyDescent="0.4">
      <c r="B8" s="9" t="s">
        <v>4446</v>
      </c>
      <c r="C8" s="9" t="s">
        <v>1586</v>
      </c>
      <c r="D8" s="9" t="s">
        <v>4447</v>
      </c>
    </row>
    <row r="9" spans="1:4" x14ac:dyDescent="0.4">
      <c r="B9" s="16" t="s">
        <v>4448</v>
      </c>
      <c r="C9" s="9" t="s">
        <v>1588</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1586</v>
      </c>
      <c r="D12" s="9" t="s">
        <v>4447</v>
      </c>
    </row>
    <row r="13" spans="1:4" x14ac:dyDescent="0.4">
      <c r="B13" s="6" t="s">
        <v>4453</v>
      </c>
      <c r="C13" s="9" t="s">
        <v>1588</v>
      </c>
      <c r="D13" s="9" t="s">
        <v>4443</v>
      </c>
    </row>
    <row r="14" spans="1:4" x14ac:dyDescent="0.4">
      <c r="B14" s="9" t="s">
        <v>4455</v>
      </c>
      <c r="C14" s="9" t="s">
        <v>1588</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1588</v>
      </c>
      <c r="D17" s="9" t="s">
        <v>4443</v>
      </c>
    </row>
    <row r="18" spans="2:4" x14ac:dyDescent="0.4">
      <c r="B18" s="21" t="s">
        <v>4459</v>
      </c>
      <c r="C18" s="22" t="s">
        <v>4437</v>
      </c>
      <c r="D18" s="22" t="s">
        <v>4437</v>
      </c>
    </row>
    <row r="19" spans="2:4" x14ac:dyDescent="0.4">
      <c r="B19" s="6" t="s">
        <v>4460</v>
      </c>
      <c r="C19" s="9" t="s">
        <v>1586</v>
      </c>
      <c r="D19" s="9" t="s">
        <v>4447</v>
      </c>
    </row>
    <row r="20" spans="2:4" x14ac:dyDescent="0.4">
      <c r="B20" s="6" t="s">
        <v>4462</v>
      </c>
      <c r="C20" s="9" t="s">
        <v>1586</v>
      </c>
      <c r="D20" s="9" t="s">
        <v>4447</v>
      </c>
    </row>
    <row r="21" spans="2:4" x14ac:dyDescent="0.4">
      <c r="B21" s="6" t="s">
        <v>4464</v>
      </c>
      <c r="C21" s="9" t="s">
        <v>1586</v>
      </c>
      <c r="D21" s="9" t="s">
        <v>4447</v>
      </c>
    </row>
    <row r="22" spans="2:4" x14ac:dyDescent="0.4">
      <c r="B22" s="21" t="s">
        <v>4465</v>
      </c>
      <c r="C22" s="22" t="s">
        <v>4437</v>
      </c>
      <c r="D22" s="22" t="s">
        <v>4437</v>
      </c>
    </row>
    <row r="23" spans="2:4" x14ac:dyDescent="0.4">
      <c r="B23" s="6" t="s">
        <v>4466</v>
      </c>
      <c r="C23" s="9" t="s">
        <v>1586</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heetViews>
  <sheetFormatPr baseColWidth="10" defaultRowHeight="14.6" x14ac:dyDescent="0.4"/>
  <cols>
    <col min="2" max="2" width="9.69140625" customWidth="1"/>
    <col min="3" max="3" width="24.69140625" customWidth="1"/>
    <col min="4" max="4" width="64.69140625" customWidth="1"/>
    <col min="5" max="5" width="22.69140625" customWidth="1"/>
    <col min="6" max="7" width="47.69140625" customWidth="1"/>
    <col min="8" max="8" width="40.69140625" customWidth="1"/>
    <col min="9" max="9" width="35.69140625" customWidth="1"/>
    <col min="10" max="10" width="40.69140625" customWidth="1"/>
    <col min="11" max="11" width="33.69140625" customWidth="1"/>
    <col min="12" max="12" width="40.69140625" customWidth="1"/>
    <col min="13" max="13" width="32.69140625" customWidth="1"/>
    <col min="14" max="14" width="40.69140625" customWidth="1"/>
    <col min="15" max="15" width="32.69140625" customWidth="1"/>
  </cols>
  <sheetData>
    <row r="1" spans="1:15" x14ac:dyDescent="0.4">
      <c r="A1" s="2" t="str">
        <f>HYPERLINK("#'Auswahl Auswertungsmodul'!A1", "Zurück zum Start")</f>
        <v>Zurück zum Start</v>
      </c>
    </row>
    <row r="2" spans="1:15" x14ac:dyDescent="0.4">
      <c r="A2" s="2" t="str">
        <f>HYPERLINK("#'Auswahl TX-HTX'!A1", "Zurück")</f>
        <v>Zurück</v>
      </c>
    </row>
    <row r="3" spans="1:15" x14ac:dyDescent="0.4">
      <c r="B3" s="7" t="s">
        <v>5786</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367</v>
      </c>
      <c r="C7" s="6" t="s">
        <v>368</v>
      </c>
      <c r="D7" s="9" t="s">
        <v>4280</v>
      </c>
      <c r="E7" s="9" t="s">
        <v>1586</v>
      </c>
      <c r="F7" s="9" t="s">
        <v>901</v>
      </c>
      <c r="G7" s="9" t="s">
        <v>1852</v>
      </c>
      <c r="H7" s="9" t="s">
        <v>149</v>
      </c>
      <c r="I7" s="9" t="s">
        <v>600</v>
      </c>
      <c r="J7" s="9" t="s">
        <v>902</v>
      </c>
      <c r="K7" s="9" t="s">
        <v>2441</v>
      </c>
      <c r="L7" s="9" t="s">
        <v>149</v>
      </c>
      <c r="M7" s="9" t="s">
        <v>600</v>
      </c>
      <c r="N7" s="9" t="s">
        <v>149</v>
      </c>
      <c r="O7" s="9" t="s">
        <v>600</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workbookViewId="0"/>
  </sheetViews>
  <sheetFormatPr baseColWidth="10" defaultRowHeight="14.6" x14ac:dyDescent="0.4"/>
  <cols>
    <col min="2" max="2" width="9.69140625" customWidth="1"/>
    <col min="3" max="3" width="59.84375" customWidth="1"/>
    <col min="4" max="4" width="17" customWidth="1"/>
    <col min="5" max="5" width="68.69140625" customWidth="1"/>
    <col min="6" max="6" width="22.69140625" customWidth="1"/>
    <col min="7" max="8" width="47.69140625" customWidth="1"/>
    <col min="9" max="10" width="35.69140625" customWidth="1"/>
    <col min="11" max="11" width="35" customWidth="1"/>
    <col min="12" max="12" width="33.69140625" customWidth="1"/>
    <col min="13" max="13" width="35" customWidth="1"/>
    <col min="14" max="14" width="32.4609375" customWidth="1"/>
  </cols>
  <sheetData>
    <row r="1" spans="1:14" x14ac:dyDescent="0.4">
      <c r="A1" s="2" t="str">
        <f>HYPERLINK("#'Auswahl Auswertungsmodul'!A1", "Zurück zum Start")</f>
        <v>Zurück zum Start</v>
      </c>
    </row>
    <row r="2" spans="1:14" x14ac:dyDescent="0.4">
      <c r="A2" s="2" t="str">
        <f>HYPERLINK("#'Auswahl PCI'!A1", "Zurück")</f>
        <v>Zurück</v>
      </c>
    </row>
    <row r="3" spans="1:14" x14ac:dyDescent="0.4">
      <c r="B3" s="7" t="s">
        <v>5370</v>
      </c>
    </row>
    <row r="4" spans="1:14" x14ac:dyDescent="0.4">
      <c r="B4" s="25" t="s">
        <v>36</v>
      </c>
      <c r="C4" s="25" t="s">
        <v>37</v>
      </c>
      <c r="D4" s="25" t="s">
        <v>1608</v>
      </c>
      <c r="E4" s="26" t="s">
        <v>5251</v>
      </c>
      <c r="F4" s="26" t="s">
        <v>5252</v>
      </c>
      <c r="G4" s="23" t="s">
        <v>5253</v>
      </c>
      <c r="H4" s="25" t="s">
        <v>5253</v>
      </c>
      <c r="I4" s="25" t="s">
        <v>5253</v>
      </c>
      <c r="J4" s="25" t="s">
        <v>5253</v>
      </c>
      <c r="K4" s="25" t="s">
        <v>5253</v>
      </c>
      <c r="L4" s="25" t="s">
        <v>5253</v>
      </c>
      <c r="M4" s="25" t="s">
        <v>5253</v>
      </c>
      <c r="N4" s="25" t="s">
        <v>5253</v>
      </c>
    </row>
    <row r="5" spans="1:14" x14ac:dyDescent="0.4">
      <c r="B5" s="28"/>
      <c r="C5" s="28"/>
      <c r="D5" s="28"/>
      <c r="E5" s="28"/>
      <c r="F5" s="28"/>
      <c r="G5" s="28" t="s">
        <v>4458</v>
      </c>
      <c r="H5" s="28" t="s">
        <v>4458</v>
      </c>
      <c r="I5" s="28" t="s">
        <v>5254</v>
      </c>
      <c r="J5" s="28" t="s">
        <v>5254</v>
      </c>
      <c r="K5" s="28" t="s">
        <v>5255</v>
      </c>
      <c r="L5" s="28" t="s">
        <v>5255</v>
      </c>
      <c r="M5" s="28" t="s">
        <v>4464</v>
      </c>
      <c r="N5" s="28" t="s">
        <v>4464</v>
      </c>
    </row>
    <row r="6" spans="1:14" x14ac:dyDescent="0.4">
      <c r="B6" s="27"/>
      <c r="C6" s="27"/>
      <c r="D6" s="27"/>
      <c r="E6" s="27"/>
      <c r="F6" s="27"/>
      <c r="G6" s="8" t="s">
        <v>5256</v>
      </c>
      <c r="H6" s="8" t="s">
        <v>5257</v>
      </c>
      <c r="I6" s="8" t="s">
        <v>5256</v>
      </c>
      <c r="J6" s="8" t="s">
        <v>5257</v>
      </c>
      <c r="K6" s="8" t="s">
        <v>5256</v>
      </c>
      <c r="L6" s="8" t="s">
        <v>5257</v>
      </c>
      <c r="M6" s="8" t="s">
        <v>5256</v>
      </c>
      <c r="N6" s="8" t="s">
        <v>5257</v>
      </c>
    </row>
    <row r="7" spans="1:14" x14ac:dyDescent="0.4">
      <c r="B7" s="21" t="s">
        <v>61</v>
      </c>
      <c r="C7" s="21"/>
      <c r="D7" s="21"/>
      <c r="E7" s="29"/>
      <c r="F7" s="29"/>
      <c r="G7" s="29"/>
      <c r="H7" s="29"/>
      <c r="I7" s="29"/>
      <c r="J7" s="29"/>
      <c r="K7" s="29"/>
      <c r="L7" s="29"/>
      <c r="M7" s="29"/>
      <c r="N7" s="29"/>
    </row>
    <row r="8" spans="1:14" ht="24.9" x14ac:dyDescent="0.4">
      <c r="B8" s="6" t="s">
        <v>110</v>
      </c>
      <c r="C8" s="6" t="s">
        <v>111</v>
      </c>
      <c r="D8" s="6" t="s">
        <v>1610</v>
      </c>
      <c r="E8" s="9" t="s">
        <v>5294</v>
      </c>
      <c r="F8" s="9" t="s">
        <v>1601</v>
      </c>
      <c r="G8" s="9" t="s">
        <v>113</v>
      </c>
      <c r="H8" s="9" t="s">
        <v>5295</v>
      </c>
      <c r="I8" s="9" t="s">
        <v>5296</v>
      </c>
      <c r="J8" s="9" t="s">
        <v>5297</v>
      </c>
      <c r="K8" s="9" t="s">
        <v>5298</v>
      </c>
      <c r="L8" s="9" t="s">
        <v>5299</v>
      </c>
      <c r="M8" s="9" t="s">
        <v>1891</v>
      </c>
      <c r="N8" s="9" t="s">
        <v>5300</v>
      </c>
    </row>
    <row r="9" spans="1:14" ht="24.9" x14ac:dyDescent="0.4">
      <c r="B9" s="6" t="s">
        <v>110</v>
      </c>
      <c r="C9" s="6" t="s">
        <v>111</v>
      </c>
      <c r="D9" s="6" t="s">
        <v>1613</v>
      </c>
      <c r="E9" s="9" t="s">
        <v>5301</v>
      </c>
      <c r="F9" s="9" t="s">
        <v>3869</v>
      </c>
      <c r="G9" s="9" t="s">
        <v>766</v>
      </c>
      <c r="H9" s="9" t="s">
        <v>5302</v>
      </c>
      <c r="I9" s="9" t="s">
        <v>5303</v>
      </c>
      <c r="J9" s="9" t="s">
        <v>5304</v>
      </c>
      <c r="K9" s="9" t="s">
        <v>1376</v>
      </c>
      <c r="L9" s="9" t="s">
        <v>5305</v>
      </c>
      <c r="M9" s="9" t="s">
        <v>1616</v>
      </c>
      <c r="N9" s="9" t="s">
        <v>5306</v>
      </c>
    </row>
    <row r="10" spans="1:14" ht="24.9" x14ac:dyDescent="0.4">
      <c r="B10" s="6" t="s">
        <v>110</v>
      </c>
      <c r="C10" s="6" t="s">
        <v>111</v>
      </c>
      <c r="D10" s="6" t="s">
        <v>1617</v>
      </c>
      <c r="E10" s="9" t="s">
        <v>5307</v>
      </c>
      <c r="F10" s="9" t="s">
        <v>1595</v>
      </c>
      <c r="G10" s="9" t="s">
        <v>45</v>
      </c>
      <c r="H10" s="9" t="s">
        <v>5308</v>
      </c>
      <c r="I10" s="9" t="s">
        <v>45</v>
      </c>
      <c r="J10" s="9" t="s">
        <v>5308</v>
      </c>
      <c r="K10" s="9" t="s">
        <v>899</v>
      </c>
      <c r="L10" s="9" t="s">
        <v>5309</v>
      </c>
      <c r="M10" s="9" t="s">
        <v>45</v>
      </c>
      <c r="N10" s="9" t="s">
        <v>5308</v>
      </c>
    </row>
    <row r="11" spans="1:14" ht="24.9" x14ac:dyDescent="0.4">
      <c r="B11" s="6" t="s">
        <v>114</v>
      </c>
      <c r="C11" s="6" t="s">
        <v>115</v>
      </c>
      <c r="D11" s="6" t="s">
        <v>1610</v>
      </c>
      <c r="E11" s="9" t="s">
        <v>5310</v>
      </c>
      <c r="F11" s="9" t="s">
        <v>1594</v>
      </c>
      <c r="G11" s="9" t="s">
        <v>117</v>
      </c>
      <c r="H11" s="9" t="s">
        <v>5311</v>
      </c>
      <c r="I11" s="9" t="s">
        <v>2305</v>
      </c>
      <c r="J11" s="9" t="s">
        <v>5312</v>
      </c>
      <c r="K11" s="9" t="s">
        <v>5313</v>
      </c>
      <c r="L11" s="9" t="s">
        <v>5314</v>
      </c>
      <c r="M11" s="9" t="s">
        <v>1985</v>
      </c>
      <c r="N11" s="9" t="s">
        <v>5315</v>
      </c>
    </row>
    <row r="12" spans="1:14" ht="24.9" x14ac:dyDescent="0.4">
      <c r="B12" s="6" t="s">
        <v>114</v>
      </c>
      <c r="C12" s="6" t="s">
        <v>115</v>
      </c>
      <c r="D12" s="6" t="s">
        <v>1613</v>
      </c>
      <c r="E12" s="9" t="s">
        <v>5316</v>
      </c>
      <c r="F12" s="9" t="s">
        <v>1594</v>
      </c>
      <c r="G12" s="9" t="s">
        <v>1624</v>
      </c>
      <c r="H12" s="9" t="s">
        <v>5317</v>
      </c>
      <c r="I12" s="9" t="s">
        <v>2306</v>
      </c>
      <c r="J12" s="9" t="s">
        <v>5318</v>
      </c>
      <c r="K12" s="9" t="s">
        <v>5319</v>
      </c>
      <c r="L12" s="9" t="s">
        <v>5320</v>
      </c>
      <c r="M12" s="9" t="s">
        <v>1624</v>
      </c>
      <c r="N12" s="9" t="s">
        <v>5317</v>
      </c>
    </row>
    <row r="13" spans="1:14" ht="24.9" x14ac:dyDescent="0.4">
      <c r="B13" s="6" t="s">
        <v>114</v>
      </c>
      <c r="C13" s="6" t="s">
        <v>115</v>
      </c>
      <c r="D13" s="6" t="s">
        <v>1617</v>
      </c>
      <c r="E13" s="9" t="s">
        <v>5321</v>
      </c>
      <c r="F13" s="9" t="s">
        <v>1586</v>
      </c>
      <c r="G13" s="9" t="s">
        <v>187</v>
      </c>
      <c r="H13" s="9" t="s">
        <v>5308</v>
      </c>
      <c r="I13" s="9" t="s">
        <v>187</v>
      </c>
      <c r="J13" s="9" t="s">
        <v>5308</v>
      </c>
      <c r="K13" s="9" t="s">
        <v>1626</v>
      </c>
      <c r="L13" s="9" t="s">
        <v>5322</v>
      </c>
      <c r="M13" s="9" t="s">
        <v>1673</v>
      </c>
      <c r="N13" s="9" t="s">
        <v>5307</v>
      </c>
    </row>
    <row r="14" spans="1:14" ht="24.9" x14ac:dyDescent="0.4">
      <c r="B14" s="6" t="s">
        <v>118</v>
      </c>
      <c r="C14" s="6" t="s">
        <v>119</v>
      </c>
      <c r="D14" s="6" t="s">
        <v>1610</v>
      </c>
      <c r="E14" s="9" t="s">
        <v>5323</v>
      </c>
      <c r="F14" s="9" t="s">
        <v>1594</v>
      </c>
      <c r="G14" s="9" t="s">
        <v>529</v>
      </c>
      <c r="H14" s="9" t="s">
        <v>5324</v>
      </c>
      <c r="I14" s="9" t="s">
        <v>1984</v>
      </c>
      <c r="J14" s="9" t="s">
        <v>5325</v>
      </c>
      <c r="K14" s="9" t="s">
        <v>4065</v>
      </c>
      <c r="L14" s="9" t="s">
        <v>5326</v>
      </c>
      <c r="M14" s="9" t="s">
        <v>1888</v>
      </c>
      <c r="N14" s="9" t="s">
        <v>5327</v>
      </c>
    </row>
    <row r="15" spans="1:14" ht="24.9" x14ac:dyDescent="0.4">
      <c r="B15" s="6" t="s">
        <v>118</v>
      </c>
      <c r="C15" s="6" t="s">
        <v>119</v>
      </c>
      <c r="D15" s="6" t="s">
        <v>1613</v>
      </c>
      <c r="E15" s="9" t="s">
        <v>5328</v>
      </c>
      <c r="F15" s="9" t="s">
        <v>1670</v>
      </c>
      <c r="G15" s="9" t="s">
        <v>1631</v>
      </c>
      <c r="H15" s="9" t="s">
        <v>5329</v>
      </c>
      <c r="I15" s="9" t="s">
        <v>5330</v>
      </c>
      <c r="J15" s="9" t="s">
        <v>5331</v>
      </c>
      <c r="K15" s="9" t="s">
        <v>1630</v>
      </c>
      <c r="L15" s="9" t="s">
        <v>5332</v>
      </c>
      <c r="M15" s="9" t="s">
        <v>2307</v>
      </c>
      <c r="N15" s="9" t="s">
        <v>5333</v>
      </c>
    </row>
    <row r="16" spans="1:14" ht="24.9" x14ac:dyDescent="0.4">
      <c r="B16" s="6" t="s">
        <v>118</v>
      </c>
      <c r="C16" s="6" t="s">
        <v>119</v>
      </c>
      <c r="D16" s="6" t="s">
        <v>1617</v>
      </c>
      <c r="E16" s="9" t="s">
        <v>5334</v>
      </c>
      <c r="F16" s="9" t="s">
        <v>1663</v>
      </c>
      <c r="G16" s="9" t="s">
        <v>158</v>
      </c>
      <c r="H16" s="9" t="s">
        <v>5308</v>
      </c>
      <c r="I16" s="9" t="s">
        <v>1633</v>
      </c>
      <c r="J16" s="9" t="s">
        <v>5309</v>
      </c>
      <c r="K16" s="9" t="s">
        <v>1717</v>
      </c>
      <c r="L16" s="9" t="s">
        <v>5335</v>
      </c>
      <c r="M16" s="9" t="s">
        <v>158</v>
      </c>
      <c r="N16" s="9" t="s">
        <v>5308</v>
      </c>
    </row>
    <row r="17" spans="2:14" x14ac:dyDescent="0.4">
      <c r="B17" s="21" t="s">
        <v>41</v>
      </c>
      <c r="C17" s="21"/>
      <c r="D17" s="21"/>
      <c r="E17" s="29"/>
      <c r="F17" s="29"/>
      <c r="G17" s="29"/>
      <c r="H17" s="29"/>
      <c r="I17" s="29"/>
      <c r="J17" s="29"/>
      <c r="K17" s="29"/>
      <c r="L17" s="29"/>
      <c r="M17" s="29"/>
      <c r="N17" s="29"/>
    </row>
    <row r="18" spans="2:14" ht="24.9" x14ac:dyDescent="0.4">
      <c r="B18" s="6" t="s">
        <v>122</v>
      </c>
      <c r="C18" s="6" t="s">
        <v>43</v>
      </c>
      <c r="D18" s="6" t="s">
        <v>1610</v>
      </c>
      <c r="E18" s="9" t="s">
        <v>5336</v>
      </c>
      <c r="F18" s="9" t="s">
        <v>1910</v>
      </c>
      <c r="G18" s="9" t="s">
        <v>124</v>
      </c>
      <c r="H18" s="9" t="s">
        <v>5337</v>
      </c>
      <c r="I18" s="9" t="s">
        <v>2308</v>
      </c>
      <c r="J18" s="9" t="s">
        <v>5338</v>
      </c>
      <c r="K18" s="9" t="s">
        <v>5339</v>
      </c>
      <c r="L18" s="9" t="s">
        <v>5340</v>
      </c>
      <c r="M18" s="9" t="s">
        <v>2866</v>
      </c>
      <c r="N18" s="9" t="s">
        <v>5341</v>
      </c>
    </row>
    <row r="19" spans="2:14" ht="24.9" x14ac:dyDescent="0.4">
      <c r="B19" s="6" t="s">
        <v>122</v>
      </c>
      <c r="C19" s="6" t="s">
        <v>43</v>
      </c>
      <c r="D19" s="6" t="s">
        <v>1613</v>
      </c>
      <c r="E19" s="9" t="s">
        <v>5342</v>
      </c>
      <c r="F19" s="9" t="s">
        <v>1665</v>
      </c>
      <c r="G19" s="9" t="s">
        <v>183</v>
      </c>
      <c r="H19" s="9" t="s">
        <v>5343</v>
      </c>
      <c r="I19" s="9" t="s">
        <v>1734</v>
      </c>
      <c r="J19" s="9" t="s">
        <v>5344</v>
      </c>
      <c r="K19" s="9" t="s">
        <v>1733</v>
      </c>
      <c r="L19" s="9" t="s">
        <v>5345</v>
      </c>
      <c r="M19" s="9" t="s">
        <v>925</v>
      </c>
      <c r="N19" s="9" t="s">
        <v>5346</v>
      </c>
    </row>
    <row r="20" spans="2:14" ht="24.9" x14ac:dyDescent="0.4">
      <c r="B20" s="6" t="s">
        <v>122</v>
      </c>
      <c r="C20" s="6" t="s">
        <v>43</v>
      </c>
      <c r="D20" s="6" t="s">
        <v>1617</v>
      </c>
      <c r="E20" s="9" t="s">
        <v>5347</v>
      </c>
      <c r="F20" s="9" t="s">
        <v>1611</v>
      </c>
      <c r="G20" s="9" t="s">
        <v>2309</v>
      </c>
      <c r="H20" s="9" t="s">
        <v>5348</v>
      </c>
      <c r="I20" s="9" t="s">
        <v>2309</v>
      </c>
      <c r="J20" s="9" t="s">
        <v>5348</v>
      </c>
      <c r="K20" s="9" t="s">
        <v>5349</v>
      </c>
      <c r="L20" s="9" t="s">
        <v>5350</v>
      </c>
      <c r="M20" s="9" t="s">
        <v>2867</v>
      </c>
      <c r="N20" s="9" t="s">
        <v>5351</v>
      </c>
    </row>
    <row r="21" spans="2:14" ht="24.9" x14ac:dyDescent="0.4">
      <c r="B21" s="6" t="s">
        <v>125</v>
      </c>
      <c r="C21" s="6" t="s">
        <v>47</v>
      </c>
      <c r="D21" s="6" t="s">
        <v>1610</v>
      </c>
      <c r="E21" s="9" t="s">
        <v>5352</v>
      </c>
      <c r="F21" s="9" t="s">
        <v>3337</v>
      </c>
      <c r="G21" s="9" t="s">
        <v>127</v>
      </c>
      <c r="H21" s="9" t="s">
        <v>5337</v>
      </c>
      <c r="I21" s="9" t="s">
        <v>1646</v>
      </c>
      <c r="J21" s="9" t="s">
        <v>5353</v>
      </c>
      <c r="K21" s="9" t="s">
        <v>1247</v>
      </c>
      <c r="L21" s="9" t="s">
        <v>5354</v>
      </c>
      <c r="M21" s="9" t="s">
        <v>2868</v>
      </c>
      <c r="N21" s="9" t="s">
        <v>5355</v>
      </c>
    </row>
    <row r="22" spans="2:14" ht="24.9" x14ac:dyDescent="0.4">
      <c r="B22" s="6" t="s">
        <v>125</v>
      </c>
      <c r="C22" s="6" t="s">
        <v>47</v>
      </c>
      <c r="D22" s="6" t="s">
        <v>1613</v>
      </c>
      <c r="E22" s="9" t="s">
        <v>5356</v>
      </c>
      <c r="F22" s="9" t="s">
        <v>1723</v>
      </c>
      <c r="G22" s="9" t="s">
        <v>584</v>
      </c>
      <c r="H22" s="9" t="s">
        <v>5343</v>
      </c>
      <c r="I22" s="9" t="s">
        <v>3020</v>
      </c>
      <c r="J22" s="9" t="s">
        <v>5344</v>
      </c>
      <c r="K22" s="9" t="s">
        <v>5357</v>
      </c>
      <c r="L22" s="9" t="s">
        <v>5358</v>
      </c>
      <c r="M22" s="9" t="s">
        <v>2611</v>
      </c>
      <c r="N22" s="9" t="s">
        <v>5359</v>
      </c>
    </row>
    <row r="23" spans="2:14" ht="24.9" x14ac:dyDescent="0.4">
      <c r="B23" s="6" t="s">
        <v>125</v>
      </c>
      <c r="C23" s="6" t="s">
        <v>47</v>
      </c>
      <c r="D23" s="6" t="s">
        <v>1617</v>
      </c>
      <c r="E23" s="9" t="s">
        <v>5360</v>
      </c>
      <c r="F23" s="9" t="s">
        <v>1625</v>
      </c>
      <c r="G23" s="9" t="s">
        <v>133</v>
      </c>
      <c r="H23" s="9" t="s">
        <v>5348</v>
      </c>
      <c r="I23" s="9" t="s">
        <v>887</v>
      </c>
      <c r="J23" s="9" t="s">
        <v>5361</v>
      </c>
      <c r="K23" s="9" t="s">
        <v>2426</v>
      </c>
      <c r="L23" s="9" t="s">
        <v>5351</v>
      </c>
      <c r="M23" s="9" t="s">
        <v>1833</v>
      </c>
      <c r="N23" s="9" t="s">
        <v>5362</v>
      </c>
    </row>
    <row r="24" spans="2:14" ht="24.9" x14ac:dyDescent="0.4">
      <c r="B24" s="6" t="s">
        <v>128</v>
      </c>
      <c r="C24" s="6" t="s">
        <v>51</v>
      </c>
      <c r="D24" s="6" t="s">
        <v>1610</v>
      </c>
      <c r="E24" s="9" t="s">
        <v>5363</v>
      </c>
      <c r="F24" s="9" t="s">
        <v>1588</v>
      </c>
      <c r="G24" s="9" t="s">
        <v>85</v>
      </c>
      <c r="H24" s="9" t="s">
        <v>5364</v>
      </c>
      <c r="I24" s="9" t="s">
        <v>85</v>
      </c>
      <c r="J24" s="9" t="s">
        <v>5364</v>
      </c>
      <c r="K24" s="9" t="s">
        <v>885</v>
      </c>
      <c r="L24" s="9" t="s">
        <v>5365</v>
      </c>
      <c r="M24" s="9" t="s">
        <v>85</v>
      </c>
      <c r="N24" s="9" t="s">
        <v>5364</v>
      </c>
    </row>
    <row r="25" spans="2:14" ht="24.9" x14ac:dyDescent="0.4">
      <c r="B25" s="6" t="s">
        <v>128</v>
      </c>
      <c r="C25" s="6" t="s">
        <v>51</v>
      </c>
      <c r="D25" s="6" t="s">
        <v>1613</v>
      </c>
      <c r="E25" s="9" t="s">
        <v>5366</v>
      </c>
      <c r="F25" s="9" t="s">
        <v>1588</v>
      </c>
      <c r="G25" s="9" t="s">
        <v>85</v>
      </c>
      <c r="H25" s="9" t="s">
        <v>5367</v>
      </c>
      <c r="I25" s="9" t="s">
        <v>85</v>
      </c>
      <c r="J25" s="9" t="s">
        <v>5367</v>
      </c>
      <c r="K25" s="9" t="s">
        <v>885</v>
      </c>
      <c r="L25" s="9" t="s">
        <v>5368</v>
      </c>
      <c r="M25" s="9" t="s">
        <v>85</v>
      </c>
      <c r="N25" s="9" t="s">
        <v>5367</v>
      </c>
    </row>
    <row r="26" spans="2:14" ht="24.9" x14ac:dyDescent="0.4">
      <c r="B26" s="6" t="s">
        <v>128</v>
      </c>
      <c r="C26" s="6" t="s">
        <v>51</v>
      </c>
      <c r="D26" s="6" t="s">
        <v>1617</v>
      </c>
      <c r="E26" s="9" t="s">
        <v>5369</v>
      </c>
      <c r="F26" s="9" t="s">
        <v>3326</v>
      </c>
      <c r="G26" s="9" t="s">
        <v>3327</v>
      </c>
      <c r="H26" s="9" t="s">
        <v>5369</v>
      </c>
      <c r="I26" s="9" t="s">
        <v>3327</v>
      </c>
      <c r="J26" s="9" t="s">
        <v>5369</v>
      </c>
      <c r="K26" s="9" t="s">
        <v>3327</v>
      </c>
      <c r="L26" s="9" t="s">
        <v>5369</v>
      </c>
      <c r="M26" s="9" t="s">
        <v>3327</v>
      </c>
      <c r="N26" s="9" t="s">
        <v>5369</v>
      </c>
    </row>
  </sheetData>
  <mergeCells count="12">
    <mergeCell ref="B7:N7"/>
    <mergeCell ref="B17:N17"/>
    <mergeCell ref="G4:N4"/>
    <mergeCell ref="G5:H5"/>
    <mergeCell ref="I5:J5"/>
    <mergeCell ref="K5:L5"/>
    <mergeCell ref="M5:N5"/>
    <mergeCell ref="B4:B6"/>
    <mergeCell ref="C4:C6"/>
    <mergeCell ref="D4:D6"/>
    <mergeCell ref="E4:E6"/>
    <mergeCell ref="F4:F6"/>
  </mergeCells>
  <pageMargins left="0.7" right="0.7" top="0.75" bottom="0.75" header="0.3" footer="0.3"/>
  <pageSetup paperSize="9" orientation="portrait" horizontalDpi="300" verticalDpi="300"/>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heetViews>
  <sheetFormatPr baseColWidth="10" defaultRowHeight="14.6" x14ac:dyDescent="0.4"/>
  <cols>
    <col min="2" max="2" width="9.69140625" customWidth="1"/>
    <col min="3" max="3" width="59.8437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TX-HTX'!A1", "Zurück")</f>
        <v>Zurück</v>
      </c>
    </row>
    <row r="3" spans="1:13" x14ac:dyDescent="0.4">
      <c r="B3" s="7" t="s">
        <v>5265</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41</v>
      </c>
      <c r="C7" s="21"/>
      <c r="D7" s="29"/>
      <c r="E7" s="29"/>
      <c r="F7" s="29"/>
      <c r="G7" s="29"/>
      <c r="H7" s="29"/>
      <c r="I7" s="29"/>
      <c r="J7" s="29"/>
      <c r="K7" s="29"/>
      <c r="L7" s="29"/>
      <c r="M7" s="29"/>
    </row>
    <row r="8" spans="1:13" ht="24.9" x14ac:dyDescent="0.4">
      <c r="B8" s="6" t="s">
        <v>54</v>
      </c>
      <c r="C8" s="6" t="s">
        <v>55</v>
      </c>
      <c r="D8" s="9" t="s">
        <v>452</v>
      </c>
      <c r="E8" s="9" t="s">
        <v>1586</v>
      </c>
      <c r="F8" s="9" t="s">
        <v>52</v>
      </c>
      <c r="G8" s="9" t="s">
        <v>452</v>
      </c>
      <c r="H8" s="9" t="s">
        <v>52</v>
      </c>
      <c r="I8" s="9" t="s">
        <v>452</v>
      </c>
      <c r="J8" s="9" t="s">
        <v>52</v>
      </c>
      <c r="K8" s="9" t="s">
        <v>452</v>
      </c>
      <c r="L8" s="9" t="s">
        <v>52</v>
      </c>
      <c r="M8" s="9" t="s">
        <v>452</v>
      </c>
    </row>
    <row r="9" spans="1:13" ht="24.9" x14ac:dyDescent="0.4">
      <c r="B9" s="6" t="s">
        <v>56</v>
      </c>
      <c r="C9" s="6" t="s">
        <v>57</v>
      </c>
      <c r="D9" s="9" t="s">
        <v>1278</v>
      </c>
      <c r="E9" s="9" t="s">
        <v>1586</v>
      </c>
      <c r="F9" s="9" t="s">
        <v>58</v>
      </c>
      <c r="G9" s="9" t="s">
        <v>1278</v>
      </c>
      <c r="H9" s="9" t="s">
        <v>59</v>
      </c>
      <c r="I9" s="9" t="s">
        <v>452</v>
      </c>
      <c r="J9" s="9" t="s">
        <v>59</v>
      </c>
      <c r="K9" s="9" t="s">
        <v>452</v>
      </c>
      <c r="L9" s="9" t="s">
        <v>59</v>
      </c>
      <c r="M9" s="9" t="s">
        <v>452</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heetViews>
  <sheetFormatPr baseColWidth="10" defaultRowHeight="14.6" x14ac:dyDescent="0.4"/>
  <cols>
    <col min="2" max="2" width="9.69140625" customWidth="1"/>
    <col min="3" max="3" width="24.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TX-HTX'!A1", "Zurück")</f>
        <v>Zurück</v>
      </c>
    </row>
    <row r="3" spans="1:9" x14ac:dyDescent="0.4">
      <c r="B3" s="7" t="s">
        <v>6799</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367</v>
      </c>
      <c r="C6" s="6" t="s">
        <v>368</v>
      </c>
      <c r="D6" s="9" t="s">
        <v>1663</v>
      </c>
      <c r="E6" s="9" t="s">
        <v>1588</v>
      </c>
      <c r="F6" s="9" t="s">
        <v>1588</v>
      </c>
      <c r="G6" s="9" t="s">
        <v>1584</v>
      </c>
      <c r="H6" s="9" t="s">
        <v>1586</v>
      </c>
      <c r="I6" s="9" t="s">
        <v>1586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heetViews>
  <sheetFormatPr baseColWidth="10" defaultRowHeight="14.6" x14ac:dyDescent="0.4"/>
  <cols>
    <col min="2" max="2" width="9.69140625" customWidth="1"/>
    <col min="3" max="3" width="59.8437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TX-HTX'!A1", "Zurück")</f>
        <v>Zurück</v>
      </c>
    </row>
    <row r="3" spans="1:9" x14ac:dyDescent="0.4">
      <c r="B3" s="7" t="s">
        <v>6768</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41</v>
      </c>
      <c r="C6" s="21"/>
      <c r="D6" s="29"/>
      <c r="E6" s="29"/>
      <c r="F6" s="29"/>
      <c r="G6" s="29"/>
      <c r="H6" s="29"/>
      <c r="I6" s="29"/>
    </row>
    <row r="7" spans="1:9" x14ac:dyDescent="0.4">
      <c r="B7" s="6" t="s">
        <v>54</v>
      </c>
      <c r="C7" s="6" t="s">
        <v>55</v>
      </c>
      <c r="D7" s="9" t="s">
        <v>1586</v>
      </c>
      <c r="E7" s="9" t="s">
        <v>1586</v>
      </c>
      <c r="F7" s="9" t="s">
        <v>1586</v>
      </c>
      <c r="G7" s="9" t="s">
        <v>1586</v>
      </c>
      <c r="H7" s="9" t="s">
        <v>1586</v>
      </c>
      <c r="I7" s="9" t="s">
        <v>1586</v>
      </c>
    </row>
    <row r="8" spans="1:9" x14ac:dyDescent="0.4">
      <c r="B8" s="6" t="s">
        <v>56</v>
      </c>
      <c r="C8" s="6" t="s">
        <v>57</v>
      </c>
      <c r="D8" s="9" t="s">
        <v>1588</v>
      </c>
      <c r="E8" s="9" t="s">
        <v>1586</v>
      </c>
      <c r="F8" s="9" t="s">
        <v>1586</v>
      </c>
      <c r="G8" s="9" t="s">
        <v>1586</v>
      </c>
      <c r="H8" s="9" t="s">
        <v>1586</v>
      </c>
      <c r="I8" s="9" t="s">
        <v>1586</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4.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TX-HTX'!A1", "Zurück")</f>
        <v>Zurück</v>
      </c>
    </row>
    <row r="3" spans="1:7" x14ac:dyDescent="0.4">
      <c r="B3" s="7" t="s">
        <v>6875</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1663</v>
      </c>
      <c r="C6" s="5" t="s">
        <v>1586</v>
      </c>
      <c r="D6" s="5" t="s">
        <v>1586</v>
      </c>
      <c r="E6" s="5" t="s">
        <v>1584</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7.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TX-HTX'!A1", "Zurück")</f>
        <v>Zurück</v>
      </c>
    </row>
    <row r="3" spans="1:7" x14ac:dyDescent="0.4">
      <c r="B3" s="7" t="s">
        <v>6843</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1588</v>
      </c>
      <c r="C6" s="5" t="s">
        <v>1586</v>
      </c>
      <c r="D6" s="5" t="s">
        <v>1586</v>
      </c>
      <c r="E6" s="5" t="s">
        <v>1586</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88.1523437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TX-HTX'!A1", "Zurück")</f>
        <v>Zurück</v>
      </c>
    </row>
    <row r="3" spans="1:5" x14ac:dyDescent="0.4">
      <c r="B3" s="7" t="s">
        <v>7352</v>
      </c>
    </row>
    <row r="4" spans="1:5" x14ac:dyDescent="0.4">
      <c r="B4" s="4" t="s">
        <v>6916</v>
      </c>
      <c r="C4" s="3" t="s">
        <v>6917</v>
      </c>
      <c r="D4" s="3" t="s">
        <v>6918</v>
      </c>
      <c r="E4" s="3" t="s">
        <v>6919</v>
      </c>
    </row>
    <row r="5" spans="1:5" x14ac:dyDescent="0.4">
      <c r="B5" s="6" t="s">
        <v>7347</v>
      </c>
      <c r="C5" s="5" t="s">
        <v>1588</v>
      </c>
      <c r="D5" s="5" t="s">
        <v>7330</v>
      </c>
      <c r="E5" s="5" t="s">
        <v>7071</v>
      </c>
    </row>
    <row r="6" spans="1:5" x14ac:dyDescent="0.4">
      <c r="B6" s="10" t="s">
        <v>7348</v>
      </c>
      <c r="C6" s="14" t="s">
        <v>1588</v>
      </c>
      <c r="D6" s="14" t="s">
        <v>7330</v>
      </c>
      <c r="E6" s="14" t="s">
        <v>7330</v>
      </c>
    </row>
    <row r="7" spans="1:5" x14ac:dyDescent="0.4">
      <c r="B7" s="6" t="s">
        <v>7349</v>
      </c>
      <c r="C7" s="5" t="s">
        <v>1588</v>
      </c>
      <c r="D7" s="5" t="s">
        <v>7330</v>
      </c>
      <c r="E7" s="5" t="s">
        <v>7330</v>
      </c>
    </row>
    <row r="8" spans="1:5" x14ac:dyDescent="0.4">
      <c r="B8" s="10" t="s">
        <v>7350</v>
      </c>
      <c r="C8" s="14" t="s">
        <v>1588</v>
      </c>
      <c r="D8" s="14" t="s">
        <v>7330</v>
      </c>
      <c r="E8" s="14" t="s">
        <v>7071</v>
      </c>
    </row>
    <row r="9" spans="1:5" x14ac:dyDescent="0.4">
      <c r="B9" s="6" t="s">
        <v>7351</v>
      </c>
      <c r="C9" s="5" t="s">
        <v>1588</v>
      </c>
      <c r="D9" s="5" t="s">
        <v>7330</v>
      </c>
      <c r="E9" s="5" t="s">
        <v>7330</v>
      </c>
    </row>
    <row r="10" spans="1:5" x14ac:dyDescent="0.4">
      <c r="B10" s="10" t="s">
        <v>3356</v>
      </c>
      <c r="C10" s="14" t="s">
        <v>1663</v>
      </c>
      <c r="D10" s="14" t="s">
        <v>7268</v>
      </c>
      <c r="E10" s="14" t="s">
        <v>7327</v>
      </c>
    </row>
  </sheetData>
  <pageMargins left="0.7" right="0.7" top="0.75" bottom="0.75" header="0.3" footer="0.3"/>
  <pageSetup paperSize="9" orientation="portrait" horizontalDpi="300" verticalDpi="300"/>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24.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TX-HTX'!A1", "Zurück")</f>
        <v>Zurück</v>
      </c>
    </row>
    <row r="3" spans="1:5" x14ac:dyDescent="0.4">
      <c r="B3" s="7" t="s">
        <v>369</v>
      </c>
    </row>
    <row r="4" spans="1:5" x14ac:dyDescent="0.4">
      <c r="B4" s="25" t="s">
        <v>36</v>
      </c>
      <c r="C4" s="25" t="s">
        <v>345</v>
      </c>
      <c r="D4" s="23" t="s">
        <v>38</v>
      </c>
      <c r="E4" s="25" t="s">
        <v>38</v>
      </c>
    </row>
    <row r="5" spans="1:5" x14ac:dyDescent="0.4">
      <c r="B5" s="24"/>
      <c r="C5" s="24"/>
      <c r="D5" s="8" t="s">
        <v>39</v>
      </c>
      <c r="E5" s="8" t="s">
        <v>40</v>
      </c>
    </row>
    <row r="6" spans="1:5" ht="24.9" x14ac:dyDescent="0.4">
      <c r="B6" s="6" t="s">
        <v>367</v>
      </c>
      <c r="C6" s="6" t="s">
        <v>368</v>
      </c>
      <c r="D6" s="9" t="s">
        <v>148</v>
      </c>
      <c r="E6" s="9" t="s">
        <v>149</v>
      </c>
    </row>
  </sheetData>
  <mergeCells count="3">
    <mergeCell ref="B4:B5"/>
    <mergeCell ref="C4:C5"/>
    <mergeCell ref="D4:E4"/>
  </mergeCells>
  <pageMargins left="0.7" right="0.7" top="0.75" bottom="0.75" header="0.3" footer="0.3"/>
  <pageSetup paperSize="9" orientation="portrait" horizontalDpi="300" verticalDpi="300"/>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59.843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TX-HTX'!A1", "Zurück")</f>
        <v>Zurück</v>
      </c>
    </row>
    <row r="3" spans="1:5" x14ac:dyDescent="0.4">
      <c r="B3" s="7" t="s">
        <v>60</v>
      </c>
    </row>
    <row r="4" spans="1:5" x14ac:dyDescent="0.4">
      <c r="B4" s="25" t="s">
        <v>36</v>
      </c>
      <c r="C4" s="25" t="s">
        <v>37</v>
      </c>
      <c r="D4" s="23" t="s">
        <v>38</v>
      </c>
      <c r="E4" s="25" t="s">
        <v>38</v>
      </c>
    </row>
    <row r="5" spans="1:5" x14ac:dyDescent="0.4">
      <c r="B5" s="24"/>
      <c r="C5" s="24"/>
      <c r="D5" s="8" t="s">
        <v>39</v>
      </c>
      <c r="E5" s="8" t="s">
        <v>40</v>
      </c>
    </row>
    <row r="6" spans="1:5" x14ac:dyDescent="0.4">
      <c r="B6" s="21" t="s">
        <v>41</v>
      </c>
      <c r="C6" s="21"/>
      <c r="D6" s="29"/>
      <c r="E6" s="29"/>
    </row>
    <row r="7" spans="1:5" ht="24.9" x14ac:dyDescent="0.4">
      <c r="B7" s="6" t="s">
        <v>54</v>
      </c>
      <c r="C7" s="6" t="s">
        <v>55</v>
      </c>
      <c r="D7" s="9" t="s">
        <v>52</v>
      </c>
      <c r="E7" s="9" t="s">
        <v>52</v>
      </c>
    </row>
    <row r="8" spans="1:5" ht="24.9" x14ac:dyDescent="0.4">
      <c r="B8" s="6" t="s">
        <v>56</v>
      </c>
      <c r="C8" s="6" t="s">
        <v>57</v>
      </c>
      <c r="D8" s="9" t="s">
        <v>58</v>
      </c>
      <c r="E8" s="9" t="s">
        <v>59</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heetViews>
  <sheetFormatPr baseColWidth="10" defaultRowHeight="14.6" x14ac:dyDescent="0.4"/>
  <cols>
    <col min="2" max="2" width="9.69140625" customWidth="1"/>
    <col min="3" max="3" width="24.69140625"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TX-HTX'!A1", "Zurück")</f>
        <v>Zurück</v>
      </c>
    </row>
    <row r="3" spans="1:7" x14ac:dyDescent="0.4">
      <c r="B3" s="7" t="s">
        <v>1138</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367</v>
      </c>
      <c r="C6" s="6" t="s">
        <v>368</v>
      </c>
      <c r="D6" s="9" t="s">
        <v>149</v>
      </c>
      <c r="E6" s="9" t="s">
        <v>148</v>
      </c>
      <c r="F6" s="9" t="s">
        <v>149</v>
      </c>
      <c r="G6" s="9" t="s">
        <v>940</v>
      </c>
    </row>
    <row r="7" spans="1:7" x14ac:dyDescent="0.4">
      <c r="B7"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baseColWidth="10" defaultRowHeight="14.6" x14ac:dyDescent="0.4"/>
  <cols>
    <col min="2" max="2" width="9.69140625" customWidth="1"/>
    <col min="3" max="3" width="59.84375"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TX-HTX'!A1", "Zurück")</f>
        <v>Zurück</v>
      </c>
    </row>
    <row r="3" spans="1:7" x14ac:dyDescent="0.4">
      <c r="B3" s="7" t="s">
        <v>860</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41</v>
      </c>
      <c r="C6" s="21"/>
      <c r="D6" s="29"/>
      <c r="E6" s="29"/>
      <c r="F6" s="29"/>
      <c r="G6" s="29"/>
    </row>
    <row r="7" spans="1:7" ht="24.9" x14ac:dyDescent="0.4">
      <c r="B7" s="6" t="s">
        <v>54</v>
      </c>
      <c r="C7" s="6" t="s">
        <v>55</v>
      </c>
      <c r="D7" s="9" t="s">
        <v>52</v>
      </c>
      <c r="E7" s="9" t="s">
        <v>52</v>
      </c>
      <c r="F7" s="9" t="s">
        <v>52</v>
      </c>
      <c r="G7" s="9" t="s">
        <v>52</v>
      </c>
    </row>
    <row r="8" spans="1:7" ht="24.9" x14ac:dyDescent="0.4">
      <c r="B8" s="6" t="s">
        <v>56</v>
      </c>
      <c r="C8" s="6" t="s">
        <v>57</v>
      </c>
      <c r="D8" s="9" t="s">
        <v>59</v>
      </c>
      <c r="E8" s="9" t="s">
        <v>58</v>
      </c>
      <c r="F8" s="9" t="s">
        <v>59</v>
      </c>
      <c r="G8" s="9" t="s">
        <v>59</v>
      </c>
    </row>
    <row r="9" spans="1:7" x14ac:dyDescent="0.4">
      <c r="B9" s="13" t="s">
        <v>859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workbookViewId="0"/>
  </sheetViews>
  <sheetFormatPr baseColWidth="10" defaultRowHeight="14.6" x14ac:dyDescent="0.4"/>
  <cols>
    <col min="2" max="2" width="9.69140625" customWidth="1"/>
    <col min="3" max="3" width="89" customWidth="1"/>
    <col min="4" max="4" width="17" customWidth="1"/>
    <col min="5" max="5" width="68.69140625" customWidth="1"/>
    <col min="6" max="6" width="71.69140625" customWidth="1"/>
    <col min="7" max="7" width="85.69140625" customWidth="1"/>
    <col min="8" max="8" width="79.69140625" customWidth="1"/>
    <col min="9" max="9" width="82.69140625" customWidth="1"/>
    <col min="10" max="10" width="93.69140625" customWidth="1"/>
  </cols>
  <sheetData>
    <row r="1" spans="1:10" x14ac:dyDescent="0.4">
      <c r="A1" s="2" t="str">
        <f>HYPERLINK("#'Auswahl Auswertungsmodul'!A1", "Zurück zum Start")</f>
        <v>Zurück zum Start</v>
      </c>
    </row>
    <row r="2" spans="1:10" x14ac:dyDescent="0.4">
      <c r="A2" s="2" t="str">
        <f>HYPERLINK("#'Auswahl PCI'!A1", "Zurück")</f>
        <v>Zurück</v>
      </c>
    </row>
    <row r="3" spans="1:10" x14ac:dyDescent="0.4">
      <c r="B3" s="7" t="s">
        <v>6813</v>
      </c>
    </row>
    <row r="4" spans="1:10" x14ac:dyDescent="0.4">
      <c r="B4" s="25" t="s">
        <v>36</v>
      </c>
      <c r="C4" s="25" t="s">
        <v>2081</v>
      </c>
      <c r="D4" s="25" t="s">
        <v>1608</v>
      </c>
      <c r="E4" s="23" t="s">
        <v>6760</v>
      </c>
      <c r="F4" s="23" t="s">
        <v>6760</v>
      </c>
      <c r="G4" s="23" t="s">
        <v>6760</v>
      </c>
      <c r="H4" s="23" t="s">
        <v>5255</v>
      </c>
      <c r="I4" s="23" t="s">
        <v>5255</v>
      </c>
      <c r="J4" s="23" t="s">
        <v>5255</v>
      </c>
    </row>
    <row r="5" spans="1:10" x14ac:dyDescent="0.4">
      <c r="B5" s="24"/>
      <c r="C5" s="24"/>
      <c r="D5" s="24"/>
      <c r="E5" s="8" t="s">
        <v>6761</v>
      </c>
      <c r="F5" s="8" t="s">
        <v>6762</v>
      </c>
      <c r="G5" s="8" t="s">
        <v>6763</v>
      </c>
      <c r="H5" s="8" t="s">
        <v>6764</v>
      </c>
      <c r="I5" s="8" t="s">
        <v>6765</v>
      </c>
      <c r="J5" s="8" t="s">
        <v>6766</v>
      </c>
    </row>
    <row r="6" spans="1:10" x14ac:dyDescent="0.4">
      <c r="B6" s="6" t="s">
        <v>488</v>
      </c>
      <c r="C6" s="6" t="s">
        <v>489</v>
      </c>
      <c r="D6" s="6" t="s">
        <v>1610</v>
      </c>
      <c r="E6" s="9" t="s">
        <v>1684</v>
      </c>
      <c r="F6" s="9" t="s">
        <v>1601</v>
      </c>
      <c r="G6" s="9" t="s">
        <v>1595</v>
      </c>
      <c r="H6" s="9" t="s">
        <v>1713</v>
      </c>
      <c r="I6" s="9" t="s">
        <v>1595</v>
      </c>
      <c r="J6" s="9" t="s">
        <v>1588</v>
      </c>
    </row>
    <row r="7" spans="1:10" x14ac:dyDescent="0.4">
      <c r="B7" s="6" t="s">
        <v>488</v>
      </c>
      <c r="C7" s="6" t="s">
        <v>489</v>
      </c>
      <c r="D7" s="6" t="s">
        <v>1613</v>
      </c>
      <c r="E7" s="9" t="s">
        <v>1637</v>
      </c>
      <c r="F7" s="9" t="s">
        <v>1668</v>
      </c>
      <c r="G7" s="9" t="s">
        <v>1588</v>
      </c>
      <c r="H7" s="9" t="s">
        <v>1585</v>
      </c>
      <c r="I7" s="9" t="s">
        <v>1586</v>
      </c>
      <c r="J7" s="9" t="s">
        <v>1586</v>
      </c>
    </row>
    <row r="8" spans="1:10" x14ac:dyDescent="0.4">
      <c r="B8" s="6" t="s">
        <v>488</v>
      </c>
      <c r="C8" s="6" t="s">
        <v>489</v>
      </c>
      <c r="D8" s="6" t="s">
        <v>1617</v>
      </c>
      <c r="E8" s="9" t="s">
        <v>1835</v>
      </c>
      <c r="F8" s="9" t="s">
        <v>1663</v>
      </c>
      <c r="G8" s="9" t="s">
        <v>1588</v>
      </c>
      <c r="H8" s="9" t="s">
        <v>1661</v>
      </c>
      <c r="I8" s="9" t="s">
        <v>1595</v>
      </c>
      <c r="J8" s="9" t="s">
        <v>1588</v>
      </c>
    </row>
    <row r="9" spans="1:10" x14ac:dyDescent="0.4">
      <c r="B9" s="6" t="s">
        <v>490</v>
      </c>
      <c r="C9" s="6" t="s">
        <v>491</v>
      </c>
      <c r="D9" s="6" t="s">
        <v>1610</v>
      </c>
      <c r="E9" s="9" t="s">
        <v>1848</v>
      </c>
      <c r="F9" s="9" t="s">
        <v>1594</v>
      </c>
      <c r="G9" s="9" t="s">
        <v>1595</v>
      </c>
      <c r="H9" s="9" t="s">
        <v>1713</v>
      </c>
      <c r="I9" s="9" t="s">
        <v>1584</v>
      </c>
      <c r="J9" s="9" t="s">
        <v>1588</v>
      </c>
    </row>
    <row r="10" spans="1:10" x14ac:dyDescent="0.4">
      <c r="B10" s="6" t="s">
        <v>490</v>
      </c>
      <c r="C10" s="6" t="s">
        <v>491</v>
      </c>
      <c r="D10" s="6" t="s">
        <v>1613</v>
      </c>
      <c r="E10" s="9" t="s">
        <v>1745</v>
      </c>
      <c r="F10" s="9" t="s">
        <v>1585</v>
      </c>
      <c r="G10" s="9" t="s">
        <v>1588</v>
      </c>
      <c r="H10" s="9" t="s">
        <v>3869</v>
      </c>
      <c r="I10" s="9" t="s">
        <v>1595</v>
      </c>
      <c r="J10" s="9" t="s">
        <v>1586</v>
      </c>
    </row>
    <row r="11" spans="1:10" x14ac:dyDescent="0.4">
      <c r="B11" s="6" t="s">
        <v>490</v>
      </c>
      <c r="C11" s="6" t="s">
        <v>491</v>
      </c>
      <c r="D11" s="6" t="s">
        <v>1617</v>
      </c>
      <c r="E11" s="9" t="s">
        <v>1851</v>
      </c>
      <c r="F11" s="9" t="s">
        <v>1584</v>
      </c>
      <c r="G11" s="9" t="s">
        <v>1588</v>
      </c>
      <c r="H11" s="9" t="s">
        <v>1597</v>
      </c>
      <c r="I11" s="9" t="s">
        <v>1588</v>
      </c>
      <c r="J11" s="9" t="s">
        <v>1588</v>
      </c>
    </row>
    <row r="12" spans="1:10" x14ac:dyDescent="0.4">
      <c r="B12" s="6" t="s">
        <v>494</v>
      </c>
      <c r="C12" s="6" t="s">
        <v>495</v>
      </c>
      <c r="D12" s="6" t="s">
        <v>1610</v>
      </c>
      <c r="E12" s="9" t="s">
        <v>1853</v>
      </c>
      <c r="F12" s="9" t="s">
        <v>1594</v>
      </c>
      <c r="G12" s="9" t="s">
        <v>1595</v>
      </c>
      <c r="H12" s="9" t="s">
        <v>1835</v>
      </c>
      <c r="I12" s="9" t="s">
        <v>1663</v>
      </c>
      <c r="J12" s="9" t="s">
        <v>1588</v>
      </c>
    </row>
    <row r="13" spans="1:10" x14ac:dyDescent="0.4">
      <c r="B13" s="6" t="s">
        <v>494</v>
      </c>
      <c r="C13" s="6" t="s">
        <v>495</v>
      </c>
      <c r="D13" s="6" t="s">
        <v>1613</v>
      </c>
      <c r="E13" s="9" t="s">
        <v>1853</v>
      </c>
      <c r="F13" s="9" t="s">
        <v>1594</v>
      </c>
      <c r="G13" s="9" t="s">
        <v>1595</v>
      </c>
      <c r="H13" s="9" t="s">
        <v>1835</v>
      </c>
      <c r="I13" s="9" t="s">
        <v>1663</v>
      </c>
      <c r="J13" s="9" t="s">
        <v>1588</v>
      </c>
    </row>
    <row r="14" spans="1:10" x14ac:dyDescent="0.4">
      <c r="B14" s="6" t="s">
        <v>494</v>
      </c>
      <c r="C14" s="6" t="s">
        <v>495</v>
      </c>
      <c r="D14" s="6" t="s">
        <v>1617</v>
      </c>
      <c r="E14" s="9" t="s">
        <v>1586</v>
      </c>
      <c r="F14" s="9" t="s">
        <v>1586</v>
      </c>
      <c r="G14" s="9" t="s">
        <v>1586</v>
      </c>
      <c r="H14" s="9" t="s">
        <v>1586</v>
      </c>
      <c r="I14" s="9" t="s">
        <v>1586</v>
      </c>
      <c r="J14" s="9" t="s">
        <v>1586</v>
      </c>
    </row>
    <row r="15" spans="1:10" x14ac:dyDescent="0.4">
      <c r="B15" s="6" t="s">
        <v>498</v>
      </c>
      <c r="C15" s="6" t="s">
        <v>499</v>
      </c>
      <c r="D15" s="6" t="s">
        <v>1610</v>
      </c>
      <c r="E15" s="9" t="s">
        <v>1745</v>
      </c>
      <c r="F15" s="9" t="s">
        <v>1625</v>
      </c>
      <c r="G15" s="9" t="s">
        <v>1595</v>
      </c>
      <c r="H15" s="9" t="s">
        <v>1597</v>
      </c>
      <c r="I15" s="9" t="s">
        <v>1586</v>
      </c>
      <c r="J15" s="9" t="s">
        <v>1586</v>
      </c>
    </row>
    <row r="16" spans="1:10" x14ac:dyDescent="0.4">
      <c r="B16" s="6" t="s">
        <v>498</v>
      </c>
      <c r="C16" s="6" t="s">
        <v>499</v>
      </c>
      <c r="D16" s="6" t="s">
        <v>1613</v>
      </c>
      <c r="E16" s="9" t="s">
        <v>1705</v>
      </c>
      <c r="F16" s="9" t="s">
        <v>1625</v>
      </c>
      <c r="G16" s="9" t="s">
        <v>1595</v>
      </c>
      <c r="H16" s="9" t="s">
        <v>1597</v>
      </c>
      <c r="I16" s="9" t="s">
        <v>1586</v>
      </c>
      <c r="J16" s="9" t="s">
        <v>1586</v>
      </c>
    </row>
    <row r="17" spans="2:10" x14ac:dyDescent="0.4">
      <c r="B17" s="6" t="s">
        <v>498</v>
      </c>
      <c r="C17" s="6" t="s">
        <v>499</v>
      </c>
      <c r="D17" s="6" t="s">
        <v>1617</v>
      </c>
      <c r="E17" s="9" t="s">
        <v>1595</v>
      </c>
      <c r="F17" s="9" t="s">
        <v>1586</v>
      </c>
      <c r="G17" s="9" t="s">
        <v>1586</v>
      </c>
      <c r="H17" s="9" t="s">
        <v>1586</v>
      </c>
      <c r="I17" s="9" t="s">
        <v>1586</v>
      </c>
      <c r="J17" s="9" t="s">
        <v>1586</v>
      </c>
    </row>
    <row r="18" spans="2:10" x14ac:dyDescent="0.4">
      <c r="B18" s="6" t="s">
        <v>500</v>
      </c>
      <c r="C18" s="6" t="s">
        <v>501</v>
      </c>
      <c r="D18" s="6" t="s">
        <v>1610</v>
      </c>
      <c r="E18" s="9" t="s">
        <v>1812</v>
      </c>
      <c r="F18" s="9" t="s">
        <v>1656</v>
      </c>
      <c r="G18" s="9" t="s">
        <v>1661</v>
      </c>
      <c r="H18" s="9" t="s">
        <v>1637</v>
      </c>
      <c r="I18" s="9" t="s">
        <v>1670</v>
      </c>
      <c r="J18" s="9" t="s">
        <v>1595</v>
      </c>
    </row>
    <row r="19" spans="2:10" x14ac:dyDescent="0.4">
      <c r="B19" s="6" t="s">
        <v>500</v>
      </c>
      <c r="C19" s="6" t="s">
        <v>501</v>
      </c>
      <c r="D19" s="6" t="s">
        <v>1613</v>
      </c>
      <c r="E19" s="9" t="s">
        <v>1858</v>
      </c>
      <c r="F19" s="9" t="s">
        <v>1695</v>
      </c>
      <c r="G19" s="9" t="s">
        <v>1663</v>
      </c>
      <c r="H19" s="9" t="s">
        <v>1739</v>
      </c>
      <c r="I19" s="9" t="s">
        <v>1625</v>
      </c>
      <c r="J19" s="9" t="s">
        <v>1595</v>
      </c>
    </row>
    <row r="20" spans="2:10" x14ac:dyDescent="0.4">
      <c r="B20" s="6" t="s">
        <v>500</v>
      </c>
      <c r="C20" s="6" t="s">
        <v>501</v>
      </c>
      <c r="D20" s="6" t="s">
        <v>1617</v>
      </c>
      <c r="E20" s="9" t="s">
        <v>1625</v>
      </c>
      <c r="F20" s="9" t="s">
        <v>1597</v>
      </c>
      <c r="G20" s="9" t="s">
        <v>1588</v>
      </c>
      <c r="H20" s="9" t="s">
        <v>1584</v>
      </c>
      <c r="I20" s="9" t="s">
        <v>1588</v>
      </c>
      <c r="J20" s="9" t="s">
        <v>1586</v>
      </c>
    </row>
    <row r="21" spans="2:10" x14ac:dyDescent="0.4">
      <c r="B21" s="6" t="s">
        <v>502</v>
      </c>
      <c r="C21" s="6" t="s">
        <v>503</v>
      </c>
      <c r="D21" s="6" t="s">
        <v>1610</v>
      </c>
      <c r="E21" s="9" t="s">
        <v>1853</v>
      </c>
      <c r="F21" s="9" t="s">
        <v>1599</v>
      </c>
      <c r="G21" s="9" t="s">
        <v>1595</v>
      </c>
      <c r="H21" s="9" t="s">
        <v>3869</v>
      </c>
      <c r="I21" s="9" t="s">
        <v>1663</v>
      </c>
      <c r="J21" s="9" t="s">
        <v>1586</v>
      </c>
    </row>
    <row r="22" spans="2:10" x14ac:dyDescent="0.4">
      <c r="B22" s="6" t="s">
        <v>502</v>
      </c>
      <c r="C22" s="6" t="s">
        <v>503</v>
      </c>
      <c r="D22" s="6" t="s">
        <v>1613</v>
      </c>
      <c r="E22" s="9" t="s">
        <v>1705</v>
      </c>
      <c r="F22" s="9" t="s">
        <v>1599</v>
      </c>
      <c r="G22" s="9" t="s">
        <v>1595</v>
      </c>
      <c r="H22" s="9" t="s">
        <v>3869</v>
      </c>
      <c r="I22" s="9" t="s">
        <v>1663</v>
      </c>
      <c r="J22" s="9" t="s">
        <v>1586</v>
      </c>
    </row>
    <row r="23" spans="2:10" x14ac:dyDescent="0.4">
      <c r="B23" s="6" t="s">
        <v>502</v>
      </c>
      <c r="C23" s="6" t="s">
        <v>503</v>
      </c>
      <c r="D23" s="6" t="s">
        <v>1617</v>
      </c>
      <c r="E23" s="9" t="s">
        <v>1588</v>
      </c>
      <c r="F23" s="9" t="s">
        <v>1586</v>
      </c>
      <c r="G23" s="9" t="s">
        <v>1586</v>
      </c>
      <c r="H23" s="9" t="s">
        <v>1586</v>
      </c>
      <c r="I23" s="9" t="s">
        <v>1586</v>
      </c>
      <c r="J23" s="9" t="s">
        <v>1586</v>
      </c>
    </row>
    <row r="24" spans="2:10" x14ac:dyDescent="0.4">
      <c r="B24" s="6" t="s">
        <v>504</v>
      </c>
      <c r="C24" s="6" t="s">
        <v>505</v>
      </c>
      <c r="D24" s="6" t="s">
        <v>1610</v>
      </c>
      <c r="E24" s="9" t="s">
        <v>1864</v>
      </c>
      <c r="F24" s="9" t="s">
        <v>1851</v>
      </c>
      <c r="G24" s="9" t="s">
        <v>1597</v>
      </c>
      <c r="H24" s="9" t="s">
        <v>1739</v>
      </c>
      <c r="I24" s="9" t="s">
        <v>1625</v>
      </c>
      <c r="J24" s="9" t="s">
        <v>1595</v>
      </c>
    </row>
    <row r="25" spans="2:10" x14ac:dyDescent="0.4">
      <c r="B25" s="6" t="s">
        <v>504</v>
      </c>
      <c r="C25" s="6" t="s">
        <v>505</v>
      </c>
      <c r="D25" s="6" t="s">
        <v>1613</v>
      </c>
      <c r="E25" s="9" t="s">
        <v>1621</v>
      </c>
      <c r="F25" s="9" t="s">
        <v>1851</v>
      </c>
      <c r="G25" s="9" t="s">
        <v>1597</v>
      </c>
      <c r="H25" s="9" t="s">
        <v>1739</v>
      </c>
      <c r="I25" s="9" t="s">
        <v>1625</v>
      </c>
      <c r="J25" s="9" t="s">
        <v>1595</v>
      </c>
    </row>
    <row r="26" spans="2:10" x14ac:dyDescent="0.4">
      <c r="B26" s="6" t="s">
        <v>504</v>
      </c>
      <c r="C26" s="6" t="s">
        <v>505</v>
      </c>
      <c r="D26" s="6" t="s">
        <v>1617</v>
      </c>
      <c r="E26" s="9" t="s">
        <v>1588</v>
      </c>
      <c r="F26" s="9" t="s">
        <v>1586</v>
      </c>
      <c r="G26" s="9" t="s">
        <v>1586</v>
      </c>
      <c r="H26" s="9" t="s">
        <v>1586</v>
      </c>
      <c r="I26" s="9" t="s">
        <v>1586</v>
      </c>
      <c r="J26" s="9" t="s">
        <v>1586</v>
      </c>
    </row>
    <row r="27" spans="2:10" x14ac:dyDescent="0.4">
      <c r="B27" s="6" t="s">
        <v>508</v>
      </c>
      <c r="C27" s="6" t="s">
        <v>509</v>
      </c>
      <c r="D27" s="6" t="s">
        <v>1610</v>
      </c>
      <c r="E27" s="9" t="s">
        <v>1866</v>
      </c>
      <c r="F27" s="9" t="s">
        <v>1687</v>
      </c>
      <c r="G27" s="9" t="s">
        <v>1668</v>
      </c>
      <c r="H27" s="9" t="s">
        <v>1670</v>
      </c>
      <c r="I27" s="9" t="s">
        <v>1586</v>
      </c>
      <c r="J27" s="9" t="s">
        <v>1586</v>
      </c>
    </row>
    <row r="28" spans="2:10" x14ac:dyDescent="0.4">
      <c r="B28" s="6" t="s">
        <v>508</v>
      </c>
      <c r="C28" s="6" t="s">
        <v>509</v>
      </c>
      <c r="D28" s="6" t="s">
        <v>1613</v>
      </c>
      <c r="E28" s="9" t="s">
        <v>1869</v>
      </c>
      <c r="F28" s="9" t="s">
        <v>1745</v>
      </c>
      <c r="G28" s="9" t="s">
        <v>1668</v>
      </c>
      <c r="H28" s="9" t="s">
        <v>1670</v>
      </c>
      <c r="I28" s="9" t="s">
        <v>1586</v>
      </c>
      <c r="J28" s="9" t="s">
        <v>1586</v>
      </c>
    </row>
    <row r="29" spans="2:10" x14ac:dyDescent="0.4">
      <c r="B29" s="6" t="s">
        <v>508</v>
      </c>
      <c r="C29" s="6" t="s">
        <v>509</v>
      </c>
      <c r="D29" s="6" t="s">
        <v>1617</v>
      </c>
      <c r="E29" s="9" t="s">
        <v>1661</v>
      </c>
      <c r="F29" s="9" t="s">
        <v>1588</v>
      </c>
      <c r="G29" s="9" t="s">
        <v>1586</v>
      </c>
      <c r="H29" s="9" t="s">
        <v>1586</v>
      </c>
      <c r="I29" s="9" t="s">
        <v>1586</v>
      </c>
      <c r="J29" s="9" t="s">
        <v>1586</v>
      </c>
    </row>
    <row r="30" spans="2:10" x14ac:dyDescent="0.4">
      <c r="B30" s="6" t="s">
        <v>512</v>
      </c>
      <c r="C30" s="6" t="s">
        <v>513</v>
      </c>
      <c r="D30" s="6" t="s">
        <v>1610</v>
      </c>
      <c r="E30" s="9" t="s">
        <v>1873</v>
      </c>
      <c r="F30" s="9" t="s">
        <v>1851</v>
      </c>
      <c r="G30" s="9" t="s">
        <v>1661</v>
      </c>
      <c r="H30" s="9" t="s">
        <v>1637</v>
      </c>
      <c r="I30" s="9" t="s">
        <v>1663</v>
      </c>
      <c r="J30" s="9" t="s">
        <v>1595</v>
      </c>
    </row>
    <row r="31" spans="2:10" x14ac:dyDescent="0.4">
      <c r="B31" s="6" t="s">
        <v>512</v>
      </c>
      <c r="C31" s="6" t="s">
        <v>513</v>
      </c>
      <c r="D31" s="6" t="s">
        <v>1613</v>
      </c>
      <c r="E31" s="9" t="s">
        <v>1816</v>
      </c>
      <c r="F31" s="9" t="s">
        <v>1851</v>
      </c>
      <c r="G31" s="9" t="s">
        <v>1661</v>
      </c>
      <c r="H31" s="9" t="s">
        <v>1693</v>
      </c>
      <c r="I31" s="9" t="s">
        <v>1663</v>
      </c>
      <c r="J31" s="9" t="s">
        <v>1595</v>
      </c>
    </row>
    <row r="32" spans="2:10" x14ac:dyDescent="0.4">
      <c r="B32" s="6" t="s">
        <v>512</v>
      </c>
      <c r="C32" s="6" t="s">
        <v>513</v>
      </c>
      <c r="D32" s="6" t="s">
        <v>1617</v>
      </c>
      <c r="E32" s="9" t="s">
        <v>1588</v>
      </c>
      <c r="F32" s="9" t="s">
        <v>1586</v>
      </c>
      <c r="G32" s="9" t="s">
        <v>1586</v>
      </c>
      <c r="H32" s="9" t="s">
        <v>1588</v>
      </c>
      <c r="I32" s="9" t="s">
        <v>1586</v>
      </c>
      <c r="J32" s="9" t="s">
        <v>1586</v>
      </c>
    </row>
    <row r="33" spans="2:10" x14ac:dyDescent="0.4">
      <c r="B33" s="6" t="s">
        <v>516</v>
      </c>
      <c r="C33" s="6" t="s">
        <v>517</v>
      </c>
      <c r="D33" s="6" t="s">
        <v>1610</v>
      </c>
      <c r="E33" s="9" t="s">
        <v>1853</v>
      </c>
      <c r="F33" s="9" t="s">
        <v>1594</v>
      </c>
      <c r="G33" s="9" t="s">
        <v>1584</v>
      </c>
      <c r="H33" s="9" t="s">
        <v>1601</v>
      </c>
      <c r="I33" s="9" t="s">
        <v>1663</v>
      </c>
      <c r="J33" s="9" t="s">
        <v>1586</v>
      </c>
    </row>
    <row r="34" spans="2:10" x14ac:dyDescent="0.4">
      <c r="B34" s="6" t="s">
        <v>516</v>
      </c>
      <c r="C34" s="6" t="s">
        <v>517</v>
      </c>
      <c r="D34" s="6" t="s">
        <v>1613</v>
      </c>
      <c r="E34" s="9" t="s">
        <v>1705</v>
      </c>
      <c r="F34" s="9" t="s">
        <v>1594</v>
      </c>
      <c r="G34" s="9" t="s">
        <v>1584</v>
      </c>
      <c r="H34" s="9" t="s">
        <v>1601</v>
      </c>
      <c r="I34" s="9" t="s">
        <v>1663</v>
      </c>
      <c r="J34" s="9" t="s">
        <v>1586</v>
      </c>
    </row>
    <row r="35" spans="2:10" x14ac:dyDescent="0.4">
      <c r="B35" s="6" t="s">
        <v>516</v>
      </c>
      <c r="C35" s="6" t="s">
        <v>517</v>
      </c>
      <c r="D35" s="6" t="s">
        <v>1617</v>
      </c>
      <c r="E35" s="9" t="s">
        <v>1588</v>
      </c>
      <c r="F35" s="9" t="s">
        <v>1586</v>
      </c>
      <c r="G35" s="9" t="s">
        <v>1586</v>
      </c>
      <c r="H35" s="9" t="s">
        <v>1586</v>
      </c>
      <c r="I35" s="9" t="s">
        <v>1586</v>
      </c>
      <c r="J35" s="9" t="s">
        <v>1586</v>
      </c>
    </row>
    <row r="36" spans="2:10" x14ac:dyDescent="0.4">
      <c r="B36" s="6" t="s">
        <v>518</v>
      </c>
      <c r="C36" s="6" t="s">
        <v>519</v>
      </c>
      <c r="D36" s="6" t="s">
        <v>1610</v>
      </c>
      <c r="E36" s="9" t="s">
        <v>1611</v>
      </c>
      <c r="F36" s="9" t="s">
        <v>1665</v>
      </c>
      <c r="G36" s="9" t="s">
        <v>1625</v>
      </c>
      <c r="H36" s="9" t="s">
        <v>1953</v>
      </c>
      <c r="I36" s="9" t="s">
        <v>1584</v>
      </c>
      <c r="J36" s="9" t="s">
        <v>1586</v>
      </c>
    </row>
    <row r="37" spans="2:10" x14ac:dyDescent="0.4">
      <c r="B37" s="6" t="s">
        <v>518</v>
      </c>
      <c r="C37" s="6" t="s">
        <v>519</v>
      </c>
      <c r="D37" s="6" t="s">
        <v>1613</v>
      </c>
      <c r="E37" s="9" t="s">
        <v>1882</v>
      </c>
      <c r="F37" s="9" t="s">
        <v>1713</v>
      </c>
      <c r="G37" s="9" t="s">
        <v>1663</v>
      </c>
      <c r="H37" s="9" t="s">
        <v>1953</v>
      </c>
      <c r="I37" s="9" t="s">
        <v>1584</v>
      </c>
      <c r="J37" s="9" t="s">
        <v>1586</v>
      </c>
    </row>
    <row r="38" spans="2:10" x14ac:dyDescent="0.4">
      <c r="B38" s="6" t="s">
        <v>518</v>
      </c>
      <c r="C38" s="6" t="s">
        <v>519</v>
      </c>
      <c r="D38" s="6" t="s">
        <v>1617</v>
      </c>
      <c r="E38" s="9" t="s">
        <v>1661</v>
      </c>
      <c r="F38" s="9" t="s">
        <v>1595</v>
      </c>
      <c r="G38" s="9" t="s">
        <v>1595</v>
      </c>
      <c r="H38" s="9" t="s">
        <v>1586</v>
      </c>
      <c r="I38" s="9" t="s">
        <v>1586</v>
      </c>
      <c r="J38" s="9" t="s">
        <v>1586</v>
      </c>
    </row>
    <row r="39" spans="2:10" x14ac:dyDescent="0.4">
      <c r="B39" s="6" t="s">
        <v>520</v>
      </c>
      <c r="C39" s="6" t="s">
        <v>521</v>
      </c>
      <c r="D39" s="6" t="s">
        <v>1610</v>
      </c>
      <c r="E39" s="9" t="s">
        <v>1886</v>
      </c>
      <c r="F39" s="9" t="s">
        <v>1695</v>
      </c>
      <c r="G39" s="9" t="s">
        <v>1586</v>
      </c>
      <c r="H39" s="9" t="s">
        <v>1661</v>
      </c>
      <c r="I39" s="9" t="s">
        <v>1588</v>
      </c>
      <c r="J39" s="9" t="s">
        <v>1586</v>
      </c>
    </row>
    <row r="40" spans="2:10" x14ac:dyDescent="0.4">
      <c r="B40" s="6" t="s">
        <v>520</v>
      </c>
      <c r="C40" s="6" t="s">
        <v>521</v>
      </c>
      <c r="D40" s="6" t="s">
        <v>1613</v>
      </c>
      <c r="E40" s="9" t="s">
        <v>1816</v>
      </c>
      <c r="F40" s="9" t="s">
        <v>1695</v>
      </c>
      <c r="G40" s="9" t="s">
        <v>1586</v>
      </c>
      <c r="H40" s="9" t="s">
        <v>1597</v>
      </c>
      <c r="I40" s="9" t="s">
        <v>1588</v>
      </c>
      <c r="J40" s="9" t="s">
        <v>1586</v>
      </c>
    </row>
    <row r="41" spans="2:10" x14ac:dyDescent="0.4">
      <c r="B41" s="6" t="s">
        <v>520</v>
      </c>
      <c r="C41" s="6" t="s">
        <v>521</v>
      </c>
      <c r="D41" s="6" t="s">
        <v>1617</v>
      </c>
      <c r="E41" s="9" t="s">
        <v>1584</v>
      </c>
      <c r="F41" s="9" t="s">
        <v>1586</v>
      </c>
      <c r="G41" s="9" t="s">
        <v>1586</v>
      </c>
      <c r="H41" s="9" t="s">
        <v>1595</v>
      </c>
      <c r="I41" s="9" t="s">
        <v>1586</v>
      </c>
      <c r="J41" s="9" t="s">
        <v>1586</v>
      </c>
    </row>
    <row r="42" spans="2:10" x14ac:dyDescent="0.4">
      <c r="B42" s="6" t="s">
        <v>524</v>
      </c>
      <c r="C42" s="6" t="s">
        <v>525</v>
      </c>
      <c r="D42" s="6" t="s">
        <v>1610</v>
      </c>
      <c r="E42" s="9" t="s">
        <v>1745</v>
      </c>
      <c r="F42" s="9" t="s">
        <v>1663</v>
      </c>
      <c r="G42" s="9" t="s">
        <v>1595</v>
      </c>
      <c r="H42" s="9" t="s">
        <v>1625</v>
      </c>
      <c r="I42" s="9" t="s">
        <v>1586</v>
      </c>
      <c r="J42" s="9" t="s">
        <v>1586</v>
      </c>
    </row>
    <row r="43" spans="2:10" x14ac:dyDescent="0.4">
      <c r="B43" s="6" t="s">
        <v>524</v>
      </c>
      <c r="C43" s="6" t="s">
        <v>525</v>
      </c>
      <c r="D43" s="6" t="s">
        <v>1613</v>
      </c>
      <c r="E43" s="9" t="s">
        <v>1745</v>
      </c>
      <c r="F43" s="9" t="s">
        <v>1663</v>
      </c>
      <c r="G43" s="9" t="s">
        <v>1595</v>
      </c>
      <c r="H43" s="9" t="s">
        <v>1625</v>
      </c>
      <c r="I43" s="9" t="s">
        <v>1586</v>
      </c>
      <c r="J43" s="9" t="s">
        <v>1586</v>
      </c>
    </row>
    <row r="44" spans="2:10" x14ac:dyDescent="0.4">
      <c r="B44" s="6" t="s">
        <v>524</v>
      </c>
      <c r="C44" s="6" t="s">
        <v>525</v>
      </c>
      <c r="D44" s="6" t="s">
        <v>1617</v>
      </c>
      <c r="E44" s="9" t="s">
        <v>1586</v>
      </c>
      <c r="F44" s="9" t="s">
        <v>1586</v>
      </c>
      <c r="G44" s="9" t="s">
        <v>1586</v>
      </c>
      <c r="H44" s="9" t="s">
        <v>1586</v>
      </c>
      <c r="I44" s="9" t="s">
        <v>1586</v>
      </c>
      <c r="J44" s="9" t="s">
        <v>1586</v>
      </c>
    </row>
    <row r="45" spans="2:10" x14ac:dyDescent="0.4">
      <c r="B45" s="6" t="s">
        <v>526</v>
      </c>
      <c r="C45" s="6" t="s">
        <v>527</v>
      </c>
      <c r="D45" s="6" t="s">
        <v>1610</v>
      </c>
      <c r="E45" s="9" t="s">
        <v>1627</v>
      </c>
      <c r="F45" s="9" t="s">
        <v>1668</v>
      </c>
      <c r="G45" s="9" t="s">
        <v>1586</v>
      </c>
      <c r="H45" s="9" t="s">
        <v>1625</v>
      </c>
      <c r="I45" s="9" t="s">
        <v>1588</v>
      </c>
      <c r="J45" s="9" t="s">
        <v>1586</v>
      </c>
    </row>
    <row r="46" spans="2:10" x14ac:dyDescent="0.4">
      <c r="B46" s="6" t="s">
        <v>526</v>
      </c>
      <c r="C46" s="6" t="s">
        <v>527</v>
      </c>
      <c r="D46" s="6" t="s">
        <v>1613</v>
      </c>
      <c r="E46" s="9" t="s">
        <v>1853</v>
      </c>
      <c r="F46" s="9" t="s">
        <v>1625</v>
      </c>
      <c r="G46" s="9" t="s">
        <v>1586</v>
      </c>
      <c r="H46" s="9" t="s">
        <v>1597</v>
      </c>
      <c r="I46" s="9" t="s">
        <v>1588</v>
      </c>
      <c r="J46" s="9" t="s">
        <v>1586</v>
      </c>
    </row>
    <row r="47" spans="2:10" x14ac:dyDescent="0.4">
      <c r="B47" s="6" t="s">
        <v>526</v>
      </c>
      <c r="C47" s="6" t="s">
        <v>527</v>
      </c>
      <c r="D47" s="6" t="s">
        <v>1617</v>
      </c>
      <c r="E47" s="9" t="s">
        <v>1599</v>
      </c>
      <c r="F47" s="9" t="s">
        <v>1595</v>
      </c>
      <c r="G47" s="9" t="s">
        <v>1586</v>
      </c>
      <c r="H47" s="9" t="s">
        <v>1584</v>
      </c>
      <c r="I47" s="9" t="s">
        <v>1586</v>
      </c>
      <c r="J47" s="9" t="s">
        <v>1586</v>
      </c>
    </row>
    <row r="48" spans="2:10" x14ac:dyDescent="0.4">
      <c r="B48" s="6" t="s">
        <v>530</v>
      </c>
      <c r="C48" s="6" t="s">
        <v>531</v>
      </c>
      <c r="D48" s="6" t="s">
        <v>1610</v>
      </c>
      <c r="E48" s="9" t="s">
        <v>1816</v>
      </c>
      <c r="F48" s="9" t="s">
        <v>1594</v>
      </c>
      <c r="G48" s="9" t="s">
        <v>1586</v>
      </c>
      <c r="H48" s="9" t="s">
        <v>1663</v>
      </c>
      <c r="I48" s="9" t="s">
        <v>1586</v>
      </c>
      <c r="J48" s="9" t="s">
        <v>1586</v>
      </c>
    </row>
    <row r="49" spans="2:10" x14ac:dyDescent="0.4">
      <c r="B49" s="6" t="s">
        <v>530</v>
      </c>
      <c r="C49" s="6" t="s">
        <v>531</v>
      </c>
      <c r="D49" s="6" t="s">
        <v>1613</v>
      </c>
      <c r="E49" s="9" t="s">
        <v>1812</v>
      </c>
      <c r="F49" s="9" t="s">
        <v>1594</v>
      </c>
      <c r="G49" s="9" t="s">
        <v>1586</v>
      </c>
      <c r="H49" s="9" t="s">
        <v>1663</v>
      </c>
      <c r="I49" s="9" t="s">
        <v>1586</v>
      </c>
      <c r="J49" s="9" t="s">
        <v>1586</v>
      </c>
    </row>
    <row r="50" spans="2:10" x14ac:dyDescent="0.4">
      <c r="B50" s="6" t="s">
        <v>530</v>
      </c>
      <c r="C50" s="6" t="s">
        <v>531</v>
      </c>
      <c r="D50" s="6" t="s">
        <v>1617</v>
      </c>
      <c r="E50" s="9" t="s">
        <v>1588</v>
      </c>
      <c r="F50" s="9" t="s">
        <v>1586</v>
      </c>
      <c r="G50" s="9" t="s">
        <v>1586</v>
      </c>
      <c r="H50" s="9" t="s">
        <v>1586</v>
      </c>
      <c r="I50" s="9" t="s">
        <v>1586</v>
      </c>
      <c r="J50" s="9" t="s">
        <v>1586</v>
      </c>
    </row>
    <row r="51" spans="2:10" x14ac:dyDescent="0.4">
      <c r="B51" s="6" t="s">
        <v>532</v>
      </c>
      <c r="C51" s="6" t="s">
        <v>533</v>
      </c>
      <c r="D51" s="6" t="s">
        <v>1610</v>
      </c>
      <c r="E51" s="9" t="s">
        <v>1611</v>
      </c>
      <c r="F51" s="9" t="s">
        <v>1632</v>
      </c>
      <c r="G51" s="9" t="s">
        <v>1586</v>
      </c>
      <c r="H51" s="9" t="s">
        <v>1584</v>
      </c>
      <c r="I51" s="9" t="s">
        <v>1586</v>
      </c>
      <c r="J51" s="9" t="s">
        <v>1586</v>
      </c>
    </row>
    <row r="52" spans="2:10" x14ac:dyDescent="0.4">
      <c r="B52" s="6" t="s">
        <v>532</v>
      </c>
      <c r="C52" s="6" t="s">
        <v>533</v>
      </c>
      <c r="D52" s="6" t="s">
        <v>1613</v>
      </c>
      <c r="E52" s="9" t="s">
        <v>1637</v>
      </c>
      <c r="F52" s="9" t="s">
        <v>1670</v>
      </c>
      <c r="G52" s="9" t="s">
        <v>1586</v>
      </c>
      <c r="H52" s="9" t="s">
        <v>1584</v>
      </c>
      <c r="I52" s="9" t="s">
        <v>1586</v>
      </c>
      <c r="J52" s="9" t="s">
        <v>1586</v>
      </c>
    </row>
    <row r="53" spans="2:10" x14ac:dyDescent="0.4">
      <c r="B53" s="6" t="s">
        <v>532</v>
      </c>
      <c r="C53" s="6" t="s">
        <v>533</v>
      </c>
      <c r="D53" s="6" t="s">
        <v>1617</v>
      </c>
      <c r="E53" s="9" t="s">
        <v>1713</v>
      </c>
      <c r="F53" s="9" t="s">
        <v>1584</v>
      </c>
      <c r="G53" s="9" t="s">
        <v>1586</v>
      </c>
      <c r="H53" s="9" t="s">
        <v>1586</v>
      </c>
      <c r="I53" s="9" t="s">
        <v>1586</v>
      </c>
      <c r="J53" s="9" t="s">
        <v>1586</v>
      </c>
    </row>
    <row r="54" spans="2:10" x14ac:dyDescent="0.4">
      <c r="B54" s="6" t="s">
        <v>534</v>
      </c>
      <c r="C54" s="6" t="s">
        <v>535</v>
      </c>
      <c r="D54" s="6" t="s">
        <v>1610</v>
      </c>
      <c r="E54" s="9" t="s">
        <v>1687</v>
      </c>
      <c r="F54" s="9" t="s">
        <v>1661</v>
      </c>
      <c r="G54" s="9" t="s">
        <v>1586</v>
      </c>
      <c r="H54" s="9" t="s">
        <v>1584</v>
      </c>
      <c r="I54" s="9" t="s">
        <v>1586</v>
      </c>
      <c r="J54" s="9" t="s">
        <v>1586</v>
      </c>
    </row>
    <row r="55" spans="2:10" x14ac:dyDescent="0.4">
      <c r="B55" s="6" t="s">
        <v>534</v>
      </c>
      <c r="C55" s="6" t="s">
        <v>535</v>
      </c>
      <c r="D55" s="6" t="s">
        <v>1613</v>
      </c>
      <c r="E55" s="9" t="s">
        <v>1678</v>
      </c>
      <c r="F55" s="9" t="s">
        <v>1584</v>
      </c>
      <c r="G55" s="9" t="s">
        <v>1586</v>
      </c>
      <c r="H55" s="9" t="s">
        <v>1595</v>
      </c>
      <c r="I55" s="9" t="s">
        <v>1586</v>
      </c>
      <c r="J55" s="9" t="s">
        <v>1586</v>
      </c>
    </row>
    <row r="56" spans="2:10" x14ac:dyDescent="0.4">
      <c r="B56" s="6" t="s">
        <v>534</v>
      </c>
      <c r="C56" s="6" t="s">
        <v>535</v>
      </c>
      <c r="D56" s="6" t="s">
        <v>1617</v>
      </c>
      <c r="E56" s="9" t="s">
        <v>1670</v>
      </c>
      <c r="F56" s="9" t="s">
        <v>1584</v>
      </c>
      <c r="G56" s="9" t="s">
        <v>1586</v>
      </c>
      <c r="H56" s="9" t="s">
        <v>1588</v>
      </c>
      <c r="I56" s="9" t="s">
        <v>1586</v>
      </c>
      <c r="J56" s="9" t="s">
        <v>1586</v>
      </c>
    </row>
    <row r="57" spans="2:10" x14ac:dyDescent="0.4">
      <c r="B57" s="6" t="s">
        <v>536</v>
      </c>
      <c r="C57" s="6" t="s">
        <v>537</v>
      </c>
      <c r="D57" s="6" t="s">
        <v>1610</v>
      </c>
      <c r="E57" s="9" t="s">
        <v>1864</v>
      </c>
      <c r="F57" s="9" t="s">
        <v>1632</v>
      </c>
      <c r="G57" s="9" t="s">
        <v>1586</v>
      </c>
      <c r="H57" s="9" t="s">
        <v>1588</v>
      </c>
      <c r="I57" s="9" t="s">
        <v>1586</v>
      </c>
      <c r="J57" s="9" t="s">
        <v>1586</v>
      </c>
    </row>
    <row r="58" spans="2:10" x14ac:dyDescent="0.4">
      <c r="B58" s="6" t="s">
        <v>536</v>
      </c>
      <c r="C58" s="6" t="s">
        <v>537</v>
      </c>
      <c r="D58" s="6" t="s">
        <v>1613</v>
      </c>
      <c r="E58" s="9" t="s">
        <v>1864</v>
      </c>
      <c r="F58" s="9" t="s">
        <v>1632</v>
      </c>
      <c r="G58" s="9" t="s">
        <v>1586</v>
      </c>
      <c r="H58" s="9" t="s">
        <v>1588</v>
      </c>
      <c r="I58" s="9" t="s">
        <v>1586</v>
      </c>
      <c r="J58" s="9" t="s">
        <v>1586</v>
      </c>
    </row>
    <row r="59" spans="2:10" x14ac:dyDescent="0.4">
      <c r="B59" s="6" t="s">
        <v>536</v>
      </c>
      <c r="C59" s="6" t="s">
        <v>537</v>
      </c>
      <c r="D59" s="6" t="s">
        <v>1617</v>
      </c>
      <c r="E59" s="9" t="s">
        <v>1586</v>
      </c>
      <c r="F59" s="9" t="s">
        <v>1586</v>
      </c>
      <c r="G59" s="9" t="s">
        <v>1586</v>
      </c>
      <c r="H59" s="9" t="s">
        <v>1586</v>
      </c>
      <c r="I59" s="9" t="s">
        <v>1586</v>
      </c>
      <c r="J59" s="9" t="s">
        <v>1586</v>
      </c>
    </row>
  </sheetData>
  <mergeCells count="5">
    <mergeCell ref="B4:B5"/>
    <mergeCell ref="C4:C5"/>
    <mergeCell ref="D4:D5"/>
    <mergeCell ref="E4:G4"/>
    <mergeCell ref="H4:J4"/>
  </mergeCells>
  <pageMargins left="0.7" right="0.7" top="0.75" bottom="0.75" header="0.3" footer="0.3"/>
  <pageSetup paperSize="9" orientation="portrait" horizontalDpi="300" verticalDpi="300"/>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TX-HTX'!A1", "Zurück")</f>
        <v>Zurück</v>
      </c>
    </row>
  </sheetData>
  <pageMargins left="0.7" right="0.7" top="0.75" bottom="0.75" header="0.3" footer="0.3"/>
  <pageSetup paperSize="9" orientation="portrait" horizontalDpi="300" verticalDpi="300"/>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TX-HTX'!A1", "Zurück")</f>
        <v>Zurück</v>
      </c>
    </row>
  </sheetData>
  <pageMargins left="0.7" right="0.7" top="0.75" bottom="0.75" header="0.3" footer="0.3"/>
  <pageSetup paperSize="9" orientation="portrait" horizontalDpi="300" verticalDpi="300"/>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59.8437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TX-HTX'!A1", "Zurück")</f>
        <v>Zurück</v>
      </c>
    </row>
    <row r="3" spans="1:7" x14ac:dyDescent="0.4">
      <c r="B3" s="7" t="s">
        <v>1589</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41</v>
      </c>
      <c r="C6" s="21"/>
      <c r="D6" s="29"/>
      <c r="E6" s="29"/>
      <c r="F6" s="29"/>
      <c r="G6" s="29"/>
    </row>
    <row r="7" spans="1:7" ht="24.9" x14ac:dyDescent="0.4">
      <c r="B7" s="6" t="s">
        <v>54</v>
      </c>
      <c r="C7" s="6" t="s">
        <v>55</v>
      </c>
      <c r="D7" s="9" t="s">
        <v>1586</v>
      </c>
      <c r="E7" s="9" t="s">
        <v>52</v>
      </c>
      <c r="F7" s="9" t="s">
        <v>52</v>
      </c>
      <c r="G7" s="9" t="s">
        <v>52</v>
      </c>
    </row>
    <row r="8" spans="1:7" ht="24.9" x14ac:dyDescent="0.4">
      <c r="B8" s="6" t="s">
        <v>56</v>
      </c>
      <c r="C8" s="6" t="s">
        <v>57</v>
      </c>
      <c r="D8" s="9" t="s">
        <v>1588</v>
      </c>
      <c r="E8" s="9" t="s">
        <v>59</v>
      </c>
      <c r="F8" s="9" t="s">
        <v>59</v>
      </c>
      <c r="G8" s="9" t="s">
        <v>59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TX-HTX'!A1", "Zurück")</f>
        <v>Zurück</v>
      </c>
    </row>
  </sheetData>
  <pageMargins left="0.7" right="0.7" top="0.75" bottom="0.75" header="0.3" footer="0.3"/>
  <pageSetup paperSize="9" orientation="portrait" horizontalDpi="300" verticalDpi="300"/>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69140625" customWidth="1"/>
    <col min="3" max="3" width="24.69140625" customWidth="1"/>
    <col min="4" max="4" width="22.69140625" customWidth="1"/>
    <col min="5" max="5" width="67.69140625" customWidth="1"/>
    <col min="6" max="6" width="85.69140625" customWidth="1"/>
    <col min="7" max="7" width="33.69140625" customWidth="1"/>
  </cols>
  <sheetData>
    <row r="1" spans="1:7" x14ac:dyDescent="0.4">
      <c r="A1" s="2" t="str">
        <f>HYPERLINK("#'Auswahl Auswertungsmodul'!A1", "Zurück zum Start")</f>
        <v>Zurück zum Start</v>
      </c>
    </row>
    <row r="2" spans="1:7" x14ac:dyDescent="0.4">
      <c r="A2" s="2" t="str">
        <f>HYPERLINK("#'Auswahl TX-HTX'!A1", "Zurück")</f>
        <v>Zurück</v>
      </c>
    </row>
    <row r="3" spans="1:7" x14ac:dyDescent="0.4">
      <c r="B3" s="7" t="s">
        <v>1822</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367</v>
      </c>
      <c r="C6" s="6" t="s">
        <v>368</v>
      </c>
      <c r="D6" s="9" t="s">
        <v>1663</v>
      </c>
      <c r="E6" s="9" t="s">
        <v>149</v>
      </c>
      <c r="F6" s="9" t="s">
        <v>149</v>
      </c>
      <c r="G6" s="9" t="s">
        <v>902</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TX-HTX'!A1", "Zurück")</f>
        <v>Zurück</v>
      </c>
    </row>
  </sheetData>
  <pageMargins left="0.7" right="0.7" top="0.75" bottom="0.75" header="0.3" footer="0.3"/>
  <pageSetup paperSize="9" orientation="portrait" horizontalDpi="300" verticalDpi="300"/>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baseColWidth="10" defaultRowHeight="14.6" x14ac:dyDescent="0.4"/>
  <cols>
    <col min="2" max="2" width="9.69140625" customWidth="1"/>
    <col min="3" max="3" width="59.8437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TX-HTX'!A1", "Zurück")</f>
        <v>Zurück</v>
      </c>
    </row>
    <row r="3" spans="1:6" x14ac:dyDescent="0.4">
      <c r="B3" s="7" t="s">
        <v>2289</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41</v>
      </c>
      <c r="C6" s="21"/>
      <c r="D6" s="29"/>
      <c r="E6" s="29"/>
      <c r="F6" s="29"/>
    </row>
    <row r="7" spans="1:6" ht="24.9" x14ac:dyDescent="0.4">
      <c r="B7" s="6" t="s">
        <v>54</v>
      </c>
      <c r="C7" s="6" t="s">
        <v>55</v>
      </c>
      <c r="D7" s="9" t="s">
        <v>1586</v>
      </c>
      <c r="E7" s="9" t="s">
        <v>52</v>
      </c>
      <c r="F7" s="9" t="s">
        <v>52</v>
      </c>
    </row>
    <row r="8" spans="1:6" ht="24.9" x14ac:dyDescent="0.4">
      <c r="B8" s="6" t="s">
        <v>56</v>
      </c>
      <c r="C8" s="6" t="s">
        <v>57</v>
      </c>
      <c r="D8" s="9" t="s">
        <v>1588</v>
      </c>
      <c r="E8" s="9" t="s">
        <v>59</v>
      </c>
      <c r="F8" s="9" t="s">
        <v>59</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TX-HTX'!A1", "Zurück")</f>
        <v>Zurück</v>
      </c>
    </row>
  </sheetData>
  <pageMargins left="0.7" right="0.7" top="0.75" bottom="0.75" header="0.3" footer="0.3"/>
  <pageSetup paperSize="9" orientation="portrait" horizontalDpi="300" verticalDpi="300"/>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workbookViewId="0"/>
  </sheetViews>
  <sheetFormatPr baseColWidth="10" defaultRowHeight="14.6" x14ac:dyDescent="0.4"/>
  <cols>
    <col min="2" max="2" width="9.69140625" customWidth="1"/>
    <col min="3" max="3" width="24.69140625" customWidth="1"/>
    <col min="4" max="4" width="22.69140625" customWidth="1"/>
    <col min="5" max="5" width="29.69140625" customWidth="1"/>
    <col min="6" max="6" width="57.69140625" customWidth="1"/>
    <col min="7" max="7" width="80.69140625" customWidth="1"/>
    <col min="8" max="8" width="35.69140625" customWidth="1"/>
  </cols>
  <sheetData>
    <row r="1" spans="1:8" x14ac:dyDescent="0.4">
      <c r="A1" s="2" t="str">
        <f>HYPERLINK("#'Auswahl Auswertungsmodul'!A1", "Zurück zum Start")</f>
        <v>Zurück zum Start</v>
      </c>
    </row>
    <row r="2" spans="1:8" x14ac:dyDescent="0.4">
      <c r="A2" s="2" t="str">
        <f>HYPERLINK("#'Auswahl TX-HTX'!A1", "Zurück")</f>
        <v>Zurück</v>
      </c>
    </row>
    <row r="3" spans="1:8" x14ac:dyDescent="0.4">
      <c r="B3" s="7" t="s">
        <v>2417</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367</v>
      </c>
      <c r="C6" s="6" t="s">
        <v>368</v>
      </c>
      <c r="D6" s="9" t="s">
        <v>1663</v>
      </c>
      <c r="E6" s="9" t="s">
        <v>149</v>
      </c>
      <c r="F6" s="9" t="s">
        <v>149</v>
      </c>
      <c r="G6" s="9" t="s">
        <v>149</v>
      </c>
      <c r="H6" s="9" t="s">
        <v>149</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TX-HTX'!A1", "Zurück")</f>
        <v>Zurück</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heetViews>
  <sheetFormatPr baseColWidth="10" defaultRowHeight="14.6" x14ac:dyDescent="0.4"/>
  <cols>
    <col min="2" max="2" width="9.69140625" customWidth="1"/>
    <col min="3" max="3" width="94.15234375" customWidth="1"/>
    <col min="4" max="4" width="15.69140625" customWidth="1"/>
  </cols>
  <sheetData>
    <row r="1" spans="1:4" x14ac:dyDescent="0.4">
      <c r="A1" s="2" t="str">
        <f>HYPERLINK("#'Auswahl Auswertungsmodul'!A1", "Zurück")</f>
        <v>Zurück</v>
      </c>
    </row>
    <row r="3" spans="1:4" x14ac:dyDescent="0.4">
      <c r="B3" s="7" t="s">
        <v>35</v>
      </c>
    </row>
    <row r="4" spans="1:4" x14ac:dyDescent="0.4">
      <c r="B4" s="3" t="s">
        <v>1</v>
      </c>
      <c r="C4" s="4" t="s">
        <v>2</v>
      </c>
      <c r="D4" s="3" t="s">
        <v>3</v>
      </c>
    </row>
    <row r="5" spans="1:4" x14ac:dyDescent="0.4">
      <c r="B5" s="5" t="s">
        <v>4</v>
      </c>
      <c r="C5" s="6" t="s">
        <v>5</v>
      </c>
      <c r="D5" s="5" t="s">
        <v>6</v>
      </c>
    </row>
    <row r="6" spans="1:4" x14ac:dyDescent="0.4">
      <c r="B6" s="5" t="s">
        <v>7</v>
      </c>
      <c r="C6" s="6" t="s">
        <v>8</v>
      </c>
      <c r="D6" s="5" t="s">
        <v>9</v>
      </c>
    </row>
    <row r="7" spans="1:4" x14ac:dyDescent="0.4">
      <c r="B7" s="5" t="s">
        <v>10</v>
      </c>
      <c r="C7" s="6" t="s">
        <v>11</v>
      </c>
      <c r="D7" s="5" t="s">
        <v>12</v>
      </c>
    </row>
    <row r="8" spans="1:4" x14ac:dyDescent="0.4">
      <c r="B8" s="5" t="s">
        <v>13</v>
      </c>
      <c r="C8" s="6" t="s">
        <v>14</v>
      </c>
      <c r="D8" s="5" t="s">
        <v>12</v>
      </c>
    </row>
    <row r="9" spans="1:4" x14ac:dyDescent="0.4">
      <c r="B9" s="5" t="s">
        <v>15</v>
      </c>
      <c r="C9" s="6" t="s">
        <v>16</v>
      </c>
      <c r="D9" s="5" t="s">
        <v>9</v>
      </c>
    </row>
    <row r="10" spans="1:4" x14ac:dyDescent="0.4">
      <c r="B10" s="5" t="s">
        <v>17</v>
      </c>
      <c r="C10" s="6" t="s">
        <v>18</v>
      </c>
      <c r="D10" s="5" t="s">
        <v>9</v>
      </c>
    </row>
    <row r="11" spans="1:4" x14ac:dyDescent="0.4">
      <c r="B11" s="5" t="s">
        <v>19</v>
      </c>
      <c r="C11" s="6" t="s">
        <v>20</v>
      </c>
      <c r="D11" s="5" t="s">
        <v>9</v>
      </c>
    </row>
    <row r="12" spans="1:4" x14ac:dyDescent="0.4">
      <c r="B12" s="5" t="s">
        <v>21</v>
      </c>
      <c r="C12" s="6" t="s">
        <v>22</v>
      </c>
      <c r="D12" s="5" t="s">
        <v>12</v>
      </c>
    </row>
    <row r="13" spans="1:4" x14ac:dyDescent="0.4">
      <c r="B13" s="5" t="s">
        <v>23</v>
      </c>
      <c r="C13" s="6" t="s">
        <v>24</v>
      </c>
      <c r="D13" s="5" t="s">
        <v>12</v>
      </c>
    </row>
    <row r="14" spans="1:4" x14ac:dyDescent="0.4">
      <c r="B14" s="5" t="s">
        <v>25</v>
      </c>
      <c r="C14" s="6" t="s">
        <v>26</v>
      </c>
      <c r="D14" s="5" t="s">
        <v>6</v>
      </c>
    </row>
    <row r="15" spans="1:4" x14ac:dyDescent="0.4">
      <c r="B15" s="5" t="s">
        <v>27</v>
      </c>
      <c r="C15" s="6" t="s">
        <v>28</v>
      </c>
      <c r="D15" s="5" t="s">
        <v>9</v>
      </c>
    </row>
    <row r="16" spans="1:4" x14ac:dyDescent="0.4">
      <c r="B16" s="5" t="s">
        <v>29</v>
      </c>
      <c r="C16" s="6" t="s">
        <v>30</v>
      </c>
      <c r="D16" s="5" t="s">
        <v>9</v>
      </c>
    </row>
    <row r="17" spans="2:4" x14ac:dyDescent="0.4">
      <c r="B17" s="5" t="s">
        <v>31</v>
      </c>
      <c r="C17" s="6" t="s">
        <v>32</v>
      </c>
      <c r="D17" s="5" t="s">
        <v>9</v>
      </c>
    </row>
    <row r="18" spans="2:4" x14ac:dyDescent="0.4">
      <c r="B18" s="5" t="s">
        <v>33</v>
      </c>
      <c r="C18" s="6" t="s">
        <v>34</v>
      </c>
      <c r="D18" s="5" t="s">
        <v>12</v>
      </c>
    </row>
  </sheetData>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heetViews>
  <sheetFormatPr baseColWidth="10" defaultRowHeight="14.6" x14ac:dyDescent="0.4"/>
  <cols>
    <col min="2" max="2" width="9.69140625" customWidth="1"/>
    <col min="3" max="3" width="59.84375" customWidth="1"/>
    <col min="4" max="4" width="17" customWidth="1"/>
    <col min="5" max="5" width="68.69140625" customWidth="1"/>
    <col min="6" max="6" width="71.69140625" customWidth="1"/>
    <col min="7" max="7" width="85.69140625" customWidth="1"/>
    <col min="8" max="8" width="79.69140625" customWidth="1"/>
    <col min="9" max="9" width="82.69140625" customWidth="1"/>
    <col min="10" max="10" width="93.69140625" customWidth="1"/>
  </cols>
  <sheetData>
    <row r="1" spans="1:10" x14ac:dyDescent="0.4">
      <c r="A1" s="2" t="str">
        <f>HYPERLINK("#'Auswahl Auswertungsmodul'!A1", "Zurück zum Start")</f>
        <v>Zurück zum Start</v>
      </c>
    </row>
    <row r="2" spans="1:10" x14ac:dyDescent="0.4">
      <c r="A2" s="2" t="str">
        <f>HYPERLINK("#'Auswahl PCI'!A1", "Zurück")</f>
        <v>Zurück</v>
      </c>
    </row>
    <row r="3" spans="1:10" x14ac:dyDescent="0.4">
      <c r="B3" s="7" t="s">
        <v>6781</v>
      </c>
    </row>
    <row r="4" spans="1:10" x14ac:dyDescent="0.4">
      <c r="B4" s="25" t="s">
        <v>36</v>
      </c>
      <c r="C4" s="25" t="s">
        <v>37</v>
      </c>
      <c r="D4" s="25" t="s">
        <v>1608</v>
      </c>
      <c r="E4" s="23" t="s">
        <v>6760</v>
      </c>
      <c r="F4" s="23" t="s">
        <v>6760</v>
      </c>
      <c r="G4" s="23" t="s">
        <v>6760</v>
      </c>
      <c r="H4" s="23" t="s">
        <v>5255</v>
      </c>
      <c r="I4" s="23" t="s">
        <v>5255</v>
      </c>
      <c r="J4" s="23" t="s">
        <v>5255</v>
      </c>
    </row>
    <row r="5" spans="1:10" x14ac:dyDescent="0.4">
      <c r="B5" s="24"/>
      <c r="C5" s="24"/>
      <c r="D5" s="24"/>
      <c r="E5" s="8" t="s">
        <v>6761</v>
      </c>
      <c r="F5" s="8" t="s">
        <v>6762</v>
      </c>
      <c r="G5" s="8" t="s">
        <v>6763</v>
      </c>
      <c r="H5" s="8" t="s">
        <v>6764</v>
      </c>
      <c r="I5" s="8" t="s">
        <v>6765</v>
      </c>
      <c r="J5" s="8" t="s">
        <v>6766</v>
      </c>
    </row>
    <row r="6" spans="1:10" x14ac:dyDescent="0.4">
      <c r="B6" s="21" t="s">
        <v>61</v>
      </c>
      <c r="C6" s="21"/>
      <c r="D6" s="21"/>
      <c r="E6" s="29"/>
      <c r="F6" s="29"/>
      <c r="G6" s="29"/>
      <c r="H6" s="29"/>
      <c r="I6" s="29"/>
      <c r="J6" s="29"/>
    </row>
    <row r="7" spans="1:10" x14ac:dyDescent="0.4">
      <c r="B7" s="6" t="s">
        <v>110</v>
      </c>
      <c r="C7" s="6" t="s">
        <v>111</v>
      </c>
      <c r="D7" s="6" t="s">
        <v>1610</v>
      </c>
      <c r="E7" s="9" t="s">
        <v>1611</v>
      </c>
      <c r="F7" s="9" t="s">
        <v>1665</v>
      </c>
      <c r="G7" s="9" t="s">
        <v>1586</v>
      </c>
      <c r="H7" s="9" t="s">
        <v>1851</v>
      </c>
      <c r="I7" s="9" t="s">
        <v>1663</v>
      </c>
      <c r="J7" s="9" t="s">
        <v>1586</v>
      </c>
    </row>
    <row r="8" spans="1:10" x14ac:dyDescent="0.4">
      <c r="B8" s="6" t="s">
        <v>110</v>
      </c>
      <c r="C8" s="6" t="s">
        <v>111</v>
      </c>
      <c r="D8" s="6" t="s">
        <v>1613</v>
      </c>
      <c r="E8" s="9" t="s">
        <v>1614</v>
      </c>
      <c r="F8" s="9" t="s">
        <v>1723</v>
      </c>
      <c r="G8" s="9" t="s">
        <v>1586</v>
      </c>
      <c r="H8" s="9" t="s">
        <v>1665</v>
      </c>
      <c r="I8" s="9" t="s">
        <v>1663</v>
      </c>
      <c r="J8" s="9" t="s">
        <v>1586</v>
      </c>
    </row>
    <row r="9" spans="1:10" x14ac:dyDescent="0.4">
      <c r="B9" s="6" t="s">
        <v>110</v>
      </c>
      <c r="C9" s="6" t="s">
        <v>111</v>
      </c>
      <c r="D9" s="6" t="s">
        <v>1617</v>
      </c>
      <c r="E9" s="9" t="s">
        <v>1584</v>
      </c>
      <c r="F9" s="9" t="s">
        <v>1588</v>
      </c>
      <c r="G9" s="9" t="s">
        <v>1586</v>
      </c>
      <c r="H9" s="9" t="s">
        <v>1588</v>
      </c>
      <c r="I9" s="9" t="s">
        <v>1586</v>
      </c>
      <c r="J9" s="9" t="s">
        <v>1586</v>
      </c>
    </row>
    <row r="10" spans="1:10" x14ac:dyDescent="0.4">
      <c r="B10" s="6" t="s">
        <v>114</v>
      </c>
      <c r="C10" s="6" t="s">
        <v>115</v>
      </c>
      <c r="D10" s="6" t="s">
        <v>1610</v>
      </c>
      <c r="E10" s="9" t="s">
        <v>1618</v>
      </c>
      <c r="F10" s="9" t="s">
        <v>1656</v>
      </c>
      <c r="G10" s="9" t="s">
        <v>1586</v>
      </c>
      <c r="H10" s="9" t="s">
        <v>1705</v>
      </c>
      <c r="I10" s="9" t="s">
        <v>1713</v>
      </c>
      <c r="J10" s="9" t="s">
        <v>1586</v>
      </c>
    </row>
    <row r="11" spans="1:10" x14ac:dyDescent="0.4">
      <c r="B11" s="6" t="s">
        <v>114</v>
      </c>
      <c r="C11" s="6" t="s">
        <v>115</v>
      </c>
      <c r="D11" s="6" t="s">
        <v>1613</v>
      </c>
      <c r="E11" s="9" t="s">
        <v>1621</v>
      </c>
      <c r="F11" s="9" t="s">
        <v>1676</v>
      </c>
      <c r="G11" s="9" t="s">
        <v>1586</v>
      </c>
      <c r="H11" s="9" t="s">
        <v>1739</v>
      </c>
      <c r="I11" s="9" t="s">
        <v>1601</v>
      </c>
      <c r="J11" s="9" t="s">
        <v>1586</v>
      </c>
    </row>
    <row r="12" spans="1:10" x14ac:dyDescent="0.4">
      <c r="B12" s="6" t="s">
        <v>114</v>
      </c>
      <c r="C12" s="6" t="s">
        <v>115</v>
      </c>
      <c r="D12" s="6" t="s">
        <v>1617</v>
      </c>
      <c r="E12" s="9" t="s">
        <v>1625</v>
      </c>
      <c r="F12" s="9" t="s">
        <v>1663</v>
      </c>
      <c r="G12" s="9" t="s">
        <v>1586</v>
      </c>
      <c r="H12" s="9" t="s">
        <v>1597</v>
      </c>
      <c r="I12" s="9" t="s">
        <v>1595</v>
      </c>
      <c r="J12" s="9" t="s">
        <v>1586</v>
      </c>
    </row>
    <row r="13" spans="1:10" x14ac:dyDescent="0.4">
      <c r="B13" s="6" t="s">
        <v>118</v>
      </c>
      <c r="C13" s="6" t="s">
        <v>119</v>
      </c>
      <c r="D13" s="6" t="s">
        <v>1610</v>
      </c>
      <c r="E13" s="9" t="s">
        <v>1627</v>
      </c>
      <c r="F13" s="9" t="s">
        <v>1601</v>
      </c>
      <c r="G13" s="9" t="s">
        <v>1586</v>
      </c>
      <c r="H13" s="9" t="s">
        <v>1739</v>
      </c>
      <c r="I13" s="9" t="s">
        <v>1632</v>
      </c>
      <c r="J13" s="9" t="s">
        <v>1586</v>
      </c>
    </row>
    <row r="14" spans="1:10" x14ac:dyDescent="0.4">
      <c r="B14" s="6" t="s">
        <v>118</v>
      </c>
      <c r="C14" s="6" t="s">
        <v>119</v>
      </c>
      <c r="D14" s="6" t="s">
        <v>1613</v>
      </c>
      <c r="E14" s="9" t="s">
        <v>1629</v>
      </c>
      <c r="F14" s="9" t="s">
        <v>1594</v>
      </c>
      <c r="G14" s="9" t="s">
        <v>1586</v>
      </c>
      <c r="H14" s="9" t="s">
        <v>1953</v>
      </c>
      <c r="I14" s="9" t="s">
        <v>1585</v>
      </c>
      <c r="J14" s="9" t="s">
        <v>1586</v>
      </c>
    </row>
    <row r="15" spans="1:10" x14ac:dyDescent="0.4">
      <c r="B15" s="6" t="s">
        <v>118</v>
      </c>
      <c r="C15" s="6" t="s">
        <v>119</v>
      </c>
      <c r="D15" s="6" t="s">
        <v>1617</v>
      </c>
      <c r="E15" s="9" t="s">
        <v>1632</v>
      </c>
      <c r="F15" s="9" t="s">
        <v>1588</v>
      </c>
      <c r="G15" s="9" t="s">
        <v>1586</v>
      </c>
      <c r="H15" s="9" t="s">
        <v>1663</v>
      </c>
      <c r="I15" s="9" t="s">
        <v>1588</v>
      </c>
      <c r="J15" s="9" t="s">
        <v>1586</v>
      </c>
    </row>
    <row r="16" spans="1:10" x14ac:dyDescent="0.4">
      <c r="B16" s="21" t="s">
        <v>41</v>
      </c>
      <c r="C16" s="21"/>
      <c r="D16" s="21"/>
      <c r="E16" s="29"/>
      <c r="F16" s="29"/>
      <c r="G16" s="29"/>
      <c r="H16" s="29"/>
      <c r="I16" s="29"/>
      <c r="J16" s="29"/>
    </row>
    <row r="17" spans="2:10" x14ac:dyDescent="0.4">
      <c r="B17" s="6" t="s">
        <v>122</v>
      </c>
      <c r="C17" s="6" t="s">
        <v>43</v>
      </c>
      <c r="D17" s="6" t="s">
        <v>1610</v>
      </c>
      <c r="E17" s="9" t="s">
        <v>1634</v>
      </c>
      <c r="F17" s="9" t="s">
        <v>1586</v>
      </c>
      <c r="G17" s="9" t="s">
        <v>1586</v>
      </c>
      <c r="H17" s="9" t="s">
        <v>1682</v>
      </c>
      <c r="I17" s="9" t="s">
        <v>1586</v>
      </c>
      <c r="J17" s="9" t="s">
        <v>1586</v>
      </c>
    </row>
    <row r="18" spans="2:10" x14ac:dyDescent="0.4">
      <c r="B18" s="6" t="s">
        <v>122</v>
      </c>
      <c r="C18" s="6" t="s">
        <v>43</v>
      </c>
      <c r="D18" s="6" t="s">
        <v>1613</v>
      </c>
      <c r="E18" s="9" t="s">
        <v>1637</v>
      </c>
      <c r="F18" s="9" t="s">
        <v>1586</v>
      </c>
      <c r="G18" s="9" t="s">
        <v>1586</v>
      </c>
      <c r="H18" s="9" t="s">
        <v>3869</v>
      </c>
      <c r="I18" s="9" t="s">
        <v>1586</v>
      </c>
      <c r="J18" s="9" t="s">
        <v>1586</v>
      </c>
    </row>
    <row r="19" spans="2:10" x14ac:dyDescent="0.4">
      <c r="B19" s="6" t="s">
        <v>122</v>
      </c>
      <c r="C19" s="6" t="s">
        <v>43</v>
      </c>
      <c r="D19" s="6" t="s">
        <v>1617</v>
      </c>
      <c r="E19" s="9" t="s">
        <v>1639</v>
      </c>
      <c r="F19" s="9" t="s">
        <v>1586</v>
      </c>
      <c r="G19" s="9" t="s">
        <v>1586</v>
      </c>
      <c r="H19" s="9" t="s">
        <v>1678</v>
      </c>
      <c r="I19" s="9" t="s">
        <v>1586</v>
      </c>
      <c r="J19" s="9" t="s">
        <v>1586</v>
      </c>
    </row>
    <row r="20" spans="2:10" x14ac:dyDescent="0.4">
      <c r="B20" s="6" t="s">
        <v>125</v>
      </c>
      <c r="C20" s="6" t="s">
        <v>47</v>
      </c>
      <c r="D20" s="6" t="s">
        <v>1610</v>
      </c>
      <c r="E20" s="9" t="s">
        <v>1643</v>
      </c>
      <c r="F20" s="9" t="s">
        <v>1586</v>
      </c>
      <c r="G20" s="9" t="s">
        <v>1586</v>
      </c>
      <c r="H20" s="9" t="s">
        <v>1687</v>
      </c>
      <c r="I20" s="9" t="s">
        <v>1586</v>
      </c>
      <c r="J20" s="9" t="s">
        <v>1586</v>
      </c>
    </row>
    <row r="21" spans="2:10" x14ac:dyDescent="0.4">
      <c r="B21" s="6" t="s">
        <v>125</v>
      </c>
      <c r="C21" s="6" t="s">
        <v>47</v>
      </c>
      <c r="D21" s="6" t="s">
        <v>1613</v>
      </c>
      <c r="E21" s="9" t="s">
        <v>1647</v>
      </c>
      <c r="F21" s="9" t="s">
        <v>1586</v>
      </c>
      <c r="G21" s="9" t="s">
        <v>1586</v>
      </c>
      <c r="H21" s="9" t="s">
        <v>1676</v>
      </c>
      <c r="I21" s="9" t="s">
        <v>1586</v>
      </c>
      <c r="J21" s="9" t="s">
        <v>1586</v>
      </c>
    </row>
    <row r="22" spans="2:10" x14ac:dyDescent="0.4">
      <c r="B22" s="6" t="s">
        <v>125</v>
      </c>
      <c r="C22" s="6" t="s">
        <v>47</v>
      </c>
      <c r="D22" s="6" t="s">
        <v>1617</v>
      </c>
      <c r="E22" s="9" t="s">
        <v>1650</v>
      </c>
      <c r="F22" s="9" t="s">
        <v>1586</v>
      </c>
      <c r="G22" s="9" t="s">
        <v>1586</v>
      </c>
      <c r="H22" s="9" t="s">
        <v>1599</v>
      </c>
      <c r="I22" s="9" t="s">
        <v>1586</v>
      </c>
      <c r="J22" s="9" t="s">
        <v>1586</v>
      </c>
    </row>
    <row r="23" spans="2:10" x14ac:dyDescent="0.4">
      <c r="B23" s="6" t="s">
        <v>128</v>
      </c>
      <c r="C23" s="6" t="s">
        <v>51</v>
      </c>
      <c r="D23" s="6" t="s">
        <v>1610</v>
      </c>
      <c r="E23" s="9" t="s">
        <v>1597</v>
      </c>
      <c r="F23" s="9" t="s">
        <v>1586</v>
      </c>
      <c r="G23" s="9" t="s">
        <v>1586</v>
      </c>
      <c r="H23" s="9" t="s">
        <v>1584</v>
      </c>
      <c r="I23" s="9" t="s">
        <v>1586</v>
      </c>
      <c r="J23" s="9" t="s">
        <v>1586</v>
      </c>
    </row>
    <row r="24" spans="2:10" x14ac:dyDescent="0.4">
      <c r="B24" s="6" t="s">
        <v>128</v>
      </c>
      <c r="C24" s="6" t="s">
        <v>51</v>
      </c>
      <c r="D24" s="6" t="s">
        <v>1613</v>
      </c>
      <c r="E24" s="9" t="s">
        <v>1597</v>
      </c>
      <c r="F24" s="9" t="s">
        <v>1586</v>
      </c>
      <c r="G24" s="9" t="s">
        <v>1586</v>
      </c>
      <c r="H24" s="9" t="s">
        <v>1584</v>
      </c>
      <c r="I24" s="9" t="s">
        <v>1586</v>
      </c>
      <c r="J24" s="9" t="s">
        <v>1586</v>
      </c>
    </row>
    <row r="25" spans="2:10" x14ac:dyDescent="0.4">
      <c r="B25" s="6" t="s">
        <v>128</v>
      </c>
      <c r="C25" s="6" t="s">
        <v>51</v>
      </c>
      <c r="D25" s="6" t="s">
        <v>1617</v>
      </c>
      <c r="E25" s="9" t="s">
        <v>1586</v>
      </c>
      <c r="F25" s="9" t="s">
        <v>1586</v>
      </c>
      <c r="G25" s="9" t="s">
        <v>1586</v>
      </c>
      <c r="H25" s="9" t="s">
        <v>1586</v>
      </c>
      <c r="I25" s="9" t="s">
        <v>1586</v>
      </c>
      <c r="J25" s="9" t="s">
        <v>1586</v>
      </c>
    </row>
  </sheetData>
  <mergeCells count="7">
    <mergeCell ref="B6:J6"/>
    <mergeCell ref="B16:J16"/>
    <mergeCell ref="B4:B5"/>
    <mergeCell ref="C4:C5"/>
    <mergeCell ref="D4:D5"/>
    <mergeCell ref="E4:G4"/>
    <mergeCell ref="H4:J4"/>
  </mergeCells>
  <pageMargins left="0.7" right="0.7" top="0.75" bottom="0.75" header="0.3" footer="0.3"/>
  <pageSetup paperSize="9" orientation="portrait" horizontalDpi="300" verticalDpi="300"/>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59.8437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TX-HTX'!A1", "Zurück")</f>
        <v>Zurück</v>
      </c>
    </row>
    <row r="3" spans="1:5" x14ac:dyDescent="0.4">
      <c r="B3" s="7" t="s">
        <v>2853</v>
      </c>
    </row>
    <row r="4" spans="1:5" x14ac:dyDescent="0.4">
      <c r="B4" s="25" t="s">
        <v>36</v>
      </c>
      <c r="C4" s="25" t="s">
        <v>37</v>
      </c>
      <c r="D4" s="26" t="s">
        <v>1580</v>
      </c>
      <c r="E4" s="12" t="s">
        <v>1581</v>
      </c>
    </row>
    <row r="5" spans="1:5" x14ac:dyDescent="0.4">
      <c r="B5" s="24"/>
      <c r="C5" s="24"/>
      <c r="D5" s="27"/>
      <c r="E5" s="8" t="s">
        <v>2851</v>
      </c>
    </row>
    <row r="6" spans="1:5" x14ac:dyDescent="0.4">
      <c r="B6" s="21" t="s">
        <v>41</v>
      </c>
      <c r="C6" s="21"/>
      <c r="D6" s="29"/>
      <c r="E6" s="29"/>
    </row>
    <row r="7" spans="1:5" ht="24.9" x14ac:dyDescent="0.4">
      <c r="B7" s="6" t="s">
        <v>54</v>
      </c>
      <c r="C7" s="6" t="s">
        <v>55</v>
      </c>
      <c r="D7" s="9" t="s">
        <v>1586</v>
      </c>
      <c r="E7" s="9" t="s">
        <v>52</v>
      </c>
    </row>
    <row r="8" spans="1:5" ht="24.9" x14ac:dyDescent="0.4">
      <c r="B8" s="6" t="s">
        <v>56</v>
      </c>
      <c r="C8" s="6" t="s">
        <v>57</v>
      </c>
      <c r="D8" s="9" t="s">
        <v>1588</v>
      </c>
      <c r="E8" s="9" t="s">
        <v>59</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TX-HTX'!A1", "Zurück")</f>
        <v>Zurück</v>
      </c>
    </row>
  </sheetData>
  <pageMargins left="0.7" right="0.7" top="0.75" bottom="0.75" header="0.3" footer="0.3"/>
  <pageSetup paperSize="9" orientation="portrait" horizontalDpi="300" verticalDpi="300"/>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workbookViewId="0"/>
  </sheetViews>
  <sheetFormatPr baseColWidth="10" defaultRowHeight="14.6" x14ac:dyDescent="0.4"/>
  <cols>
    <col min="2" max="2" width="9.69140625" customWidth="1"/>
    <col min="3" max="3" width="24.69140625" customWidth="1"/>
    <col min="4" max="4" width="22.69140625" customWidth="1"/>
    <col min="5" max="5" width="41.69140625" customWidth="1"/>
    <col min="6" max="6" width="60.69140625" customWidth="1"/>
    <col min="7" max="7" width="29.69140625" customWidth="1"/>
    <col min="8" max="8" width="35.69140625" customWidth="1"/>
  </cols>
  <sheetData>
    <row r="1" spans="1:8" x14ac:dyDescent="0.4">
      <c r="A1" s="2" t="str">
        <f>HYPERLINK("#'Auswahl Auswertungsmodul'!A1", "Zurück zum Start")</f>
        <v>Zurück zum Start</v>
      </c>
    </row>
    <row r="2" spans="1:8" x14ac:dyDescent="0.4">
      <c r="A2" s="2" t="str">
        <f>HYPERLINK("#'Auswahl TX-HTX'!A1", "Zurück")</f>
        <v>Zurück</v>
      </c>
    </row>
    <row r="3" spans="1:8" x14ac:dyDescent="0.4">
      <c r="B3" s="7" t="s">
        <v>2940</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367</v>
      </c>
      <c r="C6" s="6" t="s">
        <v>368</v>
      </c>
      <c r="D6" s="9" t="s">
        <v>1663</v>
      </c>
      <c r="E6" s="9" t="s">
        <v>149</v>
      </c>
      <c r="F6" s="9" t="s">
        <v>149</v>
      </c>
      <c r="G6" s="9" t="s">
        <v>149</v>
      </c>
      <c r="H6" s="9" t="s">
        <v>149</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TX-HTX'!A1", "Zurück")</f>
        <v>Zurück</v>
      </c>
    </row>
  </sheetData>
  <pageMargins left="0.7" right="0.7" top="0.75" bottom="0.75" header="0.3" footer="0.3"/>
  <pageSetup paperSize="9" orientation="portrait" horizontalDpi="300" verticalDpi="300"/>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heetViews>
  <sheetFormatPr baseColWidth="10" defaultRowHeight="14.6" x14ac:dyDescent="0.4"/>
  <cols>
    <col min="2" max="2" width="9.69140625" customWidth="1"/>
    <col min="3" max="3" width="24.69140625" customWidth="1"/>
    <col min="4" max="4" width="39.69140625" customWidth="1"/>
    <col min="5" max="5" width="45.69140625" customWidth="1"/>
    <col min="6" max="6" width="82.69140625" customWidth="1"/>
  </cols>
  <sheetData>
    <row r="1" spans="1:6" x14ac:dyDescent="0.4">
      <c r="A1" s="2" t="str">
        <f>HYPERLINK("#'Auswahl Auswertungsmodul'!A1", "Zurück zum Start")</f>
        <v>Zurück zum Start</v>
      </c>
    </row>
    <row r="2" spans="1:6" x14ac:dyDescent="0.4">
      <c r="A2" s="2" t="str">
        <f>HYPERLINK("#'Auswahl TX-HTX'!A1", "Zurück")</f>
        <v>Zurück</v>
      </c>
    </row>
    <row r="3" spans="1:6" x14ac:dyDescent="0.4">
      <c r="B3" s="7" t="s">
        <v>3226</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367</v>
      </c>
      <c r="C6" s="6" t="s">
        <v>368</v>
      </c>
      <c r="D6" s="9" t="s">
        <v>45</v>
      </c>
      <c r="E6" s="9" t="s">
        <v>52</v>
      </c>
      <c r="F6" s="9" t="s">
        <v>44</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baseColWidth="10" defaultRowHeight="14.6" x14ac:dyDescent="0.4"/>
  <cols>
    <col min="2" max="2" width="9.69140625" customWidth="1"/>
    <col min="3" max="3" width="59.8437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TX-HTX'!A1", "Zurück")</f>
        <v>Zurück</v>
      </c>
    </row>
    <row r="3" spans="1:6" x14ac:dyDescent="0.4">
      <c r="B3" s="7" t="s">
        <v>3176</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41</v>
      </c>
      <c r="C6" s="21"/>
      <c r="D6" s="29"/>
      <c r="E6" s="29"/>
      <c r="F6" s="29"/>
    </row>
    <row r="7" spans="1:6" ht="24.9" x14ac:dyDescent="0.4">
      <c r="B7" s="6" t="s">
        <v>54</v>
      </c>
      <c r="C7" s="6" t="s">
        <v>55</v>
      </c>
      <c r="D7" s="9" t="s">
        <v>52</v>
      </c>
      <c r="E7" s="9" t="s">
        <v>52</v>
      </c>
      <c r="F7" s="9" t="s">
        <v>52</v>
      </c>
    </row>
    <row r="8" spans="1:6" ht="24.9" x14ac:dyDescent="0.4">
      <c r="B8" s="6" t="s">
        <v>56</v>
      </c>
      <c r="C8" s="6" t="s">
        <v>57</v>
      </c>
      <c r="D8" s="9" t="s">
        <v>52</v>
      </c>
      <c r="E8" s="9" t="s">
        <v>52</v>
      </c>
      <c r="F8" s="9" t="s">
        <v>52</v>
      </c>
    </row>
  </sheetData>
  <mergeCells count="5">
    <mergeCell ref="B4:B5"/>
    <mergeCell ref="C4:C5"/>
    <mergeCell ref="D4:E4"/>
    <mergeCell ref="F4:F5"/>
    <mergeCell ref="B6:F6"/>
  </mergeCells>
  <pageMargins left="0.7" right="0.7" top="0.75" bottom="0.75" header="0.3" footer="0.3"/>
  <pageSetup paperSize="9" orientation="portrait" horizontalDpi="300" verticalDpi="300"/>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TX-HTX'!A1", "Zurück")</f>
        <v>Zurück</v>
      </c>
    </row>
  </sheetData>
  <pageMargins left="0.7" right="0.7" top="0.75" bottom="0.75" header="0.3" footer="0.3"/>
  <pageSetup paperSize="9" orientation="portrait" horizontalDpi="300" verticalDpi="300"/>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baseColWidth="10" defaultRowHeight="14.6" x14ac:dyDescent="0.4"/>
  <cols>
    <col min="2" max="2" width="9.69140625" customWidth="1"/>
    <col min="3" max="3" width="24.69140625" customWidth="1"/>
    <col min="4" max="4" width="35.69140625" customWidth="1"/>
    <col min="5" max="5" width="33.69140625" customWidth="1"/>
    <col min="6" max="6" width="20.69140625" customWidth="1"/>
    <col min="7" max="7" width="19.69140625" customWidth="1"/>
    <col min="8" max="8" width="31.69140625" customWidth="1"/>
    <col min="9" max="9" width="36.69140625" customWidth="1"/>
  </cols>
  <sheetData>
    <row r="1" spans="1:9" x14ac:dyDescent="0.4">
      <c r="A1" s="2" t="str">
        <f>HYPERLINK("#'Auswahl Auswertungsmodul'!A1", "Zurück zum Start")</f>
        <v>Zurück zum Start</v>
      </c>
    </row>
    <row r="2" spans="1:9" x14ac:dyDescent="0.4">
      <c r="A2" s="2" t="str">
        <f>HYPERLINK("#'Auswahl TX-HTX'!A1", "Zurück")</f>
        <v>Zurück</v>
      </c>
    </row>
    <row r="3" spans="1:9" x14ac:dyDescent="0.4">
      <c r="B3" s="7" t="s">
        <v>4352</v>
      </c>
    </row>
    <row r="4" spans="1:9" x14ac:dyDescent="0.4">
      <c r="B4" s="4" t="s">
        <v>36</v>
      </c>
      <c r="C4" s="4" t="s">
        <v>345</v>
      </c>
      <c r="D4" s="15" t="s">
        <v>4346</v>
      </c>
      <c r="E4" s="15" t="s">
        <v>4347</v>
      </c>
      <c r="F4" s="15" t="s">
        <v>4348</v>
      </c>
      <c r="G4" s="15" t="s">
        <v>4349</v>
      </c>
      <c r="H4" s="15" t="s">
        <v>4350</v>
      </c>
      <c r="I4" s="15" t="s">
        <v>3171</v>
      </c>
    </row>
    <row r="5" spans="1:9" x14ac:dyDescent="0.4">
      <c r="B5" s="6" t="s">
        <v>367</v>
      </c>
      <c r="C5" s="6" t="s">
        <v>368</v>
      </c>
      <c r="D5" s="9" t="s">
        <v>1597</v>
      </c>
      <c r="E5" s="9" t="s">
        <v>1586</v>
      </c>
      <c r="F5" s="9" t="s">
        <v>1586</v>
      </c>
      <c r="G5" s="9" t="s">
        <v>1586</v>
      </c>
      <c r="H5" s="9" t="s">
        <v>1586</v>
      </c>
      <c r="I5" s="9" t="s">
        <v>1586</v>
      </c>
    </row>
  </sheetData>
  <pageMargins left="0.7" right="0.7" top="0.75" bottom="0.75" header="0.3" footer="0.3"/>
  <pageSetup paperSize="9" orientation="portrait" horizontalDpi="300" verticalDpi="300"/>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workbookViewId="0"/>
  </sheetViews>
  <sheetFormatPr baseColWidth="10" defaultRowHeight="14.6" x14ac:dyDescent="0.4"/>
  <cols>
    <col min="2" max="2" width="9.69140625" customWidth="1"/>
    <col min="3" max="3" width="24.6914062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TX-HTX'!A1", "Zurück")</f>
        <v>Zurück</v>
      </c>
    </row>
    <row r="3" spans="1:11" x14ac:dyDescent="0.4">
      <c r="B3" s="7" t="s">
        <v>4405</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367</v>
      </c>
      <c r="C6" s="6" t="s">
        <v>368</v>
      </c>
      <c r="D6" s="6" t="s">
        <v>1610</v>
      </c>
      <c r="E6" s="9" t="s">
        <v>1586</v>
      </c>
      <c r="F6" s="9" t="s">
        <v>1586</v>
      </c>
      <c r="G6" s="9" t="s">
        <v>1586</v>
      </c>
      <c r="H6" s="9" t="s">
        <v>1586</v>
      </c>
      <c r="I6" s="9" t="s">
        <v>1586</v>
      </c>
      <c r="J6" s="9" t="s">
        <v>1586</v>
      </c>
      <c r="K6" s="9" t="s">
        <v>1586</v>
      </c>
    </row>
    <row r="7" spans="1:11" x14ac:dyDescent="0.4">
      <c r="B7" s="6" t="s">
        <v>367</v>
      </c>
      <c r="C7" s="6" t="s">
        <v>368</v>
      </c>
      <c r="D7" s="6" t="s">
        <v>4373</v>
      </c>
      <c r="E7" s="9" t="s">
        <v>1586</v>
      </c>
      <c r="F7" s="9" t="s">
        <v>1586</v>
      </c>
      <c r="G7" s="9" t="s">
        <v>1586</v>
      </c>
      <c r="H7" s="9" t="s">
        <v>1586</v>
      </c>
      <c r="I7" s="9" t="s">
        <v>1586</v>
      </c>
      <c r="J7" s="9" t="s">
        <v>1586</v>
      </c>
      <c r="K7" s="9" t="s">
        <v>1586</v>
      </c>
    </row>
    <row r="8" spans="1:11" x14ac:dyDescent="0.4">
      <c r="B8"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workbookViewId="0"/>
  </sheetViews>
  <sheetFormatPr baseColWidth="10" defaultRowHeight="14.6" x14ac:dyDescent="0.4"/>
  <cols>
    <col min="2" max="2" width="9.69140625" customWidth="1"/>
    <col min="3" max="3" width="59.8437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TX-HTX'!A1", "Zurück")</f>
        <v>Zurück</v>
      </c>
    </row>
    <row r="3" spans="1:11" x14ac:dyDescent="0.4">
      <c r="B3" s="7" t="s">
        <v>4375</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41</v>
      </c>
      <c r="C6" s="21"/>
      <c r="D6" s="21"/>
      <c r="E6" s="29"/>
      <c r="F6" s="29"/>
      <c r="G6" s="29"/>
      <c r="H6" s="29"/>
      <c r="I6" s="29"/>
      <c r="J6" s="29"/>
      <c r="K6" s="29"/>
    </row>
    <row r="7" spans="1:11" x14ac:dyDescent="0.4">
      <c r="B7" s="6" t="s">
        <v>54</v>
      </c>
      <c r="C7" s="6" t="s">
        <v>55</v>
      </c>
      <c r="D7" s="6" t="s">
        <v>1610</v>
      </c>
      <c r="E7" s="9" t="s">
        <v>1586</v>
      </c>
      <c r="F7" s="9" t="s">
        <v>1586</v>
      </c>
      <c r="G7" s="9" t="s">
        <v>1586</v>
      </c>
      <c r="H7" s="9" t="s">
        <v>1586</v>
      </c>
      <c r="I7" s="9" t="s">
        <v>1586</v>
      </c>
      <c r="J7" s="9" t="s">
        <v>1586</v>
      </c>
      <c r="K7" s="9" t="s">
        <v>1586</v>
      </c>
    </row>
    <row r="8" spans="1:11" x14ac:dyDescent="0.4">
      <c r="B8" s="6" t="s">
        <v>54</v>
      </c>
      <c r="C8" s="6" t="s">
        <v>55</v>
      </c>
      <c r="D8" s="6" t="s">
        <v>4373</v>
      </c>
      <c r="E8" s="9" t="s">
        <v>1586</v>
      </c>
      <c r="F8" s="9" t="s">
        <v>1586</v>
      </c>
      <c r="G8" s="9" t="s">
        <v>1586</v>
      </c>
      <c r="H8" s="9" t="s">
        <v>1586</v>
      </c>
      <c r="I8" s="9" t="s">
        <v>1586</v>
      </c>
      <c r="J8" s="9" t="s">
        <v>1586</v>
      </c>
      <c r="K8" s="9" t="s">
        <v>1586</v>
      </c>
    </row>
    <row r="9" spans="1:11" x14ac:dyDescent="0.4">
      <c r="B9" s="6" t="s">
        <v>56</v>
      </c>
      <c r="C9" s="6" t="s">
        <v>57</v>
      </c>
      <c r="D9" s="6" t="s">
        <v>1610</v>
      </c>
      <c r="E9" s="9" t="s">
        <v>1586</v>
      </c>
      <c r="F9" s="9" t="s">
        <v>1586</v>
      </c>
      <c r="G9" s="9" t="s">
        <v>1586</v>
      </c>
      <c r="H9" s="9" t="s">
        <v>1586</v>
      </c>
      <c r="I9" s="9" t="s">
        <v>1586</v>
      </c>
      <c r="J9" s="9" t="s">
        <v>1586</v>
      </c>
      <c r="K9" s="9" t="s">
        <v>1586</v>
      </c>
    </row>
    <row r="10" spans="1:11" x14ac:dyDescent="0.4">
      <c r="B10" s="6" t="s">
        <v>56</v>
      </c>
      <c r="C10" s="6" t="s">
        <v>57</v>
      </c>
      <c r="D10" s="6" t="s">
        <v>4373</v>
      </c>
      <c r="E10" s="9" t="s">
        <v>1586</v>
      </c>
      <c r="F10" s="9" t="s">
        <v>1586</v>
      </c>
      <c r="G10" s="9" t="s">
        <v>1586</v>
      </c>
      <c r="H10" s="9" t="s">
        <v>1586</v>
      </c>
      <c r="I10" s="9" t="s">
        <v>1586</v>
      </c>
      <c r="J10" s="9" t="s">
        <v>1586</v>
      </c>
      <c r="K10" s="9" t="s">
        <v>1586</v>
      </c>
    </row>
    <row r="11" spans="1:11" x14ac:dyDescent="0.4">
      <c r="B11" s="13" t="s">
        <v>859</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1.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PCI'!A1", "Zurück")</f>
        <v>Zurück</v>
      </c>
    </row>
    <row r="3" spans="1:7" x14ac:dyDescent="0.4">
      <c r="B3" s="7" t="s">
        <v>6889</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5167</v>
      </c>
      <c r="C6" s="5" t="s">
        <v>4798</v>
      </c>
      <c r="D6" s="5" t="s">
        <v>1999</v>
      </c>
      <c r="E6" s="5" t="s">
        <v>1944</v>
      </c>
      <c r="F6" s="5" t="s">
        <v>1693</v>
      </c>
      <c r="G6" s="5" t="s">
        <v>3337</v>
      </c>
    </row>
  </sheetData>
  <mergeCells count="2">
    <mergeCell ref="B4:D4"/>
    <mergeCell ref="E4:G4"/>
  </mergeCells>
  <pageMargins left="0.7" right="0.7" top="0.75" bottom="0.75" header="0.3" footer="0.3"/>
  <pageSetup paperSize="9" orientation="portrait" horizontalDpi="300" verticalDpi="300"/>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HYPERLINK("#'TX-MKU - K3_1_QI'!A1", "Qualitätsindikatoren: Übersicht über Auffälligkeiten und Qualitätssicherungsmaßnahmen gem. § 17 DeQS-RL")</f>
        <v>Qualitätsindikatoren: Übersicht über Auffälligkeiten und Qualitätssicherungsmaßnahmen gem. § 17 DeQS-RL</v>
      </c>
      <c r="C6" s="2" t="str">
        <f>HYPERLINK("#'TX-MKU - K3_1_QI'!A1", "K3_1_QI")</f>
        <v>K3_1_QI</v>
      </c>
    </row>
    <row r="7" spans="1:3" x14ac:dyDescent="0.4">
      <c r="B7" s="2" t="str">
        <f>HYPERLINK("#'TX-MKU - K3_1_AK'!A1", "Auffälligkeitskriterien: Übersicht über Auffälligkeiten und Qualitätssicherungsmaßnahmen gem. § 17 DeQS-RL")</f>
        <v>Auffälligkeitskriterien: Übersicht über Auffälligkeiten und Qualitätssicherungsmaßnahmen gem. § 17 DeQS-RL</v>
      </c>
      <c r="C7" s="2" t="str">
        <f>HYPERLINK("#'TX-MKU - K3_1_AK'!A1", "K3_1_AK")</f>
        <v>K3_1_AK</v>
      </c>
    </row>
    <row r="8" spans="1:3" x14ac:dyDescent="0.4">
      <c r="B8" s="2" t="str">
        <f>HYPERLINK("#'TX-MKU - K3_2_QI'!A1", "Qualitätsindikatoren: Auffälligkeiten und Bewertungen nach Abschluss des Stellungnahmeverfahrens (AJ 2023)")</f>
        <v>Qualitätsindikatoren: Auffälligkeiten und Bewertungen nach Abschluss des Stellungnahmeverfahrens (AJ 2023)</v>
      </c>
      <c r="C8" s="2" t="str">
        <f>HYPERLINK("#'TX-MKU - K3_2_QI'!A1", "K3_2_QI")</f>
        <v>K3_2_QI</v>
      </c>
    </row>
    <row r="9" spans="1:3" x14ac:dyDescent="0.4">
      <c r="B9" s="2" t="str">
        <f>HYPERLINK("#'TX-MKU - K3_2_AK'!A1", "Auffälligkeitskriterien: Auffälligkeiten und Bewertungen nach Abschluss des Stellungnahmeverfahrens (AJ 2023)")</f>
        <v>Auffälligkeitskriterien: Auffälligkeiten und Bewertungen nach Abschluss des Stellungnahmeverfahrens (AJ 2023)</v>
      </c>
      <c r="C9" s="2" t="str">
        <f>HYPERLINK("#'TX-MKU - K3_2_AK'!A1", "K3_2_AK")</f>
        <v>K3_2_AK</v>
      </c>
    </row>
    <row r="10" spans="1:3" x14ac:dyDescent="0.4">
      <c r="B10" s="2" t="str">
        <f>HYPERLINK("#'TX-MKU - K3_3_QI'!A1", "Qualitätsindikatoren: Wiederholte Auffälligkeiten (AJ 2023 und Vorjahre)")</f>
        <v>Qualitätsindikatoren: Wiederholte Auffälligkeiten (AJ 2023 und Vorjahre)</v>
      </c>
      <c r="C10" s="2" t="str">
        <f>HYPERLINK("#'TX-MKU - K3_3_QI'!A1", "K3_3_QI")</f>
        <v>K3_3_QI</v>
      </c>
    </row>
    <row r="11" spans="1:3" x14ac:dyDescent="0.4">
      <c r="B11" s="2" t="str">
        <f>HYPERLINK("#'TX-MKU - K3_3_AK'!A1", "Auffälligkeitskriterien: Wiederholte Auffälligkeiten (AJ 2023 und Vorjahre)")</f>
        <v>Auffälligkeitskriterien: Wiederholte Auffälligkeiten (AJ 2023 und Vorjahre)</v>
      </c>
      <c r="C11" s="2" t="str">
        <f>HYPERLINK("#'TX-MKU - K3_3_AK'!A1", "K3_3_AK")</f>
        <v>K3_3_AK</v>
      </c>
    </row>
    <row r="12" spans="1:3" x14ac:dyDescent="0.4">
      <c r="B12" s="2" t="str">
        <f>HYPERLINK("#'TX-MKU - K3_4_QI'!A1", "Qualitätsindikatoren: Mehrfache Auffälligkeiten bei Leistungserbringern (AJ 2023)")</f>
        <v>Qualitätsindikatoren: Mehrfache Auffälligkeiten bei Leistungserbringern (AJ 2023)</v>
      </c>
      <c r="C12" s="2" t="str">
        <f>HYPERLINK("#'TX-MKU - K3_4_QI'!A1", "K3_4_QI")</f>
        <v>K3_4_QI</v>
      </c>
    </row>
    <row r="13" spans="1:3" x14ac:dyDescent="0.4">
      <c r="B13" s="2" t="str">
        <f>HYPERLINK("#'TX-MKU - K3_4_AK'!A1", "Auffälligkeitskriterien: Mehrfache Auffälligkeiten bei Leistungserbringern (AJ 2023)")</f>
        <v>Auffälligkeitskriterien: Mehrfache Auffälligkeiten bei Leistungserbringern (AJ 2023)</v>
      </c>
      <c r="C13" s="2" t="str">
        <f>HYPERLINK("#'TX-MKU - K3_4_AK'!A1", "K3_4_AK")</f>
        <v>K3_4_AK</v>
      </c>
    </row>
    <row r="14" spans="1:3" x14ac:dyDescent="0.4">
      <c r="B14" s="2" t="str">
        <f>HYPERLINK("#'TX-MKU - K3_5_QI'!A1", "Auffälligkeiten und Stellungnahmeverfahren nach Fallzahl pro Qualitätsindikator (AJ 2023)")</f>
        <v>Auffälligkeiten und Stellungnahmeverfahren nach Fallzahl pro Qualitätsindikator (AJ 2023)</v>
      </c>
      <c r="C14" s="2" t="str">
        <f>HYPERLINK("#'TX-MKU - K3_5_QI'!A1", "K3_5_QI")</f>
        <v>K3_5_QI</v>
      </c>
    </row>
    <row r="15" spans="1:3" x14ac:dyDescent="0.4">
      <c r="B15" s="2" t="str">
        <f>HYPERLINK("#'TX-MKU - A_1_QI'!A1", "Qualitätsindikatoren: Art der Auffälligkeit (AJ 2023)")</f>
        <v>Qualitätsindikatoren: Art der Auffälligkeit (AJ 2023)</v>
      </c>
      <c r="C15" s="2" t="str">
        <f>HYPERLINK("#'TX-MKU - A_1_QI'!A1", "A_1_QI")</f>
        <v>A_1_QI</v>
      </c>
    </row>
    <row r="16" spans="1:3" x14ac:dyDescent="0.4">
      <c r="B16" s="2" t="str">
        <f>HYPERLINK("#'TX-MKU - A_1_AK'!A1", "Auffälligkeitskriterien: Art der Auffälligkeit (AJ 2023)")</f>
        <v>Auffälligkeitskriterien: Art der Auffälligkeit (AJ 2023)</v>
      </c>
      <c r="C16" s="2" t="str">
        <f>HYPERLINK("#'TX-MKU - A_1_AK'!A1", "A_1_AK")</f>
        <v>A_1_AK</v>
      </c>
    </row>
    <row r="17" spans="2:3" x14ac:dyDescent="0.4">
      <c r="B17" s="2" t="str">
        <f>HYPERLINK("#'TX-MKU - A_2_QI_a'!A1", "Qualitätsindikatoren: Stellungnahmeverfahren (AJ 2023)")</f>
        <v>Qualitätsindikatoren: Stellungnahmeverfahren (AJ 2023)</v>
      </c>
      <c r="C17" s="2" t="str">
        <f>HYPERLINK("#'TX-MKU - A_2_QI_a'!A1", "A_2_QI_a")</f>
        <v>A_2_QI_a</v>
      </c>
    </row>
    <row r="18" spans="2:3" x14ac:dyDescent="0.4">
      <c r="B18" s="2" t="str">
        <f>HYPERLINK("#'TX-MKU - A_2_AK_a'!A1", "Auffälligkeitskriterien: Stellungnahmeverfahren (AJ 2023)")</f>
        <v>Auffälligkeitskriterien: Stellungnahmeverfahren (AJ 2023)</v>
      </c>
      <c r="C18" s="2" t="str">
        <f>HYPERLINK("#'TX-MKU - A_2_AK_a'!A1", "A_2_AK_a")</f>
        <v>A_2_AK_a</v>
      </c>
    </row>
    <row r="19" spans="2:3" x14ac:dyDescent="0.4">
      <c r="B19" s="2" t="str">
        <f>HYPERLINK("#'TX-MKU - A_2_QI_b'!A1", "Qualitätsindikatoren: Freitextkommentare zur Nicht-Einleitung von Stellungnahmeverfahren (AJ 2023)")</f>
        <v>Qualitätsindikatoren: Freitextkommentare zur Nicht-Einleitung von Stellungnahmeverfahren (AJ 2023)</v>
      </c>
      <c r="C19" s="2" t="str">
        <f>HYPERLINK("#'TX-MKU - A_2_QI_b'!A1", "A_2_QI_b")</f>
        <v>A_2_QI_b</v>
      </c>
    </row>
    <row r="20" spans="2:3" x14ac:dyDescent="0.4">
      <c r="B20" s="2" t="str">
        <f>HYPERLINK("#'TX-MKU - A_2_AK_b'!A1", "Auffälligkeitskriterien: Freitextkommentare zur Nicht-Einleitung von Stellungnahmeverfahren (AJ 2023)")</f>
        <v>Auffälligkeitskriterien: Freitextkommentare zur Nicht-Einleitung von Stellungnahmeverfahren (AJ 2023)</v>
      </c>
      <c r="C20" s="2" t="str">
        <f>HYPERLINK("#'TX-MKU - A_2_AK_b'!A1", "A_2_AK_b")</f>
        <v>A_2_AK_b</v>
      </c>
    </row>
    <row r="21" spans="2:3" x14ac:dyDescent="0.4">
      <c r="B21" s="2" t="str">
        <f>HYPERLINK("#'TX-MKU - A_3_AK_a'!A1", "Auffälligkeitskriterien: Bewertung der qualitativ auffälligen Ergebnisse (AJ 2023)")</f>
        <v>Auffälligkeitskriterien: Bewertung der qualitativ auffälligen Ergebnisse (AJ 2023)</v>
      </c>
      <c r="C21" s="2" t="str">
        <f>HYPERLINK("#'TX-MKU - A_3_AK_a'!A1", "A_3_AK_a")</f>
        <v>A_3_AK_a</v>
      </c>
    </row>
    <row r="22" spans="2:3" x14ac:dyDescent="0.4">
      <c r="B22" s="2" t="str">
        <f>HYPERLINK("#'TX-MKU - A_3_AK_b'!A1", "Auffälligkeitskriterien: Freitextkommentare zur Bewertung der qualitativ auffälligen Ergebnisse (AJ 2023)")</f>
        <v>Auffälligkeitskriterien: Freitextkommentare zur Bewertung der qualitativ auffälligen Ergebnisse (AJ 2023)</v>
      </c>
      <c r="C22" s="2" t="str">
        <f>HYPERLINK("#'TX-MKU - A_3_AK_b'!A1", "A_3_AK_b")</f>
        <v>A_3_AK_b</v>
      </c>
    </row>
    <row r="23" spans="2:3" x14ac:dyDescent="0.4">
      <c r="B23" s="2" t="str">
        <f>HYPERLINK("#'TX-MKU - A_4_QI_a'!A1", "Qualitätsindikatoren: Bewertung der qualitativ auffälligen Ergebnisse (AJ 2023)")</f>
        <v>Qualitätsindikatoren: Bewertung der qualitativ auffälligen Ergebnisse (AJ 2023)</v>
      </c>
      <c r="C23" s="2" t="str">
        <f>HYPERLINK("#'TX-MKU - A_4_QI_a'!A1", "A_4_QI_a")</f>
        <v>A_4_QI_a</v>
      </c>
    </row>
    <row r="24" spans="2:3" x14ac:dyDescent="0.4">
      <c r="B24" s="2" t="str">
        <f>HYPERLINK("#'TX-MKU - A_4_QI_b'!A1", "Qualitätsindikatoren: Freitextkommentare zur Bewertung der qualitativ auffälligen Ergebnisse (AJ 2023)")</f>
        <v>Qualitätsindikatoren: Freitextkommentare zur Bewertung der qualitativ auffälligen Ergebnisse (AJ 2023)</v>
      </c>
      <c r="C24" s="2" t="str">
        <f>HYPERLINK("#'TX-MKU - A_4_QI_b'!A1", "A_4_QI_b")</f>
        <v>A_4_QI_b</v>
      </c>
    </row>
    <row r="25" spans="2:3" x14ac:dyDescent="0.4">
      <c r="B25" s="2" t="str">
        <f>HYPERLINK("#'TX-MKU - A_5_AK_a'!A1", "Auffälligkeitskriterien: Bewertung der qualitativ unauffälligen Ergebnisse (AJ 2023)")</f>
        <v>Auffälligkeitskriterien: Bewertung der qualitativ unauffälligen Ergebnisse (AJ 2023)</v>
      </c>
      <c r="C25" s="2" t="str">
        <f>HYPERLINK("#'TX-MKU - A_5_AK_a'!A1", "A_5_AK_a")</f>
        <v>A_5_AK_a</v>
      </c>
    </row>
    <row r="26" spans="2:3" x14ac:dyDescent="0.4">
      <c r="B26" s="2" t="str">
        <f>HYPERLINK("#'TX-MKU - A_5_AK_b'!A1", "Auffälligkeitskriterien: Freitextkommentare zur Bewertung der qualitativ unauffälligen Ergebnisse (AJ 2023)")</f>
        <v>Auffälligkeitskriterien: Freitextkommentare zur Bewertung der qualitativ unauffälligen Ergebnisse (AJ 2023)</v>
      </c>
      <c r="C26" s="2" t="str">
        <f>HYPERLINK("#'TX-MKU - A_5_AK_b'!A1", "A_5_AK_b")</f>
        <v>A_5_AK_b</v>
      </c>
    </row>
    <row r="27" spans="2:3" x14ac:dyDescent="0.4">
      <c r="B27" s="2" t="str">
        <f>HYPERLINK("#'TX-MKU - A_6_QI_a'!A1", "Qualitätsindikatoren: Bewertung der qualitativ unauffälligen Ergebnisse (AJ 2023)")</f>
        <v>Qualitätsindikatoren: Bewertung der qualitativ unauffälligen Ergebnisse (AJ 2023)</v>
      </c>
      <c r="C27" s="2" t="str">
        <f>HYPERLINK("#'TX-MKU - A_6_QI_a'!A1", "A_6_QI_a")</f>
        <v>A_6_QI_a</v>
      </c>
    </row>
    <row r="28" spans="2:3" x14ac:dyDescent="0.4">
      <c r="B28" s="2" t="str">
        <f>HYPERLINK("#'TX-MKU - A_6_QI_b'!A1", "Qualitätsindikatoren: Freitextkommentare zur Bewertung der qualitativ unauffälligen Ergebnisse (AJ 2023)")</f>
        <v>Qualitätsindikatoren: Freitextkommentare zur Bewertung der qualitativ unauffälligen Ergebnisse (AJ 2023)</v>
      </c>
      <c r="C28" s="2" t="str">
        <f>HYPERLINK("#'TX-MKU - A_6_QI_b'!A1", "A_6_QI_b")</f>
        <v>A_6_QI_b</v>
      </c>
    </row>
    <row r="29" spans="2:3" x14ac:dyDescent="0.4">
      <c r="B29" s="2" t="str">
        <f>HYPERLINK("#'TX-MKU - A_7_AK_a'!A1", "Auffälligkeitskriterien: Bewertung der  Ergebnisse als Sonstiges (AJ 2023)")</f>
        <v>Auffälligkeitskriterien: Bewertung der  Ergebnisse als Sonstiges (AJ 2023)</v>
      </c>
      <c r="C29" s="2" t="str">
        <f>HYPERLINK("#'TX-MKU - A_7_AK_a'!A1", "A_7_AK_a")</f>
        <v>A_7_AK_a</v>
      </c>
    </row>
    <row r="30" spans="2:3" x14ac:dyDescent="0.4">
      <c r="B30" s="2" t="str">
        <f>HYPERLINK("#'TX-MKU - A_7_AK_b'!A1", "Auffälligkeitskriterien: Freitextkommentare zur Bewertung der Ergebnisse als Sonstiges (AJ 2023)")</f>
        <v>Auffälligkeitskriterien: Freitextkommentare zur Bewertung der Ergebnisse als Sonstiges (AJ 2023)</v>
      </c>
      <c r="C30" s="2" t="str">
        <f>HYPERLINK("#'TX-MKU - A_7_AK_b'!A1", "A_7_AK_b")</f>
        <v>A_7_AK_b</v>
      </c>
    </row>
    <row r="31" spans="2:3" x14ac:dyDescent="0.4">
      <c r="B31" s="2" t="str">
        <f>HYPERLINK("#'TX-MKU - A_8_QI_a'!A1", "Qualitätsindikatoren: Bewertung der Ergebnisse als Dokumentationsfehler oder Sonstiges (AJ 2023)")</f>
        <v>Qualitätsindikatoren: Bewertung der Ergebnisse als Dokumentationsfehler oder Sonstiges (AJ 2023)</v>
      </c>
      <c r="C31" s="2" t="str">
        <f>HYPERLINK("#'TX-MKU - A_8_QI_a'!A1", "A_8_QI_a")</f>
        <v>A_8_QI_a</v>
      </c>
    </row>
    <row r="32" spans="2:3" x14ac:dyDescent="0.4">
      <c r="B32" s="2" t="str">
        <f>HYPERLINK("#'TX-MKU - A_8_QI_b'!A1", "Qualitätsindikatoren: Freitextkommentare zur Bewertung der Ergebnisse als Dokumentationsfehler oder Sonstiges (AJ 2023)")</f>
        <v>Qualitätsindikatoren: Freitextkommentare zur Bewertung der Ergebnisse als Dokumentationsfehler oder Sonstiges (AJ 2023)</v>
      </c>
      <c r="C32" s="2" t="str">
        <f>HYPERLINK("#'TX-MKU - A_8_QI_b'!A1", "A_8_QI_b")</f>
        <v>A_8_QI_b</v>
      </c>
    </row>
    <row r="33" spans="2:3" x14ac:dyDescent="0.4">
      <c r="B33" s="2" t="str">
        <f>HYPERLINK("#'TX-MKU - A_9_QI'!A1", "Qualitätsindikatoren: Initiierung Maßnahmenstufe 1 und 2 (AJ 2023)")</f>
        <v>Qualitätsindikatoren: Initiierung Maßnahmenstufe 1 und 2 (AJ 2023)</v>
      </c>
      <c r="C33" s="2" t="str">
        <f>HYPERLINK("#'TX-MKU - A_9_QI'!A1", "A_9_QI")</f>
        <v>A_9_QI</v>
      </c>
    </row>
    <row r="34" spans="2:3" x14ac:dyDescent="0.4">
      <c r="B34" s="2" t="str">
        <f>HYPERLINK("#'TX-MKU - A_9_AK'!A1", "Auffälligkeitskriterien: Initiierung Maßnahmenstufe 1 und 2 (AJ 2023)")</f>
        <v>Auffälligkeitskriterien: Initiierung Maßnahmenstufe 1 und 2 (AJ 2023)</v>
      </c>
      <c r="C34" s="2" t="str">
        <f>HYPERLINK("#'TX-MKU - A_9_AK'!A1", "A_9_AK")</f>
        <v>A_9_AK</v>
      </c>
    </row>
    <row r="35" spans="2:3" x14ac:dyDescent="0.4">
      <c r="B35" s="2" t="str">
        <f>HYPERLINK("#'TX-MKU - A_11_AK_QI'!A1", "Qualitätsindikatoren und Auffälligkeitskriterien: Best practice (AJ 2023)")</f>
        <v>Qualitätsindikatoren und Auffälligkeitskriterien: Best practice (AJ 2023)</v>
      </c>
      <c r="C35" s="2" t="str">
        <f>HYPERLINK("#'TX-MKU - A_11_AK_QI'!A1", "A_11_AK_QI")</f>
        <v>A_11_AK_QI</v>
      </c>
    </row>
    <row r="36" spans="2:3" x14ac:dyDescent="0.4">
      <c r="B36" s="2" t="str">
        <f>HYPERLINK("#'TX-MKU - A_12_QI'!A1", "Darstellung des Verlaufs der Bewertung (AJ 2023)")</f>
        <v>Darstellung des Verlaufs der Bewertung (AJ 2023)</v>
      </c>
      <c r="C36" s="2" t="str">
        <f>HYPERLINK("#'TX-MKU - A_12_QI'!A1", "A_12_QI")</f>
        <v>A_12_QI</v>
      </c>
    </row>
    <row r="37" spans="2:3" x14ac:dyDescent="0.4">
      <c r="B37" s="2" t="str">
        <f>HYPERLINK("#'TX-MKU - A_13_QI'!A1", "Qualitätsindikatoren: Art der Maßnahme in Maßnahmenstufe 1 (AJ 2022 und 2023)")</f>
        <v>Qualitätsindikatoren: Art der Maßnahme in Maßnahmenstufe 1 (AJ 2022 und 2023)</v>
      </c>
      <c r="C37" s="2" t="str">
        <f>HYPERLINK("#'TX-MKU - A_13_QI'!A1", "A_13_QI")</f>
        <v>A_13_QI</v>
      </c>
    </row>
    <row r="38" spans="2:3" x14ac:dyDescent="0.4">
      <c r="B38" s="2" t="str">
        <f>HYPERLINK("#'TX-MKU - A_13_AK'!A1", "Auffälligkeitskriterien: Art der Maßnahme in Maßnahmenstufe 1 (AJ 2022 und 2023)")</f>
        <v>Auffälligkeitskriterien: Art der Maßnahme in Maßnahmenstufe 1 (AJ 2022 und 2023)</v>
      </c>
      <c r="C38" s="2" t="str">
        <f>HYPERLINK("#'TX-MKU - A_13_AK'!A1", "A_13_AK")</f>
        <v>A_13_AK</v>
      </c>
    </row>
  </sheetData>
  <pageMargins left="0.7" right="0.7" top="0.75" bottom="0.75" header="0.3" footer="0.3"/>
  <pageSetup paperSize="9" orientation="portrait" horizontalDpi="300" verticalDpi="300"/>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TX-MKU'!A1", "Zurück")</f>
        <v>Zurück</v>
      </c>
    </row>
    <row r="3" spans="1:6" x14ac:dyDescent="0.4">
      <c r="B3" s="7" t="s">
        <v>4704</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3863</v>
      </c>
      <c r="D6" s="9" t="s">
        <v>3326</v>
      </c>
      <c r="E6" s="9" t="s">
        <v>4498</v>
      </c>
      <c r="F6" s="9" t="s">
        <v>3326</v>
      </c>
    </row>
    <row r="7" spans="1:6" x14ac:dyDescent="0.4">
      <c r="B7" s="16" t="s">
        <v>4655</v>
      </c>
      <c r="C7" s="9" t="s">
        <v>3863</v>
      </c>
      <c r="D7" s="9" t="s">
        <v>4443</v>
      </c>
      <c r="E7" s="9" t="s">
        <v>4498</v>
      </c>
      <c r="F7" s="9" t="s">
        <v>4443</v>
      </c>
    </row>
    <row r="8" spans="1:6" x14ac:dyDescent="0.4">
      <c r="B8" s="16" t="s">
        <v>4444</v>
      </c>
      <c r="C8" s="9" t="s">
        <v>1614</v>
      </c>
      <c r="D8" s="9" t="s">
        <v>4696</v>
      </c>
      <c r="E8" s="9" t="s">
        <v>1835</v>
      </c>
      <c r="F8" s="9" t="s">
        <v>4697</v>
      </c>
    </row>
    <row r="9" spans="1:6" x14ac:dyDescent="0.4">
      <c r="B9" s="9" t="s">
        <v>4446</v>
      </c>
      <c r="C9" s="9" t="s">
        <v>1586</v>
      </c>
      <c r="D9" s="9" t="s">
        <v>4447</v>
      </c>
      <c r="E9" s="9" t="s">
        <v>1586</v>
      </c>
      <c r="F9" s="9" t="s">
        <v>4447</v>
      </c>
    </row>
    <row r="10" spans="1:6" x14ac:dyDescent="0.4">
      <c r="B10" s="16" t="s">
        <v>4448</v>
      </c>
      <c r="C10" s="9" t="s">
        <v>1614</v>
      </c>
      <c r="D10" s="9" t="s">
        <v>4443</v>
      </c>
      <c r="E10" s="9" t="s">
        <v>1835</v>
      </c>
      <c r="F10" s="9" t="s">
        <v>4443</v>
      </c>
    </row>
    <row r="11" spans="1:6" x14ac:dyDescent="0.4">
      <c r="B11" s="9" t="s">
        <v>4664</v>
      </c>
      <c r="C11" s="9" t="s">
        <v>1614</v>
      </c>
      <c r="D11" s="9" t="s">
        <v>4443</v>
      </c>
      <c r="E11" s="9" t="s">
        <v>1835</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1586</v>
      </c>
      <c r="D15" s="9" t="s">
        <v>4447</v>
      </c>
      <c r="E15" s="9" t="s">
        <v>1586</v>
      </c>
      <c r="F15" s="9" t="s">
        <v>4447</v>
      </c>
    </row>
    <row r="16" spans="1:6" x14ac:dyDescent="0.4">
      <c r="B16" s="6" t="s">
        <v>4453</v>
      </c>
      <c r="C16" s="9" t="s">
        <v>1614</v>
      </c>
      <c r="D16" s="9" t="s">
        <v>4443</v>
      </c>
      <c r="E16" s="9" t="s">
        <v>1835</v>
      </c>
      <c r="F16" s="9" t="s">
        <v>4443</v>
      </c>
    </row>
    <row r="17" spans="2:6" x14ac:dyDescent="0.4">
      <c r="B17" s="9" t="s">
        <v>4455</v>
      </c>
      <c r="C17" s="9" t="s">
        <v>1614</v>
      </c>
      <c r="D17" s="9" t="s">
        <v>4443</v>
      </c>
      <c r="E17" s="9" t="s">
        <v>1835</v>
      </c>
      <c r="F17" s="9" t="s">
        <v>4443</v>
      </c>
    </row>
    <row r="18" spans="2:6" x14ac:dyDescent="0.4">
      <c r="B18" s="9" t="s">
        <v>4456</v>
      </c>
      <c r="C18" s="9" t="s">
        <v>1586</v>
      </c>
      <c r="D18" s="9" t="s">
        <v>4447</v>
      </c>
      <c r="E18" s="9" t="s">
        <v>1586</v>
      </c>
      <c r="F18" s="9" t="s">
        <v>4447</v>
      </c>
    </row>
    <row r="19" spans="2:6" x14ac:dyDescent="0.4">
      <c r="B19" s="9" t="s">
        <v>4457</v>
      </c>
      <c r="C19" s="9" t="s">
        <v>1586</v>
      </c>
      <c r="D19" s="9" t="s">
        <v>4447</v>
      </c>
      <c r="E19" s="9" t="s">
        <v>1597</v>
      </c>
      <c r="F19" s="9" t="s">
        <v>4495</v>
      </c>
    </row>
    <row r="20" spans="2:6" x14ac:dyDescent="0.4">
      <c r="B20" s="6" t="s">
        <v>4458</v>
      </c>
      <c r="C20" s="9" t="s">
        <v>1599</v>
      </c>
      <c r="D20" s="9" t="s">
        <v>4698</v>
      </c>
      <c r="E20" s="9" t="s">
        <v>1625</v>
      </c>
      <c r="F20" s="9" t="s">
        <v>4699</v>
      </c>
    </row>
    <row r="21" spans="2:6" x14ac:dyDescent="0.4">
      <c r="B21" s="21" t="s">
        <v>4459</v>
      </c>
      <c r="C21" s="22" t="s">
        <v>4437</v>
      </c>
      <c r="D21" s="22" t="s">
        <v>4437</v>
      </c>
      <c r="E21" s="22" t="s">
        <v>4437</v>
      </c>
      <c r="F21" s="22" t="s">
        <v>4437</v>
      </c>
    </row>
    <row r="22" spans="2:6" x14ac:dyDescent="0.4">
      <c r="B22" s="6" t="s">
        <v>4460</v>
      </c>
      <c r="C22" s="9" t="s">
        <v>3869</v>
      </c>
      <c r="D22" s="9" t="s">
        <v>4700</v>
      </c>
      <c r="E22" s="9" t="s">
        <v>1597</v>
      </c>
      <c r="F22" s="9" t="s">
        <v>4495</v>
      </c>
    </row>
    <row r="23" spans="2:6" x14ac:dyDescent="0.4">
      <c r="B23" s="6" t="s">
        <v>4462</v>
      </c>
      <c r="C23" s="9" t="s">
        <v>1723</v>
      </c>
      <c r="D23" s="9" t="s">
        <v>4701</v>
      </c>
      <c r="E23" s="9" t="s">
        <v>1668</v>
      </c>
      <c r="F23" s="9" t="s">
        <v>4702</v>
      </c>
    </row>
    <row r="24" spans="2:6" x14ac:dyDescent="0.4">
      <c r="B24" s="6" t="s">
        <v>4682</v>
      </c>
      <c r="C24" s="9" t="s">
        <v>1595</v>
      </c>
      <c r="D24" s="9" t="s">
        <v>4703</v>
      </c>
      <c r="E24" s="9" t="s">
        <v>1586</v>
      </c>
      <c r="F24" s="9" t="s">
        <v>4447</v>
      </c>
    </row>
    <row r="25" spans="2:6" x14ac:dyDescent="0.4">
      <c r="B25" s="6" t="s">
        <v>4464</v>
      </c>
      <c r="C25" s="9" t="s">
        <v>1586</v>
      </c>
      <c r="D25" s="9" t="s">
        <v>4447</v>
      </c>
      <c r="E25" s="9" t="s">
        <v>1586</v>
      </c>
      <c r="F25" s="9" t="s">
        <v>4447</v>
      </c>
    </row>
    <row r="26" spans="2:6" x14ac:dyDescent="0.4">
      <c r="B26" s="21" t="s">
        <v>4465</v>
      </c>
      <c r="C26" s="22" t="s">
        <v>4437</v>
      </c>
      <c r="D26" s="22" t="s">
        <v>4437</v>
      </c>
      <c r="E26" s="22" t="s">
        <v>4437</v>
      </c>
      <c r="F26" s="22" t="s">
        <v>4437</v>
      </c>
    </row>
    <row r="27" spans="2:6" x14ac:dyDescent="0.4">
      <c r="B27" s="6" t="s">
        <v>4466</v>
      </c>
      <c r="C27" s="9" t="s">
        <v>1586</v>
      </c>
      <c r="D27" s="9" t="s">
        <v>4467</v>
      </c>
      <c r="E27" s="9" t="s">
        <v>1586</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1.3046875" customWidth="1"/>
    <col min="3" max="4" width="17.84375" customWidth="1"/>
  </cols>
  <sheetData>
    <row r="1" spans="1:4" x14ac:dyDescent="0.4">
      <c r="A1" s="2" t="str">
        <f>HYPERLINK("#'Auswahl Auswertungsmodul'!A1", "Zurück zum Start")</f>
        <v>Zurück zum Start</v>
      </c>
    </row>
    <row r="2" spans="1:4" x14ac:dyDescent="0.4">
      <c r="A2" s="2" t="str">
        <f>HYPERLINK("#'Auswahl TX-MKU'!A1", "Zurück")</f>
        <v>Zurück</v>
      </c>
    </row>
    <row r="3" spans="1:4" x14ac:dyDescent="0.4">
      <c r="B3" s="7" t="s">
        <v>4478</v>
      </c>
    </row>
    <row r="4" spans="1:4" x14ac:dyDescent="0.4">
      <c r="B4" s="25" t="s">
        <v>4437</v>
      </c>
      <c r="C4" s="23" t="s">
        <v>4438</v>
      </c>
      <c r="D4" s="25" t="s">
        <v>4438</v>
      </c>
    </row>
    <row r="5" spans="1:4" x14ac:dyDescent="0.4">
      <c r="B5" s="24"/>
      <c r="C5" s="8" t="s">
        <v>4439</v>
      </c>
      <c r="D5" s="8" t="s">
        <v>4440</v>
      </c>
    </row>
    <row r="6" spans="1:4" x14ac:dyDescent="0.4">
      <c r="B6" s="16" t="s">
        <v>4441</v>
      </c>
      <c r="C6" s="9" t="s">
        <v>4473</v>
      </c>
      <c r="D6" s="9" t="s">
        <v>4443</v>
      </c>
    </row>
    <row r="7" spans="1:4" x14ac:dyDescent="0.4">
      <c r="B7" s="16" t="s">
        <v>4444</v>
      </c>
      <c r="C7" s="9" t="s">
        <v>1625</v>
      </c>
      <c r="D7" s="9" t="s">
        <v>4474</v>
      </c>
    </row>
    <row r="8" spans="1:4" x14ac:dyDescent="0.4">
      <c r="B8" s="9" t="s">
        <v>4446</v>
      </c>
      <c r="C8" s="9" t="s">
        <v>1586</v>
      </c>
      <c r="D8" s="9" t="s">
        <v>4447</v>
      </c>
    </row>
    <row r="9" spans="1:4" x14ac:dyDescent="0.4">
      <c r="B9" s="16" t="s">
        <v>4448</v>
      </c>
      <c r="C9" s="9" t="s">
        <v>1625</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1586</v>
      </c>
      <c r="D12" s="9" t="s">
        <v>4447</v>
      </c>
    </row>
    <row r="13" spans="1:4" x14ac:dyDescent="0.4">
      <c r="B13" s="6" t="s">
        <v>4453</v>
      </c>
      <c r="C13" s="9" t="s">
        <v>1625</v>
      </c>
      <c r="D13" s="9" t="s">
        <v>4443</v>
      </c>
    </row>
    <row r="14" spans="1:4" x14ac:dyDescent="0.4">
      <c r="B14" s="9" t="s">
        <v>4455</v>
      </c>
      <c r="C14" s="9" t="s">
        <v>1625</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1588</v>
      </c>
      <c r="D17" s="9" t="s">
        <v>4475</v>
      </c>
    </row>
    <row r="18" spans="2:4" x14ac:dyDescent="0.4">
      <c r="B18" s="21" t="s">
        <v>4459</v>
      </c>
      <c r="C18" s="22" t="s">
        <v>4437</v>
      </c>
      <c r="D18" s="22" t="s">
        <v>4437</v>
      </c>
    </row>
    <row r="19" spans="2:4" x14ac:dyDescent="0.4">
      <c r="B19" s="6" t="s">
        <v>4460</v>
      </c>
      <c r="C19" s="9" t="s">
        <v>1586</v>
      </c>
      <c r="D19" s="9" t="s">
        <v>4447</v>
      </c>
    </row>
    <row r="20" spans="2:4" x14ac:dyDescent="0.4">
      <c r="B20" s="6" t="s">
        <v>4462</v>
      </c>
      <c r="C20" s="9" t="s">
        <v>1597</v>
      </c>
      <c r="D20" s="9" t="s">
        <v>4476</v>
      </c>
    </row>
    <row r="21" spans="2:4" x14ac:dyDescent="0.4">
      <c r="B21" s="6" t="s">
        <v>4464</v>
      </c>
      <c r="C21" s="9" t="s">
        <v>1595</v>
      </c>
      <c r="D21" s="9" t="s">
        <v>4477</v>
      </c>
    </row>
    <row r="22" spans="2:4" x14ac:dyDescent="0.4">
      <c r="B22" s="21" t="s">
        <v>4465</v>
      </c>
      <c r="C22" s="22" t="s">
        <v>4437</v>
      </c>
      <c r="D22" s="22" t="s">
        <v>4437</v>
      </c>
    </row>
    <row r="23" spans="2:4" x14ac:dyDescent="0.4">
      <c r="B23" s="6" t="s">
        <v>4466</v>
      </c>
      <c r="C23" s="9" t="s">
        <v>1586</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heetViews>
  <sheetFormatPr baseColWidth="10" defaultRowHeight="14.6" x14ac:dyDescent="0.4"/>
  <cols>
    <col min="2" max="2" width="9.69140625" customWidth="1"/>
    <col min="3" max="3" width="76.691406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TX-MKU'!A1", "Zurück")</f>
        <v>Zurück</v>
      </c>
    </row>
    <row r="3" spans="1:15" x14ac:dyDescent="0.4">
      <c r="B3" s="7" t="s">
        <v>5788</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370</v>
      </c>
      <c r="C7" s="6" t="s">
        <v>371</v>
      </c>
      <c r="D7" s="9" t="s">
        <v>1280</v>
      </c>
      <c r="E7" s="9" t="s">
        <v>1586</v>
      </c>
      <c r="F7" s="9" t="s">
        <v>972</v>
      </c>
      <c r="G7" s="9" t="s">
        <v>1153</v>
      </c>
      <c r="H7" s="9" t="s">
        <v>168</v>
      </c>
      <c r="I7" s="9" t="s">
        <v>210</v>
      </c>
      <c r="J7" s="9" t="s">
        <v>971</v>
      </c>
      <c r="K7" s="9" t="s">
        <v>1961</v>
      </c>
      <c r="L7" s="9" t="s">
        <v>168</v>
      </c>
      <c r="M7" s="9" t="s">
        <v>210</v>
      </c>
      <c r="N7" s="9" t="s">
        <v>168</v>
      </c>
      <c r="O7" s="9" t="s">
        <v>210</v>
      </c>
    </row>
    <row r="8" spans="1:15" ht="24.9" x14ac:dyDescent="0.4">
      <c r="B8" s="10" t="s">
        <v>372</v>
      </c>
      <c r="C8" s="10" t="s">
        <v>373</v>
      </c>
      <c r="D8" s="11" t="s">
        <v>1193</v>
      </c>
      <c r="E8" s="11" t="s">
        <v>1586</v>
      </c>
      <c r="F8" s="11" t="s">
        <v>59</v>
      </c>
      <c r="G8" s="11" t="s">
        <v>218</v>
      </c>
      <c r="H8" s="11" t="s">
        <v>59</v>
      </c>
      <c r="I8" s="11" t="s">
        <v>218</v>
      </c>
      <c r="J8" s="11" t="s">
        <v>58</v>
      </c>
      <c r="K8" s="11" t="s">
        <v>1193</v>
      </c>
      <c r="L8" s="11" t="s">
        <v>59</v>
      </c>
      <c r="M8" s="11" t="s">
        <v>218</v>
      </c>
      <c r="N8" s="11" t="s">
        <v>59</v>
      </c>
      <c r="O8" s="11" t="s">
        <v>218</v>
      </c>
    </row>
    <row r="9" spans="1:15" ht="24.9" x14ac:dyDescent="0.4">
      <c r="B9" s="6" t="s">
        <v>374</v>
      </c>
      <c r="C9" s="6" t="s">
        <v>375</v>
      </c>
      <c r="D9" s="9" t="s">
        <v>2028</v>
      </c>
      <c r="E9" s="9" t="s">
        <v>1586</v>
      </c>
      <c r="F9" s="9" t="s">
        <v>1139</v>
      </c>
      <c r="G9" s="9" t="s">
        <v>938</v>
      </c>
      <c r="H9" s="9" t="s">
        <v>81</v>
      </c>
      <c r="I9" s="9" t="s">
        <v>210</v>
      </c>
      <c r="J9" s="9" t="s">
        <v>1139</v>
      </c>
      <c r="K9" s="9" t="s">
        <v>938</v>
      </c>
      <c r="L9" s="9" t="s">
        <v>81</v>
      </c>
      <c r="M9" s="9" t="s">
        <v>210</v>
      </c>
      <c r="N9" s="9" t="s">
        <v>81</v>
      </c>
      <c r="O9" s="9" t="s">
        <v>210</v>
      </c>
    </row>
    <row r="10" spans="1:15" ht="24.9" x14ac:dyDescent="0.4">
      <c r="B10" s="10" t="s">
        <v>376</v>
      </c>
      <c r="C10" s="10" t="s">
        <v>377</v>
      </c>
      <c r="D10" s="11" t="s">
        <v>5787</v>
      </c>
      <c r="E10" s="11" t="s">
        <v>1586</v>
      </c>
      <c r="F10" s="11" t="s">
        <v>996</v>
      </c>
      <c r="G10" s="11" t="s">
        <v>938</v>
      </c>
      <c r="H10" s="11" t="s">
        <v>921</v>
      </c>
      <c r="I10" s="11" t="s">
        <v>1961</v>
      </c>
      <c r="J10" s="11" t="s">
        <v>988</v>
      </c>
      <c r="K10" s="11" t="s">
        <v>1975</v>
      </c>
      <c r="L10" s="11" t="s">
        <v>176</v>
      </c>
      <c r="M10" s="11" t="s">
        <v>210</v>
      </c>
      <c r="N10" s="11" t="s">
        <v>176</v>
      </c>
      <c r="O10" s="11" t="s">
        <v>210</v>
      </c>
    </row>
    <row r="11" spans="1:15" ht="24.9" x14ac:dyDescent="0.4">
      <c r="B11" s="6" t="s">
        <v>378</v>
      </c>
      <c r="C11" s="6" t="s">
        <v>379</v>
      </c>
      <c r="D11" s="9" t="s">
        <v>210</v>
      </c>
      <c r="E11" s="9" t="s">
        <v>1586</v>
      </c>
      <c r="F11" s="9" t="s">
        <v>52</v>
      </c>
      <c r="G11" s="9" t="s">
        <v>210</v>
      </c>
      <c r="H11" s="9" t="s">
        <v>52</v>
      </c>
      <c r="I11" s="9" t="s">
        <v>210</v>
      </c>
      <c r="J11" s="9" t="s">
        <v>52</v>
      </c>
      <c r="K11" s="9" t="s">
        <v>210</v>
      </c>
      <c r="L11" s="9" t="s">
        <v>52</v>
      </c>
      <c r="M11" s="9" t="s">
        <v>210</v>
      </c>
      <c r="N11" s="9" t="s">
        <v>52</v>
      </c>
      <c r="O11" s="9" t="s">
        <v>210</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heetViews>
  <sheetFormatPr baseColWidth="10" defaultRowHeight="14.6" x14ac:dyDescent="0.4"/>
  <cols>
    <col min="2" max="2" width="9.69140625" customWidth="1"/>
    <col min="3" max="3" width="76.1523437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TX-MKU'!A1", "Zurück")</f>
        <v>Zurück</v>
      </c>
    </row>
    <row r="3" spans="1:13" x14ac:dyDescent="0.4">
      <c r="B3" s="7" t="s">
        <v>5266</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61</v>
      </c>
      <c r="C7" s="21"/>
      <c r="D7" s="29"/>
      <c r="E7" s="29"/>
      <c r="F7" s="29"/>
      <c r="G7" s="29"/>
      <c r="H7" s="29"/>
      <c r="I7" s="29"/>
      <c r="J7" s="29"/>
      <c r="K7" s="29"/>
      <c r="L7" s="29"/>
      <c r="M7" s="29"/>
    </row>
    <row r="8" spans="1:13" ht="24.9" x14ac:dyDescent="0.4">
      <c r="B8" s="6" t="s">
        <v>62</v>
      </c>
      <c r="C8" s="6" t="s">
        <v>63</v>
      </c>
      <c r="D8" s="9" t="s">
        <v>1986</v>
      </c>
      <c r="E8" s="9" t="s">
        <v>1586</v>
      </c>
      <c r="F8" s="9" t="s">
        <v>45</v>
      </c>
      <c r="G8" s="9" t="s">
        <v>493</v>
      </c>
      <c r="H8" s="9" t="s">
        <v>45</v>
      </c>
      <c r="I8" s="9" t="s">
        <v>493</v>
      </c>
      <c r="J8" s="9" t="s">
        <v>899</v>
      </c>
      <c r="K8" s="9" t="s">
        <v>1318</v>
      </c>
      <c r="L8" s="9" t="s">
        <v>898</v>
      </c>
      <c r="M8" s="9" t="s">
        <v>1157</v>
      </c>
    </row>
    <row r="9" spans="1:13" x14ac:dyDescent="0.4">
      <c r="B9" s="21" t="s">
        <v>41</v>
      </c>
      <c r="C9" s="21"/>
      <c r="D9" s="29"/>
      <c r="E9" s="29"/>
      <c r="F9" s="29"/>
      <c r="G9" s="29"/>
      <c r="H9" s="29"/>
      <c r="I9" s="29"/>
      <c r="J9" s="29"/>
      <c r="K9" s="29"/>
      <c r="L9" s="29"/>
      <c r="M9" s="29"/>
    </row>
    <row r="10" spans="1:13" ht="24.9" x14ac:dyDescent="0.4">
      <c r="B10" s="6" t="s">
        <v>64</v>
      </c>
      <c r="C10" s="6" t="s">
        <v>65</v>
      </c>
      <c r="D10" s="9" t="s">
        <v>3840</v>
      </c>
      <c r="E10" s="9" t="s">
        <v>1586</v>
      </c>
      <c r="F10" s="9" t="s">
        <v>45</v>
      </c>
      <c r="G10" s="9" t="s">
        <v>734</v>
      </c>
      <c r="H10" s="9" t="s">
        <v>45</v>
      </c>
      <c r="I10" s="9" t="s">
        <v>734</v>
      </c>
      <c r="J10" s="9" t="s">
        <v>44</v>
      </c>
      <c r="K10" s="9" t="s">
        <v>3840</v>
      </c>
      <c r="L10" s="9" t="s">
        <v>45</v>
      </c>
      <c r="M10" s="9" t="s">
        <v>734</v>
      </c>
    </row>
    <row r="11" spans="1:13" ht="24.9" x14ac:dyDescent="0.4">
      <c r="B11" s="6" t="s">
        <v>66</v>
      </c>
      <c r="C11" s="6" t="s">
        <v>67</v>
      </c>
      <c r="D11" s="9" t="s">
        <v>1355</v>
      </c>
      <c r="E11" s="9" t="s">
        <v>1586</v>
      </c>
      <c r="F11" s="9" t="s">
        <v>58</v>
      </c>
      <c r="G11" s="9" t="s">
        <v>1355</v>
      </c>
      <c r="H11" s="9" t="s">
        <v>59</v>
      </c>
      <c r="I11" s="9" t="s">
        <v>734</v>
      </c>
      <c r="J11" s="9" t="s">
        <v>59</v>
      </c>
      <c r="K11" s="9" t="s">
        <v>734</v>
      </c>
      <c r="L11" s="9" t="s">
        <v>59</v>
      </c>
      <c r="M11" s="9" t="s">
        <v>734</v>
      </c>
    </row>
  </sheetData>
  <mergeCells count="11">
    <mergeCell ref="B7:M7"/>
    <mergeCell ref="B9:M9"/>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heetViews>
  <sheetFormatPr baseColWidth="10" defaultRowHeight="14.6" x14ac:dyDescent="0.4"/>
  <cols>
    <col min="2" max="2" width="9.69140625" customWidth="1"/>
    <col min="3" max="3" width="76.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TX-MKU'!A1", "Zurück")</f>
        <v>Zurück</v>
      </c>
    </row>
    <row r="3" spans="1:9" x14ac:dyDescent="0.4">
      <c r="B3" s="7" t="s">
        <v>6800</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370</v>
      </c>
      <c r="C6" s="6" t="s">
        <v>371</v>
      </c>
      <c r="D6" s="9" t="s">
        <v>1668</v>
      </c>
      <c r="E6" s="9" t="s">
        <v>1661</v>
      </c>
      <c r="F6" s="9" t="s">
        <v>1595</v>
      </c>
      <c r="G6" s="9" t="s">
        <v>1597</v>
      </c>
      <c r="H6" s="9" t="s">
        <v>1586</v>
      </c>
      <c r="I6" s="9" t="s">
        <v>1586</v>
      </c>
    </row>
    <row r="7" spans="1:9" x14ac:dyDescent="0.4">
      <c r="B7" s="10" t="s">
        <v>372</v>
      </c>
      <c r="C7" s="10" t="s">
        <v>373</v>
      </c>
      <c r="D7" s="11" t="s">
        <v>1588</v>
      </c>
      <c r="E7" s="11" t="s">
        <v>1586</v>
      </c>
      <c r="F7" s="11" t="s">
        <v>1586</v>
      </c>
      <c r="G7" s="11" t="s">
        <v>1588</v>
      </c>
      <c r="H7" s="11" t="s">
        <v>1586</v>
      </c>
      <c r="I7" s="11" t="s">
        <v>1586</v>
      </c>
    </row>
    <row r="8" spans="1:9" x14ac:dyDescent="0.4">
      <c r="B8" s="6" t="s">
        <v>374</v>
      </c>
      <c r="C8" s="6" t="s">
        <v>375</v>
      </c>
      <c r="D8" s="9" t="s">
        <v>1595</v>
      </c>
      <c r="E8" s="9" t="s">
        <v>1588</v>
      </c>
      <c r="F8" s="9" t="s">
        <v>1588</v>
      </c>
      <c r="G8" s="9" t="s">
        <v>1588</v>
      </c>
      <c r="H8" s="9" t="s">
        <v>1586</v>
      </c>
      <c r="I8" s="9" t="s">
        <v>1586</v>
      </c>
    </row>
    <row r="9" spans="1:9" x14ac:dyDescent="0.4">
      <c r="B9" s="10" t="s">
        <v>376</v>
      </c>
      <c r="C9" s="10" t="s">
        <v>377</v>
      </c>
      <c r="D9" s="11" t="s">
        <v>1670</v>
      </c>
      <c r="E9" s="11" t="s">
        <v>1595</v>
      </c>
      <c r="F9" s="11" t="s">
        <v>1586</v>
      </c>
      <c r="G9" s="11" t="s">
        <v>1584</v>
      </c>
      <c r="H9" s="11" t="s">
        <v>1586</v>
      </c>
      <c r="I9" s="11" t="s">
        <v>1586</v>
      </c>
    </row>
    <row r="10" spans="1:9" x14ac:dyDescent="0.4">
      <c r="B10" s="6" t="s">
        <v>378</v>
      </c>
      <c r="C10" s="6" t="s">
        <v>379</v>
      </c>
      <c r="D10" s="9" t="s">
        <v>1586</v>
      </c>
      <c r="E10" s="9" t="s">
        <v>1586</v>
      </c>
      <c r="F10" s="9" t="s">
        <v>1586</v>
      </c>
      <c r="G10" s="9" t="s">
        <v>1586</v>
      </c>
      <c r="H10" s="9" t="s">
        <v>1586</v>
      </c>
      <c r="I10" s="9" t="s">
        <v>1586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heetViews>
  <sheetFormatPr baseColWidth="10" defaultRowHeight="14.6" x14ac:dyDescent="0.4"/>
  <cols>
    <col min="2" max="2" width="9.69140625" customWidth="1"/>
    <col min="3" max="3" width="76.1523437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TX-MKU'!A1", "Zurück")</f>
        <v>Zurück</v>
      </c>
    </row>
    <row r="3" spans="1:9" x14ac:dyDescent="0.4">
      <c r="B3" s="7" t="s">
        <v>6769</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61</v>
      </c>
      <c r="C6" s="21"/>
      <c r="D6" s="29"/>
      <c r="E6" s="29"/>
      <c r="F6" s="29"/>
      <c r="G6" s="29"/>
      <c r="H6" s="29"/>
      <c r="I6" s="29"/>
    </row>
    <row r="7" spans="1:9" x14ac:dyDescent="0.4">
      <c r="B7" s="6" t="s">
        <v>62</v>
      </c>
      <c r="C7" s="6" t="s">
        <v>63</v>
      </c>
      <c r="D7" s="9" t="s">
        <v>1584</v>
      </c>
      <c r="E7" s="9" t="s">
        <v>1595</v>
      </c>
      <c r="F7" s="9" t="s">
        <v>1595</v>
      </c>
      <c r="G7" s="9" t="s">
        <v>1588</v>
      </c>
      <c r="H7" s="9" t="s">
        <v>1586</v>
      </c>
      <c r="I7" s="9" t="s">
        <v>1586</v>
      </c>
    </row>
    <row r="8" spans="1:9" x14ac:dyDescent="0.4">
      <c r="B8" s="21" t="s">
        <v>41</v>
      </c>
      <c r="C8" s="21"/>
      <c r="D8" s="29"/>
      <c r="E8" s="29"/>
      <c r="F8" s="29"/>
      <c r="G8" s="29"/>
      <c r="H8" s="29"/>
      <c r="I8" s="29"/>
    </row>
    <row r="9" spans="1:9" x14ac:dyDescent="0.4">
      <c r="B9" s="6" t="s">
        <v>64</v>
      </c>
      <c r="C9" s="6" t="s">
        <v>65</v>
      </c>
      <c r="D9" s="9" t="s">
        <v>1584</v>
      </c>
      <c r="E9" s="9" t="s">
        <v>1586</v>
      </c>
      <c r="F9" s="9" t="s">
        <v>1586</v>
      </c>
      <c r="G9" s="9" t="s">
        <v>1584</v>
      </c>
      <c r="H9" s="9" t="s">
        <v>1586</v>
      </c>
      <c r="I9" s="9" t="s">
        <v>1586</v>
      </c>
    </row>
    <row r="10" spans="1:9" x14ac:dyDescent="0.4">
      <c r="B10" s="6" t="s">
        <v>66</v>
      </c>
      <c r="C10" s="6" t="s">
        <v>67</v>
      </c>
      <c r="D10" s="9" t="s">
        <v>1588</v>
      </c>
      <c r="E10" s="9" t="s">
        <v>1586</v>
      </c>
      <c r="F10" s="9" t="s">
        <v>1586</v>
      </c>
      <c r="G10" s="9" t="s">
        <v>1586</v>
      </c>
      <c r="H10" s="9" t="s">
        <v>1586</v>
      </c>
      <c r="I10" s="9" t="s">
        <v>1586</v>
      </c>
    </row>
  </sheetData>
  <mergeCells count="6">
    <mergeCell ref="B8:I8"/>
    <mergeCell ref="B4:B5"/>
    <mergeCell ref="C4:C5"/>
    <mergeCell ref="D4:F4"/>
    <mergeCell ref="G4:I4"/>
    <mergeCell ref="B6:I6"/>
  </mergeCells>
  <pageMargins left="0.7" right="0.7" top="0.75" bottom="0.75" header="0.3" footer="0.3"/>
  <pageSetup paperSize="9" orientation="portrait" horizontalDpi="300" verticalDpi="300"/>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4.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TX-MKU'!A1", "Zurück")</f>
        <v>Zurück</v>
      </c>
    </row>
    <row r="3" spans="1:7" x14ac:dyDescent="0.4">
      <c r="B3" s="7" t="s">
        <v>6876</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1601</v>
      </c>
      <c r="C6" s="5" t="s">
        <v>1584</v>
      </c>
      <c r="D6" s="5" t="s">
        <v>1586</v>
      </c>
      <c r="E6" s="5" t="s">
        <v>1668</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7.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TX-MKU'!A1", "Zurück")</f>
        <v>Zurück</v>
      </c>
    </row>
    <row r="3" spans="1:7" x14ac:dyDescent="0.4">
      <c r="B3" s="7" t="s">
        <v>6844</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1625</v>
      </c>
      <c r="C6" s="5" t="s">
        <v>1586</v>
      </c>
      <c r="D6" s="5" t="s">
        <v>1586</v>
      </c>
      <c r="E6" s="5" t="s">
        <v>1597</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88.1523437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TX-MKU'!A1", "Zurück")</f>
        <v>Zurück</v>
      </c>
    </row>
    <row r="3" spans="1:5" x14ac:dyDescent="0.4">
      <c r="B3" s="7" t="s">
        <v>7346</v>
      </c>
    </row>
    <row r="4" spans="1:5" x14ac:dyDescent="0.4">
      <c r="B4" s="4" t="s">
        <v>6916</v>
      </c>
      <c r="C4" s="3" t="s">
        <v>6917</v>
      </c>
      <c r="D4" s="3" t="s">
        <v>6918</v>
      </c>
      <c r="E4" s="3" t="s">
        <v>6919</v>
      </c>
    </row>
    <row r="5" spans="1:5" x14ac:dyDescent="0.4">
      <c r="B5" s="6" t="s">
        <v>7338</v>
      </c>
      <c r="C5" s="5" t="s">
        <v>1584</v>
      </c>
      <c r="D5" s="5" t="s">
        <v>7264</v>
      </c>
      <c r="E5" s="5" t="s">
        <v>7339</v>
      </c>
    </row>
    <row r="6" spans="1:5" x14ac:dyDescent="0.4">
      <c r="B6" s="10" t="s">
        <v>7340</v>
      </c>
      <c r="C6" s="14" t="s">
        <v>1663</v>
      </c>
      <c r="D6" s="14" t="s">
        <v>7268</v>
      </c>
      <c r="E6" s="14" t="s">
        <v>7292</v>
      </c>
    </row>
    <row r="7" spans="1:5" x14ac:dyDescent="0.4">
      <c r="B7" s="6" t="s">
        <v>7341</v>
      </c>
      <c r="C7" s="5" t="s">
        <v>1584</v>
      </c>
      <c r="D7" s="5" t="s">
        <v>7264</v>
      </c>
      <c r="E7" s="5" t="s">
        <v>7265</v>
      </c>
    </row>
    <row r="8" spans="1:5" x14ac:dyDescent="0.4">
      <c r="B8" s="10" t="s">
        <v>7342</v>
      </c>
      <c r="C8" s="14" t="s">
        <v>1597</v>
      </c>
      <c r="D8" s="14" t="s">
        <v>7261</v>
      </c>
      <c r="E8" s="14" t="s">
        <v>7343</v>
      </c>
    </row>
    <row r="9" spans="1:5" x14ac:dyDescent="0.4">
      <c r="B9" s="6" t="s">
        <v>7344</v>
      </c>
      <c r="C9" s="5" t="s">
        <v>1663</v>
      </c>
      <c r="D9" s="5" t="s">
        <v>7268</v>
      </c>
      <c r="E9" s="5" t="s">
        <v>7292</v>
      </c>
    </row>
    <row r="10" spans="1:5" x14ac:dyDescent="0.4">
      <c r="B10" s="10" t="s">
        <v>3356</v>
      </c>
      <c r="C10" s="14" t="s">
        <v>1835</v>
      </c>
      <c r="D10" s="14" t="s">
        <v>7328</v>
      </c>
      <c r="E10" s="14" t="s">
        <v>7345</v>
      </c>
    </row>
  </sheetData>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4.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PCI'!A1", "Zurück")</f>
        <v>Zurück</v>
      </c>
    </row>
    <row r="3" spans="1:7" x14ac:dyDescent="0.4">
      <c r="B3" s="7" t="s">
        <v>6856</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5230</v>
      </c>
      <c r="C6" s="5" t="s">
        <v>1695</v>
      </c>
      <c r="D6" s="5" t="s">
        <v>1595</v>
      </c>
      <c r="E6" s="5" t="s">
        <v>4846</v>
      </c>
      <c r="F6" s="5" t="s">
        <v>1668</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69140625" customWidth="1"/>
    <col min="3" max="3" width="76.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TX-MKU'!A1", "Zurück")</f>
        <v>Zurück</v>
      </c>
    </row>
    <row r="3" spans="1:5" x14ac:dyDescent="0.4">
      <c r="B3" s="7" t="s">
        <v>380</v>
      </c>
    </row>
    <row r="4" spans="1:5" x14ac:dyDescent="0.4">
      <c r="B4" s="25" t="s">
        <v>36</v>
      </c>
      <c r="C4" s="25" t="s">
        <v>345</v>
      </c>
      <c r="D4" s="23" t="s">
        <v>38</v>
      </c>
      <c r="E4" s="25" t="s">
        <v>38</v>
      </c>
    </row>
    <row r="5" spans="1:5" x14ac:dyDescent="0.4">
      <c r="B5" s="24"/>
      <c r="C5" s="24"/>
      <c r="D5" s="8" t="s">
        <v>39</v>
      </c>
      <c r="E5" s="8" t="s">
        <v>40</v>
      </c>
    </row>
    <row r="6" spans="1:5" ht="24.9" x14ac:dyDescent="0.4">
      <c r="B6" s="6" t="s">
        <v>370</v>
      </c>
      <c r="C6" s="6" t="s">
        <v>371</v>
      </c>
      <c r="D6" s="9" t="s">
        <v>167</v>
      </c>
      <c r="E6" s="9" t="s">
        <v>168</v>
      </c>
    </row>
    <row r="7" spans="1:5" ht="24.9" x14ac:dyDescent="0.4">
      <c r="B7" s="10" t="s">
        <v>372</v>
      </c>
      <c r="C7" s="10" t="s">
        <v>373</v>
      </c>
      <c r="D7" s="11" t="s">
        <v>58</v>
      </c>
      <c r="E7" s="11" t="s">
        <v>59</v>
      </c>
    </row>
    <row r="8" spans="1:5" ht="24.9" x14ac:dyDescent="0.4">
      <c r="B8" s="6" t="s">
        <v>374</v>
      </c>
      <c r="C8" s="6" t="s">
        <v>375</v>
      </c>
      <c r="D8" s="9" t="s">
        <v>80</v>
      </c>
      <c r="E8" s="9" t="s">
        <v>81</v>
      </c>
    </row>
    <row r="9" spans="1:5" ht="24.9" x14ac:dyDescent="0.4">
      <c r="B9" s="10" t="s">
        <v>376</v>
      </c>
      <c r="C9" s="10" t="s">
        <v>377</v>
      </c>
      <c r="D9" s="11" t="s">
        <v>175</v>
      </c>
      <c r="E9" s="11" t="s">
        <v>176</v>
      </c>
    </row>
    <row r="10" spans="1:5" ht="24.9" x14ac:dyDescent="0.4">
      <c r="B10" s="6" t="s">
        <v>378</v>
      </c>
      <c r="C10" s="6" t="s">
        <v>379</v>
      </c>
      <c r="D10" s="9" t="s">
        <v>52</v>
      </c>
      <c r="E10" s="9" t="s">
        <v>52</v>
      </c>
    </row>
  </sheetData>
  <mergeCells count="3">
    <mergeCell ref="B4:B5"/>
    <mergeCell ref="C4:C5"/>
    <mergeCell ref="D4:E4"/>
  </mergeCells>
  <pageMargins left="0.7" right="0.7" top="0.75" bottom="0.75" header="0.3" footer="0.3"/>
  <pageSetup paperSize="9" orientation="portrait" horizontalDpi="300" verticalDpi="300"/>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69140625" customWidth="1"/>
    <col min="3" max="3" width="76.152343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TX-MKU'!A1", "Zurück")</f>
        <v>Zurück</v>
      </c>
    </row>
    <row r="3" spans="1:5" x14ac:dyDescent="0.4">
      <c r="B3" s="7" t="s">
        <v>68</v>
      </c>
    </row>
    <row r="4" spans="1:5" x14ac:dyDescent="0.4">
      <c r="B4" s="25" t="s">
        <v>36</v>
      </c>
      <c r="C4" s="25" t="s">
        <v>37</v>
      </c>
      <c r="D4" s="23" t="s">
        <v>38</v>
      </c>
      <c r="E4" s="25" t="s">
        <v>38</v>
      </c>
    </row>
    <row r="5" spans="1:5" x14ac:dyDescent="0.4">
      <c r="B5" s="24"/>
      <c r="C5" s="24"/>
      <c r="D5" s="8" t="s">
        <v>39</v>
      </c>
      <c r="E5" s="8" t="s">
        <v>40</v>
      </c>
    </row>
    <row r="6" spans="1:5" x14ac:dyDescent="0.4">
      <c r="B6" s="21" t="s">
        <v>61</v>
      </c>
      <c r="C6" s="21"/>
      <c r="D6" s="29"/>
      <c r="E6" s="29"/>
    </row>
    <row r="7" spans="1:5" ht="24.9" x14ac:dyDescent="0.4">
      <c r="B7" s="6" t="s">
        <v>62</v>
      </c>
      <c r="C7" s="6" t="s">
        <v>63</v>
      </c>
      <c r="D7" s="9" t="s">
        <v>44</v>
      </c>
      <c r="E7" s="9" t="s">
        <v>45</v>
      </c>
    </row>
    <row r="8" spans="1:5" x14ac:dyDescent="0.4">
      <c r="B8" s="21" t="s">
        <v>41</v>
      </c>
      <c r="C8" s="21"/>
      <c r="D8" s="29"/>
      <c r="E8" s="29"/>
    </row>
    <row r="9" spans="1:5" ht="24.9" x14ac:dyDescent="0.4">
      <c r="B9" s="6" t="s">
        <v>64</v>
      </c>
      <c r="C9" s="6" t="s">
        <v>65</v>
      </c>
      <c r="D9" s="9" t="s">
        <v>44</v>
      </c>
      <c r="E9" s="9" t="s">
        <v>45</v>
      </c>
    </row>
    <row r="10" spans="1:5" ht="24.9" x14ac:dyDescent="0.4">
      <c r="B10" s="6" t="s">
        <v>66</v>
      </c>
      <c r="C10" s="6" t="s">
        <v>67</v>
      </c>
      <c r="D10" s="9" t="s">
        <v>58</v>
      </c>
      <c r="E10" s="9" t="s">
        <v>59</v>
      </c>
    </row>
  </sheetData>
  <mergeCells count="5">
    <mergeCell ref="B4:B5"/>
    <mergeCell ref="C4:C5"/>
    <mergeCell ref="D4:E4"/>
    <mergeCell ref="B6:E6"/>
    <mergeCell ref="B8:E8"/>
  </mergeCells>
  <pageMargins left="0.7" right="0.7" top="0.75" bottom="0.75" header="0.3" footer="0.3"/>
  <pageSetup paperSize="9" orientation="portrait" horizontalDpi="300" verticalDpi="300"/>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heetViews>
  <sheetFormatPr baseColWidth="10" defaultRowHeight="14.6" x14ac:dyDescent="0.4"/>
  <cols>
    <col min="2" max="2" width="9.69140625" customWidth="1"/>
    <col min="3" max="3" width="76.69140625"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TX-MKU'!A1", "Zurück")</f>
        <v>Zurück</v>
      </c>
    </row>
    <row r="3" spans="1:7" x14ac:dyDescent="0.4">
      <c r="B3" s="7" t="s">
        <v>1140</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370</v>
      </c>
      <c r="C6" s="6" t="s">
        <v>371</v>
      </c>
      <c r="D6" s="9" t="s">
        <v>168</v>
      </c>
      <c r="E6" s="9" t="s">
        <v>167</v>
      </c>
      <c r="F6" s="9" t="s">
        <v>168</v>
      </c>
      <c r="G6" s="9" t="s">
        <v>916</v>
      </c>
    </row>
    <row r="7" spans="1:7" ht="24.9" x14ac:dyDescent="0.4">
      <c r="B7" s="10" t="s">
        <v>372</v>
      </c>
      <c r="C7" s="10" t="s">
        <v>373</v>
      </c>
      <c r="D7" s="11" t="s">
        <v>59</v>
      </c>
      <c r="E7" s="11" t="s">
        <v>58</v>
      </c>
      <c r="F7" s="11" t="s">
        <v>59</v>
      </c>
      <c r="G7" s="11" t="s">
        <v>59</v>
      </c>
    </row>
    <row r="8" spans="1:7" ht="24.9" x14ac:dyDescent="0.4">
      <c r="B8" s="6" t="s">
        <v>374</v>
      </c>
      <c r="C8" s="6" t="s">
        <v>375</v>
      </c>
      <c r="D8" s="9" t="s">
        <v>81</v>
      </c>
      <c r="E8" s="9" t="s">
        <v>80</v>
      </c>
      <c r="F8" s="9" t="s">
        <v>81</v>
      </c>
      <c r="G8" s="9" t="s">
        <v>1139</v>
      </c>
    </row>
    <row r="9" spans="1:7" ht="24.9" x14ac:dyDescent="0.4">
      <c r="B9" s="10" t="s">
        <v>376</v>
      </c>
      <c r="C9" s="10" t="s">
        <v>377</v>
      </c>
      <c r="D9" s="11" t="s">
        <v>176</v>
      </c>
      <c r="E9" s="11" t="s">
        <v>175</v>
      </c>
      <c r="F9" s="11" t="s">
        <v>176</v>
      </c>
      <c r="G9" s="11" t="s">
        <v>935</v>
      </c>
    </row>
    <row r="10" spans="1:7" ht="24.9" x14ac:dyDescent="0.4">
      <c r="B10" s="6" t="s">
        <v>378</v>
      </c>
      <c r="C10" s="6" t="s">
        <v>379</v>
      </c>
      <c r="D10" s="9" t="s">
        <v>52</v>
      </c>
      <c r="E10" s="9" t="s">
        <v>52</v>
      </c>
      <c r="F10" s="9" t="s">
        <v>52</v>
      </c>
      <c r="G10" s="9" t="s">
        <v>52</v>
      </c>
    </row>
    <row r="11" spans="1:7" x14ac:dyDescent="0.4">
      <c r="B11"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heetViews>
  <sheetFormatPr baseColWidth="10" defaultRowHeight="14.6" x14ac:dyDescent="0.4"/>
  <cols>
    <col min="2" max="2" width="9.69140625" customWidth="1"/>
    <col min="3" max="3" width="76.15234375"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TX-MKU'!A1", "Zurück")</f>
        <v>Zurück</v>
      </c>
    </row>
    <row r="3" spans="1:7" x14ac:dyDescent="0.4">
      <c r="B3" s="7" t="s">
        <v>861</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61</v>
      </c>
      <c r="C6" s="21"/>
      <c r="D6" s="29"/>
      <c r="E6" s="29"/>
      <c r="F6" s="29"/>
      <c r="G6" s="29"/>
    </row>
    <row r="7" spans="1:7" ht="24.9" x14ac:dyDescent="0.4">
      <c r="B7" s="6" t="s">
        <v>62</v>
      </c>
      <c r="C7" s="6" t="s">
        <v>63</v>
      </c>
      <c r="D7" s="9" t="s">
        <v>45</v>
      </c>
      <c r="E7" s="9" t="s">
        <v>44</v>
      </c>
      <c r="F7" s="9" t="s">
        <v>45</v>
      </c>
      <c r="G7" s="9" t="s">
        <v>45</v>
      </c>
    </row>
    <row r="8" spans="1:7" x14ac:dyDescent="0.4">
      <c r="B8" s="21" t="s">
        <v>41</v>
      </c>
      <c r="C8" s="21"/>
      <c r="D8" s="29"/>
      <c r="E8" s="29"/>
      <c r="F8" s="29"/>
      <c r="G8" s="29"/>
    </row>
    <row r="9" spans="1:7" ht="24.9" x14ac:dyDescent="0.4">
      <c r="B9" s="6" t="s">
        <v>64</v>
      </c>
      <c r="C9" s="6" t="s">
        <v>65</v>
      </c>
      <c r="D9" s="9" t="s">
        <v>45</v>
      </c>
      <c r="E9" s="9" t="s">
        <v>44</v>
      </c>
      <c r="F9" s="9" t="s">
        <v>45</v>
      </c>
      <c r="G9" s="9" t="s">
        <v>45</v>
      </c>
    </row>
    <row r="10" spans="1:7" ht="24.9" x14ac:dyDescent="0.4">
      <c r="B10" s="6" t="s">
        <v>66</v>
      </c>
      <c r="C10" s="6" t="s">
        <v>67</v>
      </c>
      <c r="D10" s="9" t="s">
        <v>59</v>
      </c>
      <c r="E10" s="9" t="s">
        <v>58</v>
      </c>
      <c r="F10" s="9" t="s">
        <v>59</v>
      </c>
      <c r="G10" s="9" t="s">
        <v>59</v>
      </c>
    </row>
    <row r="11" spans="1:7" x14ac:dyDescent="0.4">
      <c r="B11" s="13" t="s">
        <v>859</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TX-MKU'!A1", "Zurück")</f>
        <v>Zurück</v>
      </c>
    </row>
  </sheetData>
  <pageMargins left="0.7" right="0.7" top="0.75" bottom="0.75" header="0.3" footer="0.3"/>
  <pageSetup paperSize="9" orientation="portrait" horizontalDpi="300" verticalDpi="300"/>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TX-MKU'!A1", "Zurück")</f>
        <v>Zurück</v>
      </c>
    </row>
  </sheetData>
  <pageMargins left="0.7" right="0.7" top="0.75" bottom="0.75" header="0.3" footer="0.3"/>
  <pageSetup paperSize="9" orientation="portrait" horizontalDpi="300" verticalDpi="300"/>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heetViews>
  <sheetFormatPr baseColWidth="10" defaultRowHeight="14.6" x14ac:dyDescent="0.4"/>
  <cols>
    <col min="2" max="2" width="9.69140625" customWidth="1"/>
    <col min="3" max="3" width="76.1523437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TX-MKU'!A1", "Zurück")</f>
        <v>Zurück</v>
      </c>
    </row>
    <row r="3" spans="1:7" x14ac:dyDescent="0.4">
      <c r="B3" s="7" t="s">
        <v>1590</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61</v>
      </c>
      <c r="C6" s="21"/>
      <c r="D6" s="29"/>
      <c r="E6" s="29"/>
      <c r="F6" s="29"/>
      <c r="G6" s="29"/>
    </row>
    <row r="7" spans="1:7" ht="24.9" x14ac:dyDescent="0.4">
      <c r="B7" s="6" t="s">
        <v>62</v>
      </c>
      <c r="C7" s="6" t="s">
        <v>63</v>
      </c>
      <c r="D7" s="9" t="s">
        <v>1584</v>
      </c>
      <c r="E7" s="9" t="s">
        <v>45</v>
      </c>
      <c r="F7" s="9" t="s">
        <v>45</v>
      </c>
      <c r="G7" s="9" t="s">
        <v>899</v>
      </c>
    </row>
    <row r="8" spans="1:7" x14ac:dyDescent="0.4">
      <c r="B8" s="21" t="s">
        <v>41</v>
      </c>
      <c r="C8" s="21"/>
      <c r="D8" s="29"/>
      <c r="E8" s="29"/>
      <c r="F8" s="29"/>
      <c r="G8" s="29"/>
    </row>
    <row r="9" spans="1:7" ht="24.9" x14ac:dyDescent="0.4">
      <c r="B9" s="6" t="s">
        <v>64</v>
      </c>
      <c r="C9" s="6" t="s">
        <v>65</v>
      </c>
      <c r="D9" s="9" t="s">
        <v>1584</v>
      </c>
      <c r="E9" s="9" t="s">
        <v>44</v>
      </c>
      <c r="F9" s="9" t="s">
        <v>45</v>
      </c>
      <c r="G9" s="9" t="s">
        <v>45</v>
      </c>
    </row>
    <row r="10" spans="1:7" ht="24.9" x14ac:dyDescent="0.4">
      <c r="B10" s="6" t="s">
        <v>66</v>
      </c>
      <c r="C10" s="6" t="s">
        <v>67</v>
      </c>
      <c r="D10" s="9" t="s">
        <v>1588</v>
      </c>
      <c r="E10" s="9" t="s">
        <v>59</v>
      </c>
      <c r="F10" s="9" t="s">
        <v>59</v>
      </c>
      <c r="G10" s="9" t="s">
        <v>59</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TX-MKU'!A1", "Zurück")</f>
        <v>Zurück</v>
      </c>
    </row>
  </sheetData>
  <pageMargins left="0.7" right="0.7" top="0.75" bottom="0.75" header="0.3" footer="0.3"/>
  <pageSetup paperSize="9" orientation="portrait" horizontalDpi="300" verticalDpi="300"/>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heetViews>
  <sheetFormatPr baseColWidth="10" defaultRowHeight="14.6" x14ac:dyDescent="0.4"/>
  <cols>
    <col min="2" max="2" width="9.69140625" customWidth="1"/>
    <col min="3" max="3" width="76.69140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TX-MKU'!A1", "Zurück")</f>
        <v>Zurück</v>
      </c>
    </row>
    <row r="3" spans="1:7" x14ac:dyDescent="0.4">
      <c r="B3" s="7" t="s">
        <v>1823</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370</v>
      </c>
      <c r="C6" s="6" t="s">
        <v>371</v>
      </c>
      <c r="D6" s="9" t="s">
        <v>1668</v>
      </c>
      <c r="E6" s="9" t="s">
        <v>916</v>
      </c>
      <c r="F6" s="9" t="s">
        <v>933</v>
      </c>
      <c r="G6" s="9" t="s">
        <v>916</v>
      </c>
    </row>
    <row r="7" spans="1:7" ht="24.9" x14ac:dyDescent="0.4">
      <c r="B7" s="10" t="s">
        <v>372</v>
      </c>
      <c r="C7" s="10" t="s">
        <v>373</v>
      </c>
      <c r="D7" s="11" t="s">
        <v>1588</v>
      </c>
      <c r="E7" s="11" t="s">
        <v>59</v>
      </c>
      <c r="F7" s="11" t="s">
        <v>58</v>
      </c>
      <c r="G7" s="11" t="s">
        <v>59</v>
      </c>
    </row>
    <row r="8" spans="1:7" ht="24.9" x14ac:dyDescent="0.4">
      <c r="B8" s="6" t="s">
        <v>374</v>
      </c>
      <c r="C8" s="6" t="s">
        <v>375</v>
      </c>
      <c r="D8" s="9" t="s">
        <v>1595</v>
      </c>
      <c r="E8" s="9" t="s">
        <v>81</v>
      </c>
      <c r="F8" s="9" t="s">
        <v>81</v>
      </c>
      <c r="G8" s="9" t="s">
        <v>1139</v>
      </c>
    </row>
    <row r="9" spans="1:7" ht="24.9" x14ac:dyDescent="0.4">
      <c r="B9" s="10" t="s">
        <v>376</v>
      </c>
      <c r="C9" s="10" t="s">
        <v>377</v>
      </c>
      <c r="D9" s="11" t="s">
        <v>1670</v>
      </c>
      <c r="E9" s="11" t="s">
        <v>176</v>
      </c>
      <c r="F9" s="11" t="s">
        <v>996</v>
      </c>
      <c r="G9" s="11" t="s">
        <v>935</v>
      </c>
    </row>
    <row r="10" spans="1:7" ht="24.9" x14ac:dyDescent="0.4">
      <c r="B10" s="6" t="s">
        <v>378</v>
      </c>
      <c r="C10" s="6" t="s">
        <v>379</v>
      </c>
      <c r="D10" s="9" t="s">
        <v>1586</v>
      </c>
      <c r="E10" s="9" t="s">
        <v>52</v>
      </c>
      <c r="F10" s="9" t="s">
        <v>52</v>
      </c>
      <c r="G10" s="9" t="s">
        <v>52</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TX-MKU'!A1", "Zurück")</f>
        <v>Zurück</v>
      </c>
    </row>
  </sheetData>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85.6132812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PCI'!A1", "Zurück")</f>
        <v>Zurück</v>
      </c>
    </row>
    <row r="3" spans="1:5" x14ac:dyDescent="0.4">
      <c r="B3" s="7" t="s">
        <v>6938</v>
      </c>
    </row>
    <row r="4" spans="1:5" x14ac:dyDescent="0.4">
      <c r="B4" s="4" t="s">
        <v>6916</v>
      </c>
      <c r="C4" s="3" t="s">
        <v>6917</v>
      </c>
      <c r="D4" s="3" t="s">
        <v>6918</v>
      </c>
      <c r="E4" s="3" t="s">
        <v>6919</v>
      </c>
    </row>
    <row r="5" spans="1:5" x14ac:dyDescent="0.4">
      <c r="B5" s="6" t="s">
        <v>6920</v>
      </c>
      <c r="C5" s="5" t="s">
        <v>4677</v>
      </c>
      <c r="D5" s="5" t="s">
        <v>6921</v>
      </c>
      <c r="E5" s="5" t="s">
        <v>6922</v>
      </c>
    </row>
    <row r="6" spans="1:5" x14ac:dyDescent="0.4">
      <c r="B6" s="10" t="s">
        <v>6923</v>
      </c>
      <c r="C6" s="14" t="s">
        <v>6924</v>
      </c>
      <c r="D6" s="14" t="s">
        <v>6925</v>
      </c>
      <c r="E6" s="14" t="s">
        <v>6926</v>
      </c>
    </row>
    <row r="7" spans="1:5" x14ac:dyDescent="0.4">
      <c r="B7" s="6" t="s">
        <v>6927</v>
      </c>
      <c r="C7" s="5" t="s">
        <v>2017</v>
      </c>
      <c r="D7" s="5" t="s">
        <v>6928</v>
      </c>
      <c r="E7" s="5" t="s">
        <v>6929</v>
      </c>
    </row>
    <row r="8" spans="1:5" x14ac:dyDescent="0.4">
      <c r="B8" s="10" t="s">
        <v>6930</v>
      </c>
      <c r="C8" s="14" t="s">
        <v>4473</v>
      </c>
      <c r="D8" s="14" t="s">
        <v>6931</v>
      </c>
      <c r="E8" s="14" t="s">
        <v>6932</v>
      </c>
    </row>
    <row r="9" spans="1:5" x14ac:dyDescent="0.4">
      <c r="B9" s="6" t="s">
        <v>6933</v>
      </c>
      <c r="C9" s="5" t="s">
        <v>6908</v>
      </c>
      <c r="D9" s="5" t="s">
        <v>6934</v>
      </c>
      <c r="E9" s="5" t="s">
        <v>6935</v>
      </c>
    </row>
    <row r="10" spans="1:5" x14ac:dyDescent="0.4">
      <c r="B10" s="10" t="s">
        <v>3356</v>
      </c>
      <c r="C10" s="14" t="s">
        <v>4817</v>
      </c>
      <c r="D10" s="14" t="s">
        <v>6936</v>
      </c>
      <c r="E10" s="14" t="s">
        <v>6937</v>
      </c>
    </row>
  </sheetData>
  <pageMargins left="0.7" right="0.7" top="0.75" bottom="0.75" header="0.3" footer="0.3"/>
  <pageSetup paperSize="9" orientation="portrait" horizontalDpi="300" verticalDpi="300"/>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heetViews>
  <sheetFormatPr baseColWidth="10" defaultRowHeight="14.6" x14ac:dyDescent="0.4"/>
  <cols>
    <col min="2" max="2" width="9.69140625" customWidth="1"/>
    <col min="3" max="3" width="76.1523437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TX-MKU'!A1", "Zurück")</f>
        <v>Zurück</v>
      </c>
    </row>
    <row r="3" spans="1:6" x14ac:dyDescent="0.4">
      <c r="B3" s="7" t="s">
        <v>2290</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61</v>
      </c>
      <c r="C6" s="21"/>
      <c r="D6" s="29"/>
      <c r="E6" s="29"/>
      <c r="F6" s="29"/>
    </row>
    <row r="7" spans="1:6" ht="24.9" x14ac:dyDescent="0.4">
      <c r="B7" s="6" t="s">
        <v>62</v>
      </c>
      <c r="C7" s="6" t="s">
        <v>63</v>
      </c>
      <c r="D7" s="9" t="s">
        <v>1584</v>
      </c>
      <c r="E7" s="9" t="s">
        <v>45</v>
      </c>
      <c r="F7" s="9" t="s">
        <v>45</v>
      </c>
    </row>
    <row r="8" spans="1:6" x14ac:dyDescent="0.4">
      <c r="B8" s="21" t="s">
        <v>41</v>
      </c>
      <c r="C8" s="21"/>
      <c r="D8" s="29"/>
      <c r="E8" s="29"/>
      <c r="F8" s="29"/>
    </row>
    <row r="9" spans="1:6" ht="24.9" x14ac:dyDescent="0.4">
      <c r="B9" s="6" t="s">
        <v>64</v>
      </c>
      <c r="C9" s="6" t="s">
        <v>65</v>
      </c>
      <c r="D9" s="9" t="s">
        <v>1584</v>
      </c>
      <c r="E9" s="9" t="s">
        <v>45</v>
      </c>
      <c r="F9" s="9" t="s">
        <v>45</v>
      </c>
    </row>
    <row r="10" spans="1:6" ht="24.9" x14ac:dyDescent="0.4">
      <c r="B10" s="6" t="s">
        <v>66</v>
      </c>
      <c r="C10" s="6" t="s">
        <v>67</v>
      </c>
      <c r="D10" s="9" t="s">
        <v>1588</v>
      </c>
      <c r="E10" s="9" t="s">
        <v>59</v>
      </c>
      <c r="F10" s="9" t="s">
        <v>59</v>
      </c>
    </row>
  </sheetData>
  <mergeCells count="6">
    <mergeCell ref="B8:F8"/>
    <mergeCell ref="B4:B5"/>
    <mergeCell ref="C4:C5"/>
    <mergeCell ref="D4:D5"/>
    <mergeCell ref="E4:F4"/>
    <mergeCell ref="B6:F6"/>
  </mergeCells>
  <pageMargins left="0.7" right="0.7" top="0.75" bottom="0.75" header="0.3" footer="0.3"/>
  <pageSetup paperSize="9" orientation="portrait" horizontalDpi="300" verticalDpi="300"/>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TX-MKU'!A1", "Zurück")</f>
        <v>Zurück</v>
      </c>
    </row>
  </sheetData>
  <pageMargins left="0.7" right="0.7" top="0.75" bottom="0.75" header="0.3" footer="0.3"/>
  <pageSetup paperSize="9" orientation="portrait" horizontalDpi="300" verticalDpi="300"/>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heetViews>
  <sheetFormatPr baseColWidth="10" defaultRowHeight="14.6" x14ac:dyDescent="0.4"/>
  <cols>
    <col min="2" max="2" width="9.69140625" customWidth="1"/>
    <col min="3" max="3" width="76.69140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TX-MKU'!A1", "Zurück")</f>
        <v>Zurück</v>
      </c>
    </row>
    <row r="3" spans="1:8" x14ac:dyDescent="0.4">
      <c r="B3" s="7" t="s">
        <v>2418</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370</v>
      </c>
      <c r="C6" s="6" t="s">
        <v>371</v>
      </c>
      <c r="D6" s="9" t="s">
        <v>1668</v>
      </c>
      <c r="E6" s="9" t="s">
        <v>168</v>
      </c>
      <c r="F6" s="9" t="s">
        <v>168</v>
      </c>
      <c r="G6" s="9" t="s">
        <v>168</v>
      </c>
      <c r="H6" s="9" t="s">
        <v>168</v>
      </c>
    </row>
    <row r="7" spans="1:8" ht="24.9" x14ac:dyDescent="0.4">
      <c r="B7" s="10" t="s">
        <v>372</v>
      </c>
      <c r="C7" s="10" t="s">
        <v>373</v>
      </c>
      <c r="D7" s="11" t="s">
        <v>1588</v>
      </c>
      <c r="E7" s="11" t="s">
        <v>59</v>
      </c>
      <c r="F7" s="11" t="s">
        <v>59</v>
      </c>
      <c r="G7" s="11" t="s">
        <v>59</v>
      </c>
      <c r="H7" s="11" t="s">
        <v>59</v>
      </c>
    </row>
    <row r="8" spans="1:8" ht="24.9" x14ac:dyDescent="0.4">
      <c r="B8" s="6" t="s">
        <v>374</v>
      </c>
      <c r="C8" s="6" t="s">
        <v>375</v>
      </c>
      <c r="D8" s="9" t="s">
        <v>1595</v>
      </c>
      <c r="E8" s="9" t="s">
        <v>81</v>
      </c>
      <c r="F8" s="9" t="s">
        <v>81</v>
      </c>
      <c r="G8" s="9" t="s">
        <v>81</v>
      </c>
      <c r="H8" s="9" t="s">
        <v>81</v>
      </c>
    </row>
    <row r="9" spans="1:8" ht="24.9" x14ac:dyDescent="0.4">
      <c r="B9" s="10" t="s">
        <v>376</v>
      </c>
      <c r="C9" s="10" t="s">
        <v>377</v>
      </c>
      <c r="D9" s="11" t="s">
        <v>1670</v>
      </c>
      <c r="E9" s="11" t="s">
        <v>176</v>
      </c>
      <c r="F9" s="11" t="s">
        <v>176</v>
      </c>
      <c r="G9" s="11" t="s">
        <v>176</v>
      </c>
      <c r="H9" s="11" t="s">
        <v>921</v>
      </c>
    </row>
    <row r="10" spans="1:8" ht="24.9" x14ac:dyDescent="0.4">
      <c r="B10" s="6" t="s">
        <v>378</v>
      </c>
      <c r="C10" s="6" t="s">
        <v>379</v>
      </c>
      <c r="D10" s="9" t="s">
        <v>1586</v>
      </c>
      <c r="E10" s="9" t="s">
        <v>52</v>
      </c>
      <c r="F10" s="9" t="s">
        <v>52</v>
      </c>
      <c r="G10" s="9" t="s">
        <v>52</v>
      </c>
      <c r="H10" s="9" t="s">
        <v>52</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TX-MKU'!A1", "Zurück")</f>
        <v>Zurück</v>
      </c>
    </row>
  </sheetData>
  <pageMargins left="0.7" right="0.7" top="0.75" bottom="0.75" header="0.3" footer="0.3"/>
  <pageSetup paperSize="9" orientation="portrait" horizontalDpi="300" verticalDpi="300"/>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69140625" customWidth="1"/>
    <col min="3" max="3" width="76.1523437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TX-MKU'!A1", "Zurück")</f>
        <v>Zurück</v>
      </c>
    </row>
    <row r="3" spans="1:5" x14ac:dyDescent="0.4">
      <c r="B3" s="7" t="s">
        <v>2854</v>
      </c>
    </row>
    <row r="4" spans="1:5" x14ac:dyDescent="0.4">
      <c r="B4" s="25" t="s">
        <v>36</v>
      </c>
      <c r="C4" s="25" t="s">
        <v>37</v>
      </c>
      <c r="D4" s="26" t="s">
        <v>1580</v>
      </c>
      <c r="E4" s="12" t="s">
        <v>1581</v>
      </c>
    </row>
    <row r="5" spans="1:5" x14ac:dyDescent="0.4">
      <c r="B5" s="24"/>
      <c r="C5" s="24"/>
      <c r="D5" s="27"/>
      <c r="E5" s="8" t="s">
        <v>2851</v>
      </c>
    </row>
    <row r="6" spans="1:5" x14ac:dyDescent="0.4">
      <c r="B6" s="21" t="s">
        <v>61</v>
      </c>
      <c r="C6" s="21"/>
      <c r="D6" s="29"/>
      <c r="E6" s="29"/>
    </row>
    <row r="7" spans="1:5" ht="24.9" x14ac:dyDescent="0.4">
      <c r="B7" s="6" t="s">
        <v>62</v>
      </c>
      <c r="C7" s="6" t="s">
        <v>63</v>
      </c>
      <c r="D7" s="9" t="s">
        <v>1584</v>
      </c>
      <c r="E7" s="9" t="s">
        <v>898</v>
      </c>
    </row>
    <row r="8" spans="1:5" x14ac:dyDescent="0.4">
      <c r="B8" s="21" t="s">
        <v>41</v>
      </c>
      <c r="C8" s="21"/>
      <c r="D8" s="29"/>
      <c r="E8" s="29"/>
    </row>
    <row r="9" spans="1:5" ht="24.9" x14ac:dyDescent="0.4">
      <c r="B9" s="6" t="s">
        <v>64</v>
      </c>
      <c r="C9" s="6" t="s">
        <v>65</v>
      </c>
      <c r="D9" s="9" t="s">
        <v>1584</v>
      </c>
      <c r="E9" s="9" t="s">
        <v>45</v>
      </c>
    </row>
    <row r="10" spans="1:5" ht="24.9" x14ac:dyDescent="0.4">
      <c r="B10" s="6" t="s">
        <v>66</v>
      </c>
      <c r="C10" s="6" t="s">
        <v>67</v>
      </c>
      <c r="D10" s="9" t="s">
        <v>1588</v>
      </c>
      <c r="E10" s="9" t="s">
        <v>59</v>
      </c>
    </row>
  </sheetData>
  <mergeCells count="5">
    <mergeCell ref="B4:B5"/>
    <mergeCell ref="C4:C5"/>
    <mergeCell ref="D4:D5"/>
    <mergeCell ref="B6:E6"/>
    <mergeCell ref="B8:E8"/>
  </mergeCells>
  <pageMargins left="0.7" right="0.7" top="0.75" bottom="0.75" header="0.3" footer="0.3"/>
  <pageSetup paperSize="9" orientation="portrait" horizontalDpi="300" verticalDpi="300"/>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TX-MKU'!A1", "Zurück")</f>
        <v>Zurück</v>
      </c>
    </row>
  </sheetData>
  <pageMargins left="0.7" right="0.7" top="0.75" bottom="0.75" header="0.3" footer="0.3"/>
  <pageSetup paperSize="9" orientation="portrait" horizontalDpi="300" verticalDpi="300"/>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heetViews>
  <sheetFormatPr baseColWidth="10" defaultRowHeight="14.6" x14ac:dyDescent="0.4"/>
  <cols>
    <col min="2" max="2" width="9.69140625" customWidth="1"/>
    <col min="3" max="3" width="76.69140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TX-MKU'!A1", "Zurück")</f>
        <v>Zurück</v>
      </c>
    </row>
    <row r="3" spans="1:8" x14ac:dyDescent="0.4">
      <c r="B3" s="7" t="s">
        <v>2941</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370</v>
      </c>
      <c r="C6" s="6" t="s">
        <v>371</v>
      </c>
      <c r="D6" s="9" t="s">
        <v>1668</v>
      </c>
      <c r="E6" s="9" t="s">
        <v>168</v>
      </c>
      <c r="F6" s="9" t="s">
        <v>168</v>
      </c>
      <c r="G6" s="9" t="s">
        <v>168</v>
      </c>
      <c r="H6" s="9" t="s">
        <v>168</v>
      </c>
    </row>
    <row r="7" spans="1:8" ht="24.9" x14ac:dyDescent="0.4">
      <c r="B7" s="10" t="s">
        <v>372</v>
      </c>
      <c r="C7" s="10" t="s">
        <v>373</v>
      </c>
      <c r="D7" s="11" t="s">
        <v>1588</v>
      </c>
      <c r="E7" s="11" t="s">
        <v>59</v>
      </c>
      <c r="F7" s="11" t="s">
        <v>59</v>
      </c>
      <c r="G7" s="11" t="s">
        <v>59</v>
      </c>
      <c r="H7" s="11" t="s">
        <v>59</v>
      </c>
    </row>
    <row r="8" spans="1:8" ht="24.9" x14ac:dyDescent="0.4">
      <c r="B8" s="6" t="s">
        <v>374</v>
      </c>
      <c r="C8" s="6" t="s">
        <v>375</v>
      </c>
      <c r="D8" s="9" t="s">
        <v>1595</v>
      </c>
      <c r="E8" s="9" t="s">
        <v>81</v>
      </c>
      <c r="F8" s="9" t="s">
        <v>81</v>
      </c>
      <c r="G8" s="9" t="s">
        <v>81</v>
      </c>
      <c r="H8" s="9" t="s">
        <v>81</v>
      </c>
    </row>
    <row r="9" spans="1:8" ht="24.9" x14ac:dyDescent="0.4">
      <c r="B9" s="10" t="s">
        <v>376</v>
      </c>
      <c r="C9" s="10" t="s">
        <v>377</v>
      </c>
      <c r="D9" s="11" t="s">
        <v>1670</v>
      </c>
      <c r="E9" s="11" t="s">
        <v>176</v>
      </c>
      <c r="F9" s="11" t="s">
        <v>176</v>
      </c>
      <c r="G9" s="11" t="s">
        <v>176</v>
      </c>
      <c r="H9" s="11" t="s">
        <v>176</v>
      </c>
    </row>
    <row r="10" spans="1:8" ht="24.9" x14ac:dyDescent="0.4">
      <c r="B10" s="6" t="s">
        <v>378</v>
      </c>
      <c r="C10" s="6" t="s">
        <v>379</v>
      </c>
      <c r="D10" s="9" t="s">
        <v>1586</v>
      </c>
      <c r="E10" s="9" t="s">
        <v>52</v>
      </c>
      <c r="F10" s="9" t="s">
        <v>52</v>
      </c>
      <c r="G10" s="9" t="s">
        <v>52</v>
      </c>
      <c r="H10" s="9" t="s">
        <v>52</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TX-MKU'!A1", "Zurück")</f>
        <v>Zurück</v>
      </c>
    </row>
  </sheetData>
  <pageMargins left="0.7" right="0.7" top="0.75" bottom="0.75" header="0.3" footer="0.3"/>
  <pageSetup paperSize="9" orientation="portrait" horizontalDpi="300" verticalDpi="300"/>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heetViews>
  <sheetFormatPr baseColWidth="10" defaultRowHeight="14.6" x14ac:dyDescent="0.4"/>
  <cols>
    <col min="2" max="2" width="9.69140625" customWidth="1"/>
    <col min="3" max="3" width="76.69140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TX-MKU'!A1", "Zurück")</f>
        <v>Zurück</v>
      </c>
    </row>
    <row r="3" spans="1:6" x14ac:dyDescent="0.4">
      <c r="B3" s="7" t="s">
        <v>3227</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370</v>
      </c>
      <c r="C6" s="6" t="s">
        <v>371</v>
      </c>
      <c r="D6" s="9" t="s">
        <v>85</v>
      </c>
      <c r="E6" s="9" t="s">
        <v>52</v>
      </c>
      <c r="F6" s="9" t="s">
        <v>84</v>
      </c>
    </row>
    <row r="7" spans="1:6" ht="24.9" x14ac:dyDescent="0.4">
      <c r="B7" s="10" t="s">
        <v>372</v>
      </c>
      <c r="C7" s="10" t="s">
        <v>373</v>
      </c>
      <c r="D7" s="11" t="s">
        <v>59</v>
      </c>
      <c r="E7" s="11" t="s">
        <v>52</v>
      </c>
      <c r="F7" s="11" t="s">
        <v>58</v>
      </c>
    </row>
    <row r="8" spans="1:6" ht="24.9" x14ac:dyDescent="0.4">
      <c r="B8" s="6" t="s">
        <v>374</v>
      </c>
      <c r="C8" s="6" t="s">
        <v>375</v>
      </c>
      <c r="D8" s="9" t="s">
        <v>59</v>
      </c>
      <c r="E8" s="9" t="s">
        <v>52</v>
      </c>
      <c r="F8" s="9" t="s">
        <v>58</v>
      </c>
    </row>
    <row r="9" spans="1:6" ht="24.9" x14ac:dyDescent="0.4">
      <c r="B9" s="10" t="s">
        <v>376</v>
      </c>
      <c r="C9" s="10" t="s">
        <v>377</v>
      </c>
      <c r="D9" s="11" t="s">
        <v>45</v>
      </c>
      <c r="E9" s="11" t="s">
        <v>85</v>
      </c>
      <c r="F9" s="11" t="s">
        <v>44</v>
      </c>
    </row>
    <row r="10" spans="1:6" ht="24.9" x14ac:dyDescent="0.4">
      <c r="B10" s="6" t="s">
        <v>378</v>
      </c>
      <c r="C10" s="6" t="s">
        <v>379</v>
      </c>
      <c r="D10" s="9" t="s">
        <v>52</v>
      </c>
      <c r="E10" s="9" t="s">
        <v>52</v>
      </c>
      <c r="F10" s="9" t="s">
        <v>52</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heetViews>
  <sheetFormatPr baseColWidth="10" defaultRowHeight="14.6" x14ac:dyDescent="0.4"/>
  <cols>
    <col min="2" max="2" width="9.69140625" customWidth="1"/>
    <col min="3" max="3" width="76.1523437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TX-MKU'!A1", "Zurück")</f>
        <v>Zurück</v>
      </c>
    </row>
    <row r="3" spans="1:6" x14ac:dyDescent="0.4">
      <c r="B3" s="7" t="s">
        <v>3177</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61</v>
      </c>
      <c r="C6" s="21"/>
      <c r="D6" s="29"/>
      <c r="E6" s="29"/>
      <c r="F6" s="29"/>
    </row>
    <row r="7" spans="1:6" ht="24.9" x14ac:dyDescent="0.4">
      <c r="B7" s="6" t="s">
        <v>62</v>
      </c>
      <c r="C7" s="6" t="s">
        <v>63</v>
      </c>
      <c r="D7" s="9" t="s">
        <v>59</v>
      </c>
      <c r="E7" s="9" t="s">
        <v>81</v>
      </c>
      <c r="F7" s="9" t="s">
        <v>58</v>
      </c>
    </row>
    <row r="8" spans="1:6" x14ac:dyDescent="0.4">
      <c r="B8" s="21" t="s">
        <v>41</v>
      </c>
      <c r="C8" s="21"/>
      <c r="D8" s="29"/>
      <c r="E8" s="29"/>
      <c r="F8" s="29"/>
    </row>
    <row r="9" spans="1:6" ht="24.9" x14ac:dyDescent="0.4">
      <c r="B9" s="6" t="s">
        <v>64</v>
      </c>
      <c r="C9" s="6" t="s">
        <v>65</v>
      </c>
      <c r="D9" s="9" t="s">
        <v>45</v>
      </c>
      <c r="E9" s="9" t="s">
        <v>52</v>
      </c>
      <c r="F9" s="9" t="s">
        <v>44</v>
      </c>
    </row>
    <row r="10" spans="1:6" ht="24.9" x14ac:dyDescent="0.4">
      <c r="B10" s="6" t="s">
        <v>66</v>
      </c>
      <c r="C10" s="6" t="s">
        <v>67</v>
      </c>
      <c r="D10" s="9" t="s">
        <v>52</v>
      </c>
      <c r="E10" s="9" t="s">
        <v>52</v>
      </c>
      <c r="F10" s="9" t="s">
        <v>52</v>
      </c>
    </row>
  </sheetData>
  <mergeCells count="6">
    <mergeCell ref="B8:F8"/>
    <mergeCell ref="B4:B5"/>
    <mergeCell ref="C4:C5"/>
    <mergeCell ref="D4:E4"/>
    <mergeCell ref="F4:F5"/>
    <mergeCell ref="B6:F6"/>
  </mergeCells>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heetViews>
  <sheetFormatPr baseColWidth="10" defaultRowHeight="14.6" x14ac:dyDescent="0.4"/>
  <cols>
    <col min="2" max="2" width="9.69140625" customWidth="1"/>
    <col min="3" max="3" width="89"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PCI'!A1", "Zurück")</f>
        <v>Zurück</v>
      </c>
    </row>
    <row r="3" spans="1:5" x14ac:dyDescent="0.4">
      <c r="B3" s="7" t="s">
        <v>540</v>
      </c>
    </row>
    <row r="4" spans="1:5" x14ac:dyDescent="0.4">
      <c r="B4" s="25" t="s">
        <v>36</v>
      </c>
      <c r="C4" s="25" t="s">
        <v>345</v>
      </c>
      <c r="D4" s="23" t="s">
        <v>38</v>
      </c>
      <c r="E4" s="25" t="s">
        <v>38</v>
      </c>
    </row>
    <row r="5" spans="1:5" x14ac:dyDescent="0.4">
      <c r="B5" s="24"/>
      <c r="C5" s="24"/>
      <c r="D5" s="8" t="s">
        <v>39</v>
      </c>
      <c r="E5" s="8" t="s">
        <v>40</v>
      </c>
    </row>
    <row r="6" spans="1:5" ht="24.9" x14ac:dyDescent="0.4">
      <c r="B6" s="6" t="s">
        <v>488</v>
      </c>
      <c r="C6" s="6" t="s">
        <v>489</v>
      </c>
      <c r="D6" s="9" t="s">
        <v>209</v>
      </c>
      <c r="E6" s="9" t="s">
        <v>210</v>
      </c>
    </row>
    <row r="7" spans="1:5" ht="24.9" x14ac:dyDescent="0.4">
      <c r="B7" s="10" t="s">
        <v>490</v>
      </c>
      <c r="C7" s="10" t="s">
        <v>491</v>
      </c>
      <c r="D7" s="11" t="s">
        <v>492</v>
      </c>
      <c r="E7" s="11" t="s">
        <v>493</v>
      </c>
    </row>
    <row r="8" spans="1:5" ht="24.9" x14ac:dyDescent="0.4">
      <c r="B8" s="6" t="s">
        <v>494</v>
      </c>
      <c r="C8" s="6" t="s">
        <v>495</v>
      </c>
      <c r="D8" s="9" t="s">
        <v>496</v>
      </c>
      <c r="E8" s="9" t="s">
        <v>497</v>
      </c>
    </row>
    <row r="9" spans="1:5" ht="24.9" x14ac:dyDescent="0.4">
      <c r="B9" s="10" t="s">
        <v>498</v>
      </c>
      <c r="C9" s="10" t="s">
        <v>499</v>
      </c>
      <c r="D9" s="11" t="s">
        <v>341</v>
      </c>
      <c r="E9" s="11" t="s">
        <v>342</v>
      </c>
    </row>
    <row r="10" spans="1:5" ht="24.9" x14ac:dyDescent="0.4">
      <c r="B10" s="6" t="s">
        <v>500</v>
      </c>
      <c r="C10" s="6" t="s">
        <v>501</v>
      </c>
      <c r="D10" s="9" t="s">
        <v>348</v>
      </c>
      <c r="E10" s="9" t="s">
        <v>349</v>
      </c>
    </row>
    <row r="11" spans="1:5" ht="24.9" x14ac:dyDescent="0.4">
      <c r="B11" s="10" t="s">
        <v>502</v>
      </c>
      <c r="C11" s="10" t="s">
        <v>503</v>
      </c>
      <c r="D11" s="11" t="s">
        <v>496</v>
      </c>
      <c r="E11" s="11" t="s">
        <v>497</v>
      </c>
    </row>
    <row r="12" spans="1:5" ht="24.9" x14ac:dyDescent="0.4">
      <c r="B12" s="6" t="s">
        <v>504</v>
      </c>
      <c r="C12" s="6" t="s">
        <v>505</v>
      </c>
      <c r="D12" s="9" t="s">
        <v>506</v>
      </c>
      <c r="E12" s="9" t="s">
        <v>507</v>
      </c>
    </row>
    <row r="13" spans="1:5" ht="24.9" x14ac:dyDescent="0.4">
      <c r="B13" s="10" t="s">
        <v>508</v>
      </c>
      <c r="C13" s="10" t="s">
        <v>509</v>
      </c>
      <c r="D13" s="11" t="s">
        <v>510</v>
      </c>
      <c r="E13" s="11" t="s">
        <v>511</v>
      </c>
    </row>
    <row r="14" spans="1:5" ht="24.9" x14ac:dyDescent="0.4">
      <c r="B14" s="6" t="s">
        <v>512</v>
      </c>
      <c r="C14" s="6" t="s">
        <v>513</v>
      </c>
      <c r="D14" s="9" t="s">
        <v>514</v>
      </c>
      <c r="E14" s="9" t="s">
        <v>515</v>
      </c>
    </row>
    <row r="15" spans="1:5" ht="24.9" x14ac:dyDescent="0.4">
      <c r="B15" s="10" t="s">
        <v>516</v>
      </c>
      <c r="C15" s="10" t="s">
        <v>517</v>
      </c>
      <c r="D15" s="11" t="s">
        <v>496</v>
      </c>
      <c r="E15" s="11" t="s">
        <v>497</v>
      </c>
    </row>
    <row r="16" spans="1:5" ht="24.9" x14ac:dyDescent="0.4">
      <c r="B16" s="6" t="s">
        <v>518</v>
      </c>
      <c r="C16" s="6" t="s">
        <v>519</v>
      </c>
      <c r="D16" s="9" t="s">
        <v>112</v>
      </c>
      <c r="E16" s="9" t="s">
        <v>113</v>
      </c>
    </row>
    <row r="17" spans="2:5" ht="24.9" x14ac:dyDescent="0.4">
      <c r="B17" s="10" t="s">
        <v>520</v>
      </c>
      <c r="C17" s="10" t="s">
        <v>521</v>
      </c>
      <c r="D17" s="11" t="s">
        <v>522</v>
      </c>
      <c r="E17" s="11" t="s">
        <v>523</v>
      </c>
    </row>
    <row r="18" spans="2:5" ht="24.9" x14ac:dyDescent="0.4">
      <c r="B18" s="6" t="s">
        <v>524</v>
      </c>
      <c r="C18" s="6" t="s">
        <v>525</v>
      </c>
      <c r="D18" s="9" t="s">
        <v>341</v>
      </c>
      <c r="E18" s="9" t="s">
        <v>342</v>
      </c>
    </row>
    <row r="19" spans="2:5" ht="24.9" x14ac:dyDescent="0.4">
      <c r="B19" s="10" t="s">
        <v>526</v>
      </c>
      <c r="C19" s="10" t="s">
        <v>527</v>
      </c>
      <c r="D19" s="11" t="s">
        <v>528</v>
      </c>
      <c r="E19" s="11" t="s">
        <v>529</v>
      </c>
    </row>
    <row r="20" spans="2:5" ht="24.9" x14ac:dyDescent="0.4">
      <c r="B20" s="6" t="s">
        <v>530</v>
      </c>
      <c r="C20" s="6" t="s">
        <v>531</v>
      </c>
      <c r="D20" s="9" t="s">
        <v>356</v>
      </c>
      <c r="E20" s="9" t="s">
        <v>357</v>
      </c>
    </row>
    <row r="21" spans="2:5" ht="24.9" x14ac:dyDescent="0.4">
      <c r="B21" s="10" t="s">
        <v>532</v>
      </c>
      <c r="C21" s="10" t="s">
        <v>533</v>
      </c>
      <c r="D21" s="11" t="s">
        <v>112</v>
      </c>
      <c r="E21" s="11" t="s">
        <v>113</v>
      </c>
    </row>
    <row r="22" spans="2:5" ht="24.9" x14ac:dyDescent="0.4">
      <c r="B22" s="6" t="s">
        <v>534</v>
      </c>
      <c r="C22" s="6" t="s">
        <v>535</v>
      </c>
      <c r="D22" s="9" t="s">
        <v>217</v>
      </c>
      <c r="E22" s="9" t="s">
        <v>218</v>
      </c>
    </row>
    <row r="23" spans="2:5" ht="24.9" x14ac:dyDescent="0.4">
      <c r="B23" s="10" t="s">
        <v>536</v>
      </c>
      <c r="C23" s="10" t="s">
        <v>537</v>
      </c>
      <c r="D23" s="11" t="s">
        <v>538</v>
      </c>
      <c r="E23" s="11" t="s">
        <v>539</v>
      </c>
    </row>
  </sheetData>
  <mergeCells count="3">
    <mergeCell ref="B4:B5"/>
    <mergeCell ref="C4:C5"/>
    <mergeCell ref="D4:E4"/>
  </mergeCells>
  <pageMargins left="0.7" right="0.7" top="0.75" bottom="0.75" header="0.3" footer="0.3"/>
  <pageSetup paperSize="9" orientation="portrait" horizontalDpi="300" verticalDpi="300"/>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TX-MKU'!A1", "Zurück")</f>
        <v>Zurück</v>
      </c>
    </row>
  </sheetData>
  <pageMargins left="0.7" right="0.7" top="0.75" bottom="0.75" header="0.3" footer="0.3"/>
  <pageSetup paperSize="9" orientation="portrait" horizontalDpi="300" verticalDpi="300"/>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baseColWidth="10" defaultRowHeight="14.6" x14ac:dyDescent="0.4"/>
  <cols>
    <col min="2" max="2" width="9.69140625" customWidth="1"/>
    <col min="3" max="3" width="76.69140625" customWidth="1"/>
    <col min="4" max="4" width="35.69140625" customWidth="1"/>
    <col min="5" max="5" width="33.69140625" customWidth="1"/>
    <col min="6" max="6" width="20.69140625" customWidth="1"/>
    <col min="7" max="7" width="19.69140625" customWidth="1"/>
    <col min="8" max="8" width="31.69140625" customWidth="1"/>
    <col min="9" max="9" width="36.69140625" customWidth="1"/>
  </cols>
  <sheetData>
    <row r="1" spans="1:9" x14ac:dyDescent="0.4">
      <c r="A1" s="2" t="str">
        <f>HYPERLINK("#'Auswahl Auswertungsmodul'!A1", "Zurück zum Start")</f>
        <v>Zurück zum Start</v>
      </c>
    </row>
    <row r="2" spans="1:9" x14ac:dyDescent="0.4">
      <c r="A2" s="2" t="str">
        <f>HYPERLINK("#'Auswahl TX-MKU'!A1", "Zurück")</f>
        <v>Zurück</v>
      </c>
    </row>
    <row r="3" spans="1:9" x14ac:dyDescent="0.4">
      <c r="B3" s="7" t="s">
        <v>4353</v>
      </c>
    </row>
    <row r="4" spans="1:9" x14ac:dyDescent="0.4">
      <c r="B4" s="4" t="s">
        <v>36</v>
      </c>
      <c r="C4" s="4" t="s">
        <v>345</v>
      </c>
      <c r="D4" s="15" t="s">
        <v>4346</v>
      </c>
      <c r="E4" s="15" t="s">
        <v>4347</v>
      </c>
      <c r="F4" s="15" t="s">
        <v>4348</v>
      </c>
      <c r="G4" s="15" t="s">
        <v>4349</v>
      </c>
      <c r="H4" s="15" t="s">
        <v>4350</v>
      </c>
      <c r="I4" s="15" t="s">
        <v>3171</v>
      </c>
    </row>
    <row r="5" spans="1:9" x14ac:dyDescent="0.4">
      <c r="B5" s="6" t="s">
        <v>370</v>
      </c>
      <c r="C5" s="6" t="s">
        <v>371</v>
      </c>
      <c r="D5" s="9" t="s">
        <v>1670</v>
      </c>
      <c r="E5" s="9" t="s">
        <v>1586</v>
      </c>
      <c r="F5" s="9" t="s">
        <v>1586</v>
      </c>
      <c r="G5" s="9" t="s">
        <v>1586</v>
      </c>
      <c r="H5" s="9" t="s">
        <v>1595</v>
      </c>
      <c r="I5" s="9" t="s">
        <v>1586</v>
      </c>
    </row>
    <row r="6" spans="1:9" x14ac:dyDescent="0.4">
      <c r="B6" s="10" t="s">
        <v>372</v>
      </c>
      <c r="C6" s="10" t="s">
        <v>373</v>
      </c>
      <c r="D6" s="11" t="s">
        <v>1588</v>
      </c>
      <c r="E6" s="11" t="s">
        <v>1586</v>
      </c>
      <c r="F6" s="11" t="s">
        <v>1586</v>
      </c>
      <c r="G6" s="11" t="s">
        <v>1586</v>
      </c>
      <c r="H6" s="11" t="s">
        <v>1586</v>
      </c>
      <c r="I6" s="11" t="s">
        <v>1586</v>
      </c>
    </row>
    <row r="7" spans="1:9" x14ac:dyDescent="0.4">
      <c r="B7" s="6" t="s">
        <v>374</v>
      </c>
      <c r="C7" s="6" t="s">
        <v>375</v>
      </c>
      <c r="D7" s="9" t="s">
        <v>1588</v>
      </c>
      <c r="E7" s="9" t="s">
        <v>1588</v>
      </c>
      <c r="F7" s="9" t="s">
        <v>1586</v>
      </c>
      <c r="G7" s="9" t="s">
        <v>1586</v>
      </c>
      <c r="H7" s="9" t="s">
        <v>1586</v>
      </c>
      <c r="I7" s="9" t="s">
        <v>1586</v>
      </c>
    </row>
    <row r="8" spans="1:9" x14ac:dyDescent="0.4">
      <c r="B8" s="10" t="s">
        <v>376</v>
      </c>
      <c r="C8" s="10" t="s">
        <v>377</v>
      </c>
      <c r="D8" s="11" t="s">
        <v>1597</v>
      </c>
      <c r="E8" s="11" t="s">
        <v>1586</v>
      </c>
      <c r="F8" s="11" t="s">
        <v>1586</v>
      </c>
      <c r="G8" s="11" t="s">
        <v>1586</v>
      </c>
      <c r="H8" s="11" t="s">
        <v>1588</v>
      </c>
      <c r="I8" s="11" t="s">
        <v>1586</v>
      </c>
    </row>
    <row r="9" spans="1:9" x14ac:dyDescent="0.4">
      <c r="B9" s="6" t="s">
        <v>378</v>
      </c>
      <c r="C9" s="6" t="s">
        <v>379</v>
      </c>
      <c r="D9" s="9" t="s">
        <v>1588</v>
      </c>
      <c r="E9" s="9" t="s">
        <v>1586</v>
      </c>
      <c r="F9" s="9" t="s">
        <v>1586</v>
      </c>
      <c r="G9" s="9" t="s">
        <v>1586</v>
      </c>
      <c r="H9" s="9" t="s">
        <v>1588</v>
      </c>
      <c r="I9" s="9" t="s">
        <v>1586</v>
      </c>
    </row>
  </sheetData>
  <pageMargins left="0.7" right="0.7" top="0.75" bottom="0.75" header="0.3" footer="0.3"/>
  <pageSetup paperSize="9" orientation="portrait" horizontalDpi="300" verticalDpi="300"/>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heetViews>
  <sheetFormatPr baseColWidth="10" defaultRowHeight="14.6" x14ac:dyDescent="0.4"/>
  <cols>
    <col min="2" max="2" width="9.69140625" customWidth="1"/>
    <col min="3" max="3" width="68.460937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TX-MKU'!A1", "Zurück")</f>
        <v>Zurück</v>
      </c>
    </row>
    <row r="3" spans="1:11" x14ac:dyDescent="0.4">
      <c r="B3" s="7" t="s">
        <v>4406</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370</v>
      </c>
      <c r="C6" s="6" t="s">
        <v>371</v>
      </c>
      <c r="D6" s="6" t="s">
        <v>1610</v>
      </c>
      <c r="E6" s="9" t="s">
        <v>1586</v>
      </c>
      <c r="F6" s="9" t="s">
        <v>1586</v>
      </c>
      <c r="G6" s="9" t="s">
        <v>1586</v>
      </c>
      <c r="H6" s="9" t="s">
        <v>1586</v>
      </c>
      <c r="I6" s="9" t="s">
        <v>1586</v>
      </c>
      <c r="J6" s="9" t="s">
        <v>1586</v>
      </c>
      <c r="K6" s="9" t="s">
        <v>1586</v>
      </c>
    </row>
    <row r="7" spans="1:11" x14ac:dyDescent="0.4">
      <c r="B7" s="6" t="s">
        <v>370</v>
      </c>
      <c r="C7" s="6" t="s">
        <v>371</v>
      </c>
      <c r="D7" s="6" t="s">
        <v>4373</v>
      </c>
      <c r="E7" s="9" t="s">
        <v>1586</v>
      </c>
      <c r="F7" s="9" t="s">
        <v>1586</v>
      </c>
      <c r="G7" s="9" t="s">
        <v>1586</v>
      </c>
      <c r="H7" s="9" t="s">
        <v>1586</v>
      </c>
      <c r="I7" s="9" t="s">
        <v>1586</v>
      </c>
      <c r="J7" s="9" t="s">
        <v>1586</v>
      </c>
      <c r="K7" s="9" t="s">
        <v>1586</v>
      </c>
    </row>
    <row r="8" spans="1:11" x14ac:dyDescent="0.4">
      <c r="B8" s="6" t="s">
        <v>372</v>
      </c>
      <c r="C8" s="6" t="s">
        <v>373</v>
      </c>
      <c r="D8" s="6" t="s">
        <v>1610</v>
      </c>
      <c r="E8" s="9" t="s">
        <v>1586</v>
      </c>
      <c r="F8" s="9" t="s">
        <v>1586</v>
      </c>
      <c r="G8" s="9" t="s">
        <v>1586</v>
      </c>
      <c r="H8" s="9" t="s">
        <v>1586</v>
      </c>
      <c r="I8" s="9" t="s">
        <v>1586</v>
      </c>
      <c r="J8" s="9" t="s">
        <v>1586</v>
      </c>
      <c r="K8" s="9" t="s">
        <v>1586</v>
      </c>
    </row>
    <row r="9" spans="1:11" x14ac:dyDescent="0.4">
      <c r="B9" s="6" t="s">
        <v>372</v>
      </c>
      <c r="C9" s="6" t="s">
        <v>373</v>
      </c>
      <c r="D9" s="6" t="s">
        <v>4373</v>
      </c>
      <c r="E9" s="9" t="s">
        <v>1586</v>
      </c>
      <c r="F9" s="9" t="s">
        <v>1586</v>
      </c>
      <c r="G9" s="9" t="s">
        <v>1586</v>
      </c>
      <c r="H9" s="9" t="s">
        <v>1586</v>
      </c>
      <c r="I9" s="9" t="s">
        <v>1586</v>
      </c>
      <c r="J9" s="9" t="s">
        <v>1586</v>
      </c>
      <c r="K9" s="9" t="s">
        <v>1586</v>
      </c>
    </row>
    <row r="10" spans="1:11" x14ac:dyDescent="0.4">
      <c r="B10" s="6" t="s">
        <v>374</v>
      </c>
      <c r="C10" s="6" t="s">
        <v>375</v>
      </c>
      <c r="D10" s="6" t="s">
        <v>1610</v>
      </c>
      <c r="E10" s="9" t="s">
        <v>1586</v>
      </c>
      <c r="F10" s="9" t="s">
        <v>1586</v>
      </c>
      <c r="G10" s="9" t="s">
        <v>1586</v>
      </c>
      <c r="H10" s="9" t="s">
        <v>1586</v>
      </c>
      <c r="I10" s="9" t="s">
        <v>1586</v>
      </c>
      <c r="J10" s="9" t="s">
        <v>1586</v>
      </c>
      <c r="K10" s="9" t="s">
        <v>1586</v>
      </c>
    </row>
    <row r="11" spans="1:11" x14ac:dyDescent="0.4">
      <c r="B11" s="6" t="s">
        <v>374</v>
      </c>
      <c r="C11" s="6" t="s">
        <v>375</v>
      </c>
      <c r="D11" s="6" t="s">
        <v>4373</v>
      </c>
      <c r="E11" s="9" t="s">
        <v>1586</v>
      </c>
      <c r="F11" s="9" t="s">
        <v>1586</v>
      </c>
      <c r="G11" s="9" t="s">
        <v>1586</v>
      </c>
      <c r="H11" s="9" t="s">
        <v>1586</v>
      </c>
      <c r="I11" s="9" t="s">
        <v>1586</v>
      </c>
      <c r="J11" s="9" t="s">
        <v>1586</v>
      </c>
      <c r="K11" s="9" t="s">
        <v>1586</v>
      </c>
    </row>
    <row r="12" spans="1:11" x14ac:dyDescent="0.4">
      <c r="B12" s="6" t="s">
        <v>376</v>
      </c>
      <c r="C12" s="6" t="s">
        <v>377</v>
      </c>
      <c r="D12" s="6" t="s">
        <v>1610</v>
      </c>
      <c r="E12" s="9" t="s">
        <v>1586</v>
      </c>
      <c r="F12" s="9" t="s">
        <v>1586</v>
      </c>
      <c r="G12" s="9" t="s">
        <v>1586</v>
      </c>
      <c r="H12" s="9" t="s">
        <v>1586</v>
      </c>
      <c r="I12" s="9" t="s">
        <v>1586</v>
      </c>
      <c r="J12" s="9" t="s">
        <v>1586</v>
      </c>
      <c r="K12" s="9" t="s">
        <v>1586</v>
      </c>
    </row>
    <row r="13" spans="1:11" x14ac:dyDescent="0.4">
      <c r="B13" s="6" t="s">
        <v>376</v>
      </c>
      <c r="C13" s="6" t="s">
        <v>377</v>
      </c>
      <c r="D13" s="6" t="s">
        <v>4373</v>
      </c>
      <c r="E13" s="9" t="s">
        <v>1586</v>
      </c>
      <c r="F13" s="9" t="s">
        <v>1586</v>
      </c>
      <c r="G13" s="9" t="s">
        <v>1586</v>
      </c>
      <c r="H13" s="9" t="s">
        <v>1586</v>
      </c>
      <c r="I13" s="9" t="s">
        <v>1586</v>
      </c>
      <c r="J13" s="9" t="s">
        <v>1586</v>
      </c>
      <c r="K13" s="9" t="s">
        <v>1586</v>
      </c>
    </row>
    <row r="14" spans="1:11" x14ac:dyDescent="0.4">
      <c r="B14" s="6" t="s">
        <v>378</v>
      </c>
      <c r="C14" s="6" t="s">
        <v>379</v>
      </c>
      <c r="D14" s="6" t="s">
        <v>1610</v>
      </c>
      <c r="E14" s="9" t="s">
        <v>1586</v>
      </c>
      <c r="F14" s="9" t="s">
        <v>1586</v>
      </c>
      <c r="G14" s="9" t="s">
        <v>1586</v>
      </c>
      <c r="H14" s="9" t="s">
        <v>1586</v>
      </c>
      <c r="I14" s="9" t="s">
        <v>1586</v>
      </c>
      <c r="J14" s="9" t="s">
        <v>1586</v>
      </c>
      <c r="K14" s="9" t="s">
        <v>1586</v>
      </c>
    </row>
    <row r="15" spans="1:11" x14ac:dyDescent="0.4">
      <c r="B15" s="6" t="s">
        <v>378</v>
      </c>
      <c r="C15" s="6" t="s">
        <v>379</v>
      </c>
      <c r="D15" s="6" t="s">
        <v>4373</v>
      </c>
      <c r="E15" s="9" t="s">
        <v>1586</v>
      </c>
      <c r="F15" s="9" t="s">
        <v>1586</v>
      </c>
      <c r="G15" s="9" t="s">
        <v>1586</v>
      </c>
      <c r="H15" s="9" t="s">
        <v>1586</v>
      </c>
      <c r="I15" s="9" t="s">
        <v>1586</v>
      </c>
      <c r="J15" s="9" t="s">
        <v>1586</v>
      </c>
      <c r="K15" s="9" t="s">
        <v>1586</v>
      </c>
    </row>
    <row r="16" spans="1:11" x14ac:dyDescent="0.4">
      <c r="B16"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heetViews>
  <sheetFormatPr baseColWidth="10" defaultRowHeight="14.6" x14ac:dyDescent="0.4"/>
  <cols>
    <col min="2" max="2" width="9.69140625" customWidth="1"/>
    <col min="3" max="3" width="76.1523437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TX-MKU'!A1", "Zurück")</f>
        <v>Zurück</v>
      </c>
    </row>
    <row r="3" spans="1:11" x14ac:dyDescent="0.4">
      <c r="B3" s="7" t="s">
        <v>4376</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61</v>
      </c>
      <c r="C6" s="21"/>
      <c r="D6" s="21"/>
      <c r="E6" s="29"/>
      <c r="F6" s="29"/>
      <c r="G6" s="29"/>
      <c r="H6" s="29"/>
      <c r="I6" s="29"/>
      <c r="J6" s="29"/>
      <c r="K6" s="29"/>
    </row>
    <row r="7" spans="1:11" x14ac:dyDescent="0.4">
      <c r="B7" s="6" t="s">
        <v>62</v>
      </c>
      <c r="C7" s="6" t="s">
        <v>63</v>
      </c>
      <c r="D7" s="6" t="s">
        <v>1610</v>
      </c>
      <c r="E7" s="9" t="s">
        <v>1586</v>
      </c>
      <c r="F7" s="9" t="s">
        <v>1586</v>
      </c>
      <c r="G7" s="9" t="s">
        <v>1586</v>
      </c>
      <c r="H7" s="9" t="s">
        <v>1586</v>
      </c>
      <c r="I7" s="9" t="s">
        <v>1586</v>
      </c>
      <c r="J7" s="9" t="s">
        <v>1586</v>
      </c>
      <c r="K7" s="9" t="s">
        <v>1586</v>
      </c>
    </row>
    <row r="8" spans="1:11" x14ac:dyDescent="0.4">
      <c r="B8" s="6" t="s">
        <v>62</v>
      </c>
      <c r="C8" s="6" t="s">
        <v>63</v>
      </c>
      <c r="D8" s="6" t="s">
        <v>4373</v>
      </c>
      <c r="E8" s="9" t="s">
        <v>1586</v>
      </c>
      <c r="F8" s="9" t="s">
        <v>1586</v>
      </c>
      <c r="G8" s="9" t="s">
        <v>1586</v>
      </c>
      <c r="H8" s="9" t="s">
        <v>1586</v>
      </c>
      <c r="I8" s="9" t="s">
        <v>1586</v>
      </c>
      <c r="J8" s="9" t="s">
        <v>1586</v>
      </c>
      <c r="K8" s="9" t="s">
        <v>1586</v>
      </c>
    </row>
    <row r="9" spans="1:11" x14ac:dyDescent="0.4">
      <c r="B9" s="21" t="s">
        <v>41</v>
      </c>
      <c r="C9" s="21"/>
      <c r="D9" s="21"/>
      <c r="E9" s="29"/>
      <c r="F9" s="29"/>
      <c r="G9" s="29"/>
      <c r="H9" s="29"/>
      <c r="I9" s="29"/>
      <c r="J9" s="29"/>
      <c r="K9" s="29"/>
    </row>
    <row r="10" spans="1:11" x14ac:dyDescent="0.4">
      <c r="B10" s="6" t="s">
        <v>64</v>
      </c>
      <c r="C10" s="6" t="s">
        <v>65</v>
      </c>
      <c r="D10" s="6" t="s">
        <v>1610</v>
      </c>
      <c r="E10" s="9" t="s">
        <v>1586</v>
      </c>
      <c r="F10" s="9" t="s">
        <v>1586</v>
      </c>
      <c r="G10" s="9" t="s">
        <v>1586</v>
      </c>
      <c r="H10" s="9" t="s">
        <v>1586</v>
      </c>
      <c r="I10" s="9" t="s">
        <v>1586</v>
      </c>
      <c r="J10" s="9" t="s">
        <v>1586</v>
      </c>
      <c r="K10" s="9" t="s">
        <v>1586</v>
      </c>
    </row>
    <row r="11" spans="1:11" x14ac:dyDescent="0.4">
      <c r="B11" s="6" t="s">
        <v>64</v>
      </c>
      <c r="C11" s="6" t="s">
        <v>65</v>
      </c>
      <c r="D11" s="6" t="s">
        <v>4373</v>
      </c>
      <c r="E11" s="9" t="s">
        <v>1586</v>
      </c>
      <c r="F11" s="9" t="s">
        <v>1586</v>
      </c>
      <c r="G11" s="9" t="s">
        <v>1586</v>
      </c>
      <c r="H11" s="9" t="s">
        <v>1586</v>
      </c>
      <c r="I11" s="9" t="s">
        <v>1586</v>
      </c>
      <c r="J11" s="9" t="s">
        <v>1586</v>
      </c>
      <c r="K11" s="9" t="s">
        <v>1586</v>
      </c>
    </row>
    <row r="12" spans="1:11" x14ac:dyDescent="0.4">
      <c r="B12" s="6" t="s">
        <v>66</v>
      </c>
      <c r="C12" s="6" t="s">
        <v>67</v>
      </c>
      <c r="D12" s="6" t="s">
        <v>1610</v>
      </c>
      <c r="E12" s="9" t="s">
        <v>1586</v>
      </c>
      <c r="F12" s="9" t="s">
        <v>1586</v>
      </c>
      <c r="G12" s="9" t="s">
        <v>1586</v>
      </c>
      <c r="H12" s="9" t="s">
        <v>1586</v>
      </c>
      <c r="I12" s="9" t="s">
        <v>1586</v>
      </c>
      <c r="J12" s="9" t="s">
        <v>1586</v>
      </c>
      <c r="K12" s="9" t="s">
        <v>1586</v>
      </c>
    </row>
    <row r="13" spans="1:11" x14ac:dyDescent="0.4">
      <c r="B13" s="6" t="s">
        <v>66</v>
      </c>
      <c r="C13" s="6" t="s">
        <v>67</v>
      </c>
      <c r="D13" s="6" t="s">
        <v>4373</v>
      </c>
      <c r="E13" s="9" t="s">
        <v>1586</v>
      </c>
      <c r="F13" s="9" t="s">
        <v>1586</v>
      </c>
      <c r="G13" s="9" t="s">
        <v>1586</v>
      </c>
      <c r="H13" s="9" t="s">
        <v>1586</v>
      </c>
      <c r="I13" s="9" t="s">
        <v>1586</v>
      </c>
      <c r="J13" s="9" t="s">
        <v>1586</v>
      </c>
      <c r="K13" s="9" t="s">
        <v>1586</v>
      </c>
    </row>
    <row r="14" spans="1:11" x14ac:dyDescent="0.4">
      <c r="B14" s="13" t="s">
        <v>859</v>
      </c>
    </row>
  </sheetData>
  <mergeCells count="6">
    <mergeCell ref="B9:K9"/>
    <mergeCell ref="B4:B5"/>
    <mergeCell ref="C4:C5"/>
    <mergeCell ref="D4:D5"/>
    <mergeCell ref="E4:K4"/>
    <mergeCell ref="B6:K6"/>
  </mergeCells>
  <pageMargins left="0.7" right="0.7" top="0.75" bottom="0.75" header="0.3" footer="0.3"/>
  <pageSetup paperSize="9" orientation="portrait" horizontalDpi="300" verticalDpi="300"/>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HYPERLINK("#'TX-LUTX - K3_1_QI'!A1", "Qualitätsindikatoren: Übersicht über Auffälligkeiten und Qualitätssicherungsmaßnahmen gem. § 17 DeQS-RL")</f>
        <v>Qualitätsindikatoren: Übersicht über Auffälligkeiten und Qualitätssicherungsmaßnahmen gem. § 17 DeQS-RL</v>
      </c>
      <c r="C6" s="2" t="str">
        <f>HYPERLINK("#'TX-LUTX - K3_1_QI'!A1", "K3_1_QI")</f>
        <v>K3_1_QI</v>
      </c>
    </row>
    <row r="7" spans="1:3" x14ac:dyDescent="0.4">
      <c r="B7" s="2" t="str">
        <f>HYPERLINK("#'TX-LUTX - K3_1_AK'!A1", "Auffälligkeitskriterien: Übersicht über Auffälligkeiten und Qualitätssicherungsmaßnahmen gem. § 17 DeQS-RL")</f>
        <v>Auffälligkeitskriterien: Übersicht über Auffälligkeiten und Qualitätssicherungsmaßnahmen gem. § 17 DeQS-RL</v>
      </c>
      <c r="C7" s="2" t="str">
        <f>HYPERLINK("#'TX-LUTX - K3_1_AK'!A1", "K3_1_AK")</f>
        <v>K3_1_AK</v>
      </c>
    </row>
    <row r="8" spans="1:3" x14ac:dyDescent="0.4">
      <c r="B8" s="2" t="str">
        <f>HYPERLINK("#'TX-LUTX - K3_2_QI'!A1", "Qualitätsindikatoren: Auffälligkeiten und Bewertungen nach Abschluss des Stellungnahmeverfahrens (AJ 2023)")</f>
        <v>Qualitätsindikatoren: Auffälligkeiten und Bewertungen nach Abschluss des Stellungnahmeverfahrens (AJ 2023)</v>
      </c>
      <c r="C8" s="2" t="str">
        <f>HYPERLINK("#'TX-LUTX - K3_2_QI'!A1", "K3_2_QI")</f>
        <v>K3_2_QI</v>
      </c>
    </row>
    <row r="9" spans="1:3" x14ac:dyDescent="0.4">
      <c r="B9" s="2" t="str">
        <f>HYPERLINK("#'TX-LUTX - K3_2_AK'!A1", "Auffälligkeitskriterien: Auffälligkeiten und Bewertungen nach Abschluss des Stellungnahmeverfahrens (AJ 2023)")</f>
        <v>Auffälligkeitskriterien: Auffälligkeiten und Bewertungen nach Abschluss des Stellungnahmeverfahrens (AJ 2023)</v>
      </c>
      <c r="C9" s="2" t="str">
        <f>HYPERLINK("#'TX-LUTX - K3_2_AK'!A1", "K3_2_AK")</f>
        <v>K3_2_AK</v>
      </c>
    </row>
    <row r="10" spans="1:3" x14ac:dyDescent="0.4">
      <c r="B10" s="2" t="str">
        <f>HYPERLINK("#'TX-LUTX - K3_3_QI'!A1", "Qualitätsindikatoren: Wiederholte Auffälligkeiten (AJ 2023 und Vorjahre)")</f>
        <v>Qualitätsindikatoren: Wiederholte Auffälligkeiten (AJ 2023 und Vorjahre)</v>
      </c>
      <c r="C10" s="2" t="str">
        <f>HYPERLINK("#'TX-LUTX - K3_3_QI'!A1", "K3_3_QI")</f>
        <v>K3_3_QI</v>
      </c>
    </row>
    <row r="11" spans="1:3" x14ac:dyDescent="0.4">
      <c r="B11" s="2" t="str">
        <f>HYPERLINK("#'TX-LUTX - K3_3_AK'!A1", "Auffälligkeitskriterien: Wiederholte Auffälligkeiten (AJ 2023 und Vorjahre)")</f>
        <v>Auffälligkeitskriterien: Wiederholte Auffälligkeiten (AJ 2023 und Vorjahre)</v>
      </c>
      <c r="C11" s="2" t="str">
        <f>HYPERLINK("#'TX-LUTX - K3_3_AK'!A1", "K3_3_AK")</f>
        <v>K3_3_AK</v>
      </c>
    </row>
    <row r="12" spans="1:3" x14ac:dyDescent="0.4">
      <c r="B12" s="2" t="str">
        <f>HYPERLINK("#'TX-LUTX - K3_4_QI'!A1", "Qualitätsindikatoren: Mehrfache Auffälligkeiten bei Leistungserbringern (AJ 2023)")</f>
        <v>Qualitätsindikatoren: Mehrfache Auffälligkeiten bei Leistungserbringern (AJ 2023)</v>
      </c>
      <c r="C12" s="2" t="str">
        <f>HYPERLINK("#'TX-LUTX - K3_4_QI'!A1", "K3_4_QI")</f>
        <v>K3_4_QI</v>
      </c>
    </row>
    <row r="13" spans="1:3" x14ac:dyDescent="0.4">
      <c r="B13" s="2" t="str">
        <f>HYPERLINK("#'TX-LUTX - K3_4_AK'!A1", "Auffälligkeitskriterien: Mehrfache Auffälligkeiten bei Leistungserbringern (AJ 2023)")</f>
        <v>Auffälligkeitskriterien: Mehrfache Auffälligkeiten bei Leistungserbringern (AJ 2023)</v>
      </c>
      <c r="C13" s="2" t="str">
        <f>HYPERLINK("#'TX-LUTX - K3_4_AK'!A1", "K3_4_AK")</f>
        <v>K3_4_AK</v>
      </c>
    </row>
    <row r="14" spans="1:3" x14ac:dyDescent="0.4">
      <c r="B14" s="2" t="str">
        <f>HYPERLINK("#'TX-LUTX - K3_5_QI'!A1", "Auffälligkeiten und Stellungnahmeverfahren nach Fallzahl pro Qualitätsindikator (AJ 2023)")</f>
        <v>Auffälligkeiten und Stellungnahmeverfahren nach Fallzahl pro Qualitätsindikator (AJ 2023)</v>
      </c>
      <c r="C14" s="2" t="str">
        <f>HYPERLINK("#'TX-LUTX - K3_5_QI'!A1", "K3_5_QI")</f>
        <v>K3_5_QI</v>
      </c>
    </row>
    <row r="15" spans="1:3" x14ac:dyDescent="0.4">
      <c r="B15" s="2" t="str">
        <f>HYPERLINK("#'TX-LUTX - A_1_QI'!A1", "Qualitätsindikatoren: Art der Auffälligkeit (AJ 2023)")</f>
        <v>Qualitätsindikatoren: Art der Auffälligkeit (AJ 2023)</v>
      </c>
      <c r="C15" s="2" t="str">
        <f>HYPERLINK("#'TX-LUTX - A_1_QI'!A1", "A_1_QI")</f>
        <v>A_1_QI</v>
      </c>
    </row>
    <row r="16" spans="1:3" x14ac:dyDescent="0.4">
      <c r="B16" s="2" t="str">
        <f>HYPERLINK("#'TX-LUTX - A_1_AK'!A1", "Auffälligkeitskriterien: Art der Auffälligkeit (AJ 2023)")</f>
        <v>Auffälligkeitskriterien: Art der Auffälligkeit (AJ 2023)</v>
      </c>
      <c r="C16" s="2" t="str">
        <f>HYPERLINK("#'TX-LUTX - A_1_AK'!A1", "A_1_AK")</f>
        <v>A_1_AK</v>
      </c>
    </row>
    <row r="17" spans="2:3" x14ac:dyDescent="0.4">
      <c r="B17" s="2" t="str">
        <f>HYPERLINK("#'TX-LUTX - A_2_QI_a'!A1", "Qualitätsindikatoren: Stellungnahmeverfahren (AJ 2023)")</f>
        <v>Qualitätsindikatoren: Stellungnahmeverfahren (AJ 2023)</v>
      </c>
      <c r="C17" s="2" t="str">
        <f>HYPERLINK("#'TX-LUTX - A_2_QI_a'!A1", "A_2_QI_a")</f>
        <v>A_2_QI_a</v>
      </c>
    </row>
    <row r="18" spans="2:3" x14ac:dyDescent="0.4">
      <c r="B18" s="2" t="str">
        <f>HYPERLINK("#'TX-LUTX - A_2_AK_a'!A1", "Auffälligkeitskriterien: Stellungnahmeverfahren (AJ 2023)")</f>
        <v>Auffälligkeitskriterien: Stellungnahmeverfahren (AJ 2023)</v>
      </c>
      <c r="C18" s="2" t="str">
        <f>HYPERLINK("#'TX-LUTX - A_2_AK_a'!A1", "A_2_AK_a")</f>
        <v>A_2_AK_a</v>
      </c>
    </row>
    <row r="19" spans="2:3" x14ac:dyDescent="0.4">
      <c r="B19" s="2" t="str">
        <f>HYPERLINK("#'TX-LUTX - A_2_QI_b'!A1", "Qualitätsindikatoren: Freitextkommentare zur Nicht-Einleitung von Stellungnahmeverfahren (AJ 2023)")</f>
        <v>Qualitätsindikatoren: Freitextkommentare zur Nicht-Einleitung von Stellungnahmeverfahren (AJ 2023)</v>
      </c>
      <c r="C19" s="2" t="str">
        <f>HYPERLINK("#'TX-LUTX - A_2_QI_b'!A1", "A_2_QI_b")</f>
        <v>A_2_QI_b</v>
      </c>
    </row>
    <row r="20" spans="2:3" x14ac:dyDescent="0.4">
      <c r="B20" s="2" t="str">
        <f>HYPERLINK("#'TX-LUTX - A_2_AK_b'!A1", "Auffälligkeitskriterien: Freitextkommentare zur Nicht-Einleitung von Stellungnahmeverfahren (AJ 2023)")</f>
        <v>Auffälligkeitskriterien: Freitextkommentare zur Nicht-Einleitung von Stellungnahmeverfahren (AJ 2023)</v>
      </c>
      <c r="C20" s="2" t="str">
        <f>HYPERLINK("#'TX-LUTX - A_2_AK_b'!A1", "A_2_AK_b")</f>
        <v>A_2_AK_b</v>
      </c>
    </row>
    <row r="21" spans="2:3" x14ac:dyDescent="0.4">
      <c r="B21" s="2" t="str">
        <f>HYPERLINK("#'TX-LUTX - A_3_AK_a'!A1", "Auffälligkeitskriterien: Bewertung der qualitativ auffälligen Ergebnisse (AJ 2023)")</f>
        <v>Auffälligkeitskriterien: Bewertung der qualitativ auffälligen Ergebnisse (AJ 2023)</v>
      </c>
      <c r="C21" s="2" t="str">
        <f>HYPERLINK("#'TX-LUTX - A_3_AK_a'!A1", "A_3_AK_a")</f>
        <v>A_3_AK_a</v>
      </c>
    </row>
    <row r="22" spans="2:3" x14ac:dyDescent="0.4">
      <c r="B22" s="2" t="str">
        <f>HYPERLINK("#'TX-LUTX - A_3_AK_b'!A1", "Auffälligkeitskriterien: Freitextkommentare zur Bewertung der qualitativ auffälligen Ergebnisse (AJ 2023)")</f>
        <v>Auffälligkeitskriterien: Freitextkommentare zur Bewertung der qualitativ auffälligen Ergebnisse (AJ 2023)</v>
      </c>
      <c r="C22" s="2" t="str">
        <f>HYPERLINK("#'TX-LUTX - A_3_AK_b'!A1", "A_3_AK_b")</f>
        <v>A_3_AK_b</v>
      </c>
    </row>
    <row r="23" spans="2:3" x14ac:dyDescent="0.4">
      <c r="B23" s="2" t="str">
        <f>HYPERLINK("#'TX-LUTX - A_4_QI_a'!A1", "Qualitätsindikatoren: Bewertung der qualitativ auffälligen Ergebnisse (AJ 2023)")</f>
        <v>Qualitätsindikatoren: Bewertung der qualitativ auffälligen Ergebnisse (AJ 2023)</v>
      </c>
      <c r="C23" s="2" t="str">
        <f>HYPERLINK("#'TX-LUTX - A_4_QI_a'!A1", "A_4_QI_a")</f>
        <v>A_4_QI_a</v>
      </c>
    </row>
    <row r="24" spans="2:3" x14ac:dyDescent="0.4">
      <c r="B24" s="2" t="str">
        <f>HYPERLINK("#'TX-LUTX - A_4_QI_b'!A1", "Qualitätsindikatoren: Freitextkommentare zur Bewertung der qualitativ auffälligen Ergebnisse (AJ 2023)")</f>
        <v>Qualitätsindikatoren: Freitextkommentare zur Bewertung der qualitativ auffälligen Ergebnisse (AJ 2023)</v>
      </c>
      <c r="C24" s="2" t="str">
        <f>HYPERLINK("#'TX-LUTX - A_4_QI_b'!A1", "A_4_QI_b")</f>
        <v>A_4_QI_b</v>
      </c>
    </row>
    <row r="25" spans="2:3" x14ac:dyDescent="0.4">
      <c r="B25" s="2" t="str">
        <f>HYPERLINK("#'TX-LUTX - A_5_AK_a'!A1", "Auffälligkeitskriterien: Bewertung der qualitativ unauffälligen Ergebnisse (AJ 2023)")</f>
        <v>Auffälligkeitskriterien: Bewertung der qualitativ unauffälligen Ergebnisse (AJ 2023)</v>
      </c>
      <c r="C25" s="2" t="str">
        <f>HYPERLINK("#'TX-LUTX - A_5_AK_a'!A1", "A_5_AK_a")</f>
        <v>A_5_AK_a</v>
      </c>
    </row>
    <row r="26" spans="2:3" x14ac:dyDescent="0.4">
      <c r="B26" s="2" t="str">
        <f>HYPERLINK("#'TX-LUTX - A_5_AK_b'!A1", "Auffälligkeitskriterien: Freitextkommentare zur Bewertung der qualitativ unauffälligen Ergebnisse (AJ 2023)")</f>
        <v>Auffälligkeitskriterien: Freitextkommentare zur Bewertung der qualitativ unauffälligen Ergebnisse (AJ 2023)</v>
      </c>
      <c r="C26" s="2" t="str">
        <f>HYPERLINK("#'TX-LUTX - A_5_AK_b'!A1", "A_5_AK_b")</f>
        <v>A_5_AK_b</v>
      </c>
    </row>
    <row r="27" spans="2:3" x14ac:dyDescent="0.4">
      <c r="B27" s="2" t="str">
        <f>HYPERLINK("#'TX-LUTX - A_6_QI_a'!A1", "Qualitätsindikatoren: Bewertung der qualitativ unauffälligen Ergebnisse (AJ 2023)")</f>
        <v>Qualitätsindikatoren: Bewertung der qualitativ unauffälligen Ergebnisse (AJ 2023)</v>
      </c>
      <c r="C27" s="2" t="str">
        <f>HYPERLINK("#'TX-LUTX - A_6_QI_a'!A1", "A_6_QI_a")</f>
        <v>A_6_QI_a</v>
      </c>
    </row>
    <row r="28" spans="2:3" x14ac:dyDescent="0.4">
      <c r="B28" s="2" t="str">
        <f>HYPERLINK("#'TX-LUTX - A_6_QI_b'!A1", "Qualitätsindikatoren: Freitextkommentare zur Bewertung der qualitativ unauffälligen Ergebnisse (AJ 2023)")</f>
        <v>Qualitätsindikatoren: Freitextkommentare zur Bewertung der qualitativ unauffälligen Ergebnisse (AJ 2023)</v>
      </c>
      <c r="C28" s="2" t="str">
        <f>HYPERLINK("#'TX-LUTX - A_6_QI_b'!A1", "A_6_QI_b")</f>
        <v>A_6_QI_b</v>
      </c>
    </row>
    <row r="29" spans="2:3" x14ac:dyDescent="0.4">
      <c r="B29" s="2" t="str">
        <f>HYPERLINK("#'TX-LUTX - A_7_AK_a'!A1", "Auffälligkeitskriterien: Bewertung der  Ergebnisse als Sonstiges (AJ 2023)")</f>
        <v>Auffälligkeitskriterien: Bewertung der  Ergebnisse als Sonstiges (AJ 2023)</v>
      </c>
      <c r="C29" s="2" t="str">
        <f>HYPERLINK("#'TX-LUTX - A_7_AK_a'!A1", "A_7_AK_a")</f>
        <v>A_7_AK_a</v>
      </c>
    </row>
    <row r="30" spans="2:3" x14ac:dyDescent="0.4">
      <c r="B30" s="2" t="str">
        <f>HYPERLINK("#'TX-LUTX - A_7_AK_b'!A1", "Auffälligkeitskriterien: Freitextkommentare zur Bewertung der Ergebnisse als Sonstiges (AJ 2023)")</f>
        <v>Auffälligkeitskriterien: Freitextkommentare zur Bewertung der Ergebnisse als Sonstiges (AJ 2023)</v>
      </c>
      <c r="C30" s="2" t="str">
        <f>HYPERLINK("#'TX-LUTX - A_7_AK_b'!A1", "A_7_AK_b")</f>
        <v>A_7_AK_b</v>
      </c>
    </row>
    <row r="31" spans="2:3" x14ac:dyDescent="0.4">
      <c r="B31" s="2" t="str">
        <f>HYPERLINK("#'TX-LUTX - A_8_QI_a'!A1", "Qualitätsindikatoren: Bewertung der Ergebnisse als Dokumentationsfehler oder Sonstiges (AJ 2023)")</f>
        <v>Qualitätsindikatoren: Bewertung der Ergebnisse als Dokumentationsfehler oder Sonstiges (AJ 2023)</v>
      </c>
      <c r="C31" s="2" t="str">
        <f>HYPERLINK("#'TX-LUTX - A_8_QI_a'!A1", "A_8_QI_a")</f>
        <v>A_8_QI_a</v>
      </c>
    </row>
    <row r="32" spans="2:3" x14ac:dyDescent="0.4">
      <c r="B32" s="2" t="str">
        <f>HYPERLINK("#'TX-LUTX - A_8_QI_b'!A1", "Qualitätsindikatoren: Freitextkommentare zur Bewertung der Ergebnisse als Dokumentationsfehler oder Sonstiges (AJ 2023)")</f>
        <v>Qualitätsindikatoren: Freitextkommentare zur Bewertung der Ergebnisse als Dokumentationsfehler oder Sonstiges (AJ 2023)</v>
      </c>
      <c r="C32" s="2" t="str">
        <f>HYPERLINK("#'TX-LUTX - A_8_QI_b'!A1", "A_8_QI_b")</f>
        <v>A_8_QI_b</v>
      </c>
    </row>
    <row r="33" spans="2:3" x14ac:dyDescent="0.4">
      <c r="B33" s="2" t="str">
        <f>HYPERLINK("#'TX-LUTX - A_9_QI'!A1", "Qualitätsindikatoren: Initiierung Maßnahmenstufe 1 und 2 (AJ 2023)")</f>
        <v>Qualitätsindikatoren: Initiierung Maßnahmenstufe 1 und 2 (AJ 2023)</v>
      </c>
      <c r="C33" s="2" t="str">
        <f>HYPERLINK("#'TX-LUTX - A_9_QI'!A1", "A_9_QI")</f>
        <v>A_9_QI</v>
      </c>
    </row>
    <row r="34" spans="2:3" x14ac:dyDescent="0.4">
      <c r="B34" s="2" t="str">
        <f>HYPERLINK("#'TX-LUTX - A_9_AK'!A1", "Auffälligkeitskriterien: Initiierung Maßnahmenstufe 1 und 2 (AJ 2023)")</f>
        <v>Auffälligkeitskriterien: Initiierung Maßnahmenstufe 1 und 2 (AJ 2023)</v>
      </c>
      <c r="C34" s="2" t="str">
        <f>HYPERLINK("#'TX-LUTX - A_9_AK'!A1", "A_9_AK")</f>
        <v>A_9_AK</v>
      </c>
    </row>
    <row r="35" spans="2:3" x14ac:dyDescent="0.4">
      <c r="B35" s="2" t="str">
        <f>HYPERLINK("#'TX-LUTX - A_11_AK_QI'!A1", "Qualitätsindikatoren und Auffälligkeitskriterien: Best practice (AJ 2023)")</f>
        <v>Qualitätsindikatoren und Auffälligkeitskriterien: Best practice (AJ 2023)</v>
      </c>
      <c r="C35" s="2" t="str">
        <f>HYPERLINK("#'TX-LUTX - A_11_AK_QI'!A1", "A_11_AK_QI")</f>
        <v>A_11_AK_QI</v>
      </c>
    </row>
    <row r="36" spans="2:3" x14ac:dyDescent="0.4">
      <c r="B36" s="2" t="str">
        <f>HYPERLINK("#'TX-LUTX - A_12_QI'!A1", "Darstellung des Verlaufs der Bewertung (AJ 2023)")</f>
        <v>Darstellung des Verlaufs der Bewertung (AJ 2023)</v>
      </c>
      <c r="C36" s="2" t="str">
        <f>HYPERLINK("#'TX-LUTX - A_12_QI'!A1", "A_12_QI")</f>
        <v>A_12_QI</v>
      </c>
    </row>
    <row r="37" spans="2:3" x14ac:dyDescent="0.4">
      <c r="B37" s="2" t="str">
        <f>HYPERLINK("#'TX-LUTX - A_13_QI'!A1", "Qualitätsindikatoren: Art der Maßnahme in Maßnahmenstufe 1 (AJ 2022 und 2023)")</f>
        <v>Qualitätsindikatoren: Art der Maßnahme in Maßnahmenstufe 1 (AJ 2022 und 2023)</v>
      </c>
      <c r="C37" s="2" t="str">
        <f>HYPERLINK("#'TX-LUTX - A_13_QI'!A1", "A_13_QI")</f>
        <v>A_13_QI</v>
      </c>
    </row>
    <row r="38" spans="2:3" x14ac:dyDescent="0.4">
      <c r="B38" s="2" t="str">
        <f>HYPERLINK("#'TX-LUTX - A_13_AK'!A1", "Auffälligkeitskriterien: Art der Maßnahme in Maßnahmenstufe 1 (AJ 2022 und 2023)")</f>
        <v>Auffälligkeitskriterien: Art der Maßnahme in Maßnahmenstufe 1 (AJ 2022 und 2023)</v>
      </c>
      <c r="C38" s="2" t="str">
        <f>HYPERLINK("#'TX-LUTX - A_13_AK'!A1", "A_13_AK")</f>
        <v>A_13_AK</v>
      </c>
    </row>
  </sheetData>
  <pageMargins left="0.7" right="0.7" top="0.75" bottom="0.75" header="0.3" footer="0.3"/>
  <pageSetup paperSize="9" orientation="portrait" horizontalDpi="300" verticalDpi="300"/>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TX-LUTX'!A1", "Zurück")</f>
        <v>Zurück</v>
      </c>
    </row>
    <row r="3" spans="1:6" x14ac:dyDescent="0.4">
      <c r="B3" s="7" t="s">
        <v>4785</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1637</v>
      </c>
      <c r="D6" s="9" t="s">
        <v>3326</v>
      </c>
      <c r="E6" s="9" t="s">
        <v>1585</v>
      </c>
      <c r="F6" s="9" t="s">
        <v>3326</v>
      </c>
    </row>
    <row r="7" spans="1:6" x14ac:dyDescent="0.4">
      <c r="B7" s="16" t="s">
        <v>4655</v>
      </c>
      <c r="C7" s="9" t="s">
        <v>1637</v>
      </c>
      <c r="D7" s="9" t="s">
        <v>4443</v>
      </c>
      <c r="E7" s="9" t="s">
        <v>1585</v>
      </c>
      <c r="F7" s="9" t="s">
        <v>4443</v>
      </c>
    </row>
    <row r="8" spans="1:6" x14ac:dyDescent="0.4">
      <c r="B8" s="16" t="s">
        <v>4444</v>
      </c>
      <c r="C8" s="9" t="s">
        <v>1585</v>
      </c>
      <c r="D8" s="9" t="s">
        <v>4783</v>
      </c>
      <c r="E8" s="9" t="s">
        <v>1586</v>
      </c>
      <c r="F8" s="9" t="s">
        <v>4447</v>
      </c>
    </row>
    <row r="9" spans="1:6" x14ac:dyDescent="0.4">
      <c r="B9" s="9" t="s">
        <v>4446</v>
      </c>
      <c r="C9" s="9" t="s">
        <v>1586</v>
      </c>
      <c r="D9" s="9" t="s">
        <v>4447</v>
      </c>
      <c r="E9" s="9" t="s">
        <v>1586</v>
      </c>
      <c r="F9" s="9" t="s">
        <v>4447</v>
      </c>
    </row>
    <row r="10" spans="1:6" x14ac:dyDescent="0.4">
      <c r="B10" s="16" t="s">
        <v>4448</v>
      </c>
      <c r="C10" s="9" t="s">
        <v>1585</v>
      </c>
      <c r="D10" s="9" t="s">
        <v>4443</v>
      </c>
      <c r="E10" s="9" t="s">
        <v>1586</v>
      </c>
      <c r="F10" s="9" t="s">
        <v>4443</v>
      </c>
    </row>
    <row r="11" spans="1:6" x14ac:dyDescent="0.4">
      <c r="B11" s="9" t="s">
        <v>4664</v>
      </c>
      <c r="C11" s="9" t="s">
        <v>1585</v>
      </c>
      <c r="D11" s="9" t="s">
        <v>4443</v>
      </c>
      <c r="E11" s="9" t="s">
        <v>1586</v>
      </c>
      <c r="F11" s="9" t="s">
        <v>4447</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1586</v>
      </c>
      <c r="D15" s="9" t="s">
        <v>4447</v>
      </c>
      <c r="E15" s="9" t="s">
        <v>1586</v>
      </c>
      <c r="F15" s="9" t="s">
        <v>4447</v>
      </c>
    </row>
    <row r="16" spans="1:6" x14ac:dyDescent="0.4">
      <c r="B16" s="6" t="s">
        <v>4453</v>
      </c>
      <c r="C16" s="9" t="s">
        <v>1585</v>
      </c>
      <c r="D16" s="9" t="s">
        <v>4443</v>
      </c>
      <c r="E16" s="9" t="s">
        <v>1586</v>
      </c>
      <c r="F16" s="9" t="s">
        <v>4447</v>
      </c>
    </row>
    <row r="17" spans="2:6" x14ac:dyDescent="0.4">
      <c r="B17" s="9" t="s">
        <v>4455</v>
      </c>
      <c r="C17" s="9" t="s">
        <v>1585</v>
      </c>
      <c r="D17" s="9" t="s">
        <v>4443</v>
      </c>
      <c r="E17" s="9" t="s">
        <v>1586</v>
      </c>
      <c r="F17" s="9" t="s">
        <v>4447</v>
      </c>
    </row>
    <row r="18" spans="2:6" x14ac:dyDescent="0.4">
      <c r="B18" s="9" t="s">
        <v>4456</v>
      </c>
      <c r="C18" s="9" t="s">
        <v>1586</v>
      </c>
      <c r="D18" s="9" t="s">
        <v>4447</v>
      </c>
      <c r="E18" s="9" t="s">
        <v>1586</v>
      </c>
      <c r="F18" s="9" t="s">
        <v>4447</v>
      </c>
    </row>
    <row r="19" spans="2:6" x14ac:dyDescent="0.4">
      <c r="B19" s="9" t="s">
        <v>4457</v>
      </c>
      <c r="C19" s="9" t="s">
        <v>1586</v>
      </c>
      <c r="D19" s="9" t="s">
        <v>4447</v>
      </c>
      <c r="E19" s="9" t="s">
        <v>1586</v>
      </c>
      <c r="F19" s="9" t="s">
        <v>4447</v>
      </c>
    </row>
    <row r="20" spans="2:6" x14ac:dyDescent="0.4">
      <c r="B20" s="6" t="s">
        <v>4458</v>
      </c>
      <c r="C20" s="9" t="s">
        <v>1595</v>
      </c>
      <c r="D20" s="9" t="s">
        <v>4495</v>
      </c>
      <c r="E20" s="9" t="s">
        <v>1586</v>
      </c>
      <c r="F20" s="9" t="s">
        <v>4447</v>
      </c>
    </row>
    <row r="21" spans="2:6" x14ac:dyDescent="0.4">
      <c r="B21" s="21" t="s">
        <v>4459</v>
      </c>
      <c r="C21" s="22" t="s">
        <v>4437</v>
      </c>
      <c r="D21" s="22" t="s">
        <v>4437</v>
      </c>
      <c r="E21" s="22" t="s">
        <v>4437</v>
      </c>
      <c r="F21" s="22" t="s">
        <v>4437</v>
      </c>
    </row>
    <row r="22" spans="2:6" x14ac:dyDescent="0.4">
      <c r="B22" s="6" t="s">
        <v>4460</v>
      </c>
      <c r="C22" s="9" t="s">
        <v>1586</v>
      </c>
      <c r="D22" s="9" t="s">
        <v>4447</v>
      </c>
      <c r="E22" s="9" t="s">
        <v>1586</v>
      </c>
      <c r="F22" s="9" t="s">
        <v>4447</v>
      </c>
    </row>
    <row r="23" spans="2:6" x14ac:dyDescent="0.4">
      <c r="B23" s="6" t="s">
        <v>4462</v>
      </c>
      <c r="C23" s="9" t="s">
        <v>1588</v>
      </c>
      <c r="D23" s="9" t="s">
        <v>4784</v>
      </c>
      <c r="E23" s="9" t="s">
        <v>1586</v>
      </c>
      <c r="F23" s="9" t="s">
        <v>4447</v>
      </c>
    </row>
    <row r="24" spans="2:6" x14ac:dyDescent="0.4">
      <c r="B24" s="6" t="s">
        <v>4682</v>
      </c>
      <c r="C24" s="9" t="s">
        <v>1663</v>
      </c>
      <c r="D24" s="9" t="s">
        <v>4505</v>
      </c>
      <c r="E24" s="9" t="s">
        <v>1586</v>
      </c>
      <c r="F24" s="9" t="s">
        <v>4447</v>
      </c>
    </row>
    <row r="25" spans="2:6" x14ac:dyDescent="0.4">
      <c r="B25" s="6" t="s">
        <v>4464</v>
      </c>
      <c r="C25" s="9" t="s">
        <v>1595</v>
      </c>
      <c r="D25" s="9" t="s">
        <v>4495</v>
      </c>
      <c r="E25" s="9" t="s">
        <v>1586</v>
      </c>
      <c r="F25" s="9" t="s">
        <v>4447</v>
      </c>
    </row>
    <row r="26" spans="2:6" x14ac:dyDescent="0.4">
      <c r="B26" s="21" t="s">
        <v>4465</v>
      </c>
      <c r="C26" s="22" t="s">
        <v>4437</v>
      </c>
      <c r="D26" s="22" t="s">
        <v>4437</v>
      </c>
      <c r="E26" s="22" t="s">
        <v>4437</v>
      </c>
      <c r="F26" s="22" t="s">
        <v>4437</v>
      </c>
    </row>
    <row r="27" spans="2:6" x14ac:dyDescent="0.4">
      <c r="B27" s="6" t="s">
        <v>4466</v>
      </c>
      <c r="C27" s="9" t="s">
        <v>1586</v>
      </c>
      <c r="D27" s="9" t="s">
        <v>4467</v>
      </c>
      <c r="E27" s="9" t="s">
        <v>1586</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2.15234375" customWidth="1"/>
    <col min="3" max="4" width="17.84375" customWidth="1"/>
  </cols>
  <sheetData>
    <row r="1" spans="1:4" x14ac:dyDescent="0.4">
      <c r="A1" s="2" t="str">
        <f>HYPERLINK("#'Auswahl Auswertungsmodul'!A1", "Zurück zum Start")</f>
        <v>Zurück zum Start</v>
      </c>
    </row>
    <row r="2" spans="1:4" x14ac:dyDescent="0.4">
      <c r="A2" s="2" t="str">
        <f>HYPERLINK("#'Auswahl TX-LUTX'!A1", "Zurück")</f>
        <v>Zurück</v>
      </c>
    </row>
    <row r="3" spans="1:4" x14ac:dyDescent="0.4">
      <c r="B3" s="7" t="s">
        <v>4506</v>
      </c>
    </row>
    <row r="4" spans="1:4" x14ac:dyDescent="0.4">
      <c r="B4" s="25" t="s">
        <v>4437</v>
      </c>
      <c r="C4" s="23" t="s">
        <v>4438</v>
      </c>
      <c r="D4" s="25" t="s">
        <v>4438</v>
      </c>
    </row>
    <row r="5" spans="1:4" x14ac:dyDescent="0.4">
      <c r="B5" s="24"/>
      <c r="C5" s="8" t="s">
        <v>4439</v>
      </c>
      <c r="D5" s="8" t="s">
        <v>4440</v>
      </c>
    </row>
    <row r="6" spans="1:4" x14ac:dyDescent="0.4">
      <c r="B6" s="16" t="s">
        <v>4441</v>
      </c>
      <c r="C6" s="9" t="s">
        <v>1676</v>
      </c>
      <c r="D6" s="9" t="s">
        <v>4443</v>
      </c>
    </row>
    <row r="7" spans="1:4" x14ac:dyDescent="0.4">
      <c r="B7" s="16" t="s">
        <v>4444</v>
      </c>
      <c r="C7" s="9" t="s">
        <v>1595</v>
      </c>
      <c r="D7" s="9" t="s">
        <v>4504</v>
      </c>
    </row>
    <row r="8" spans="1:4" x14ac:dyDescent="0.4">
      <c r="B8" s="9" t="s">
        <v>4446</v>
      </c>
      <c r="C8" s="9" t="s">
        <v>1586</v>
      </c>
      <c r="D8" s="9" t="s">
        <v>4447</v>
      </c>
    </row>
    <row r="9" spans="1:4" x14ac:dyDescent="0.4">
      <c r="B9" s="16" t="s">
        <v>4448</v>
      </c>
      <c r="C9" s="9" t="s">
        <v>1595</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1586</v>
      </c>
      <c r="D12" s="9" t="s">
        <v>4447</v>
      </c>
    </row>
    <row r="13" spans="1:4" x14ac:dyDescent="0.4">
      <c r="B13" s="6" t="s">
        <v>4453</v>
      </c>
      <c r="C13" s="9" t="s">
        <v>1595</v>
      </c>
      <c r="D13" s="9" t="s">
        <v>4443</v>
      </c>
    </row>
    <row r="14" spans="1:4" x14ac:dyDescent="0.4">
      <c r="B14" s="9" t="s">
        <v>4455</v>
      </c>
      <c r="C14" s="9" t="s">
        <v>1595</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1588</v>
      </c>
      <c r="D19" s="9" t="s">
        <v>4505</v>
      </c>
    </row>
    <row r="20" spans="2:4" x14ac:dyDescent="0.4">
      <c r="B20" s="6" t="s">
        <v>4462</v>
      </c>
      <c r="C20" s="9" t="s">
        <v>1588</v>
      </c>
      <c r="D20" s="9" t="s">
        <v>4505</v>
      </c>
    </row>
    <row r="21" spans="2:4" x14ac:dyDescent="0.4">
      <c r="B21" s="6" t="s">
        <v>4464</v>
      </c>
      <c r="C21" s="9" t="s">
        <v>1586</v>
      </c>
      <c r="D21" s="9" t="s">
        <v>4447</v>
      </c>
    </row>
    <row r="22" spans="2:4" x14ac:dyDescent="0.4">
      <c r="B22" s="21" t="s">
        <v>4465</v>
      </c>
      <c r="C22" s="22" t="s">
        <v>4437</v>
      </c>
      <c r="D22" s="22" t="s">
        <v>4437</v>
      </c>
    </row>
    <row r="23" spans="2:4" x14ac:dyDescent="0.4">
      <c r="B23" s="6" t="s">
        <v>4466</v>
      </c>
      <c r="C23" s="9" t="s">
        <v>1586</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heetViews>
  <sheetFormatPr baseColWidth="10" defaultRowHeight="14.6" x14ac:dyDescent="0.4"/>
  <cols>
    <col min="2" max="2" width="9.69140625" customWidth="1"/>
    <col min="3" max="3" width="24.69140625" customWidth="1"/>
    <col min="4" max="4" width="64.69140625" customWidth="1"/>
    <col min="5" max="5" width="22.69140625" customWidth="1"/>
    <col min="6" max="7" width="47.69140625" customWidth="1"/>
    <col min="8" max="8" width="40.69140625" customWidth="1"/>
    <col min="9" max="9" width="35.69140625" customWidth="1"/>
    <col min="10" max="10" width="40.69140625" customWidth="1"/>
    <col min="11" max="11" width="33.69140625" customWidth="1"/>
    <col min="12" max="12" width="40.69140625" customWidth="1"/>
    <col min="13" max="13" width="32.69140625" customWidth="1"/>
    <col min="14" max="14" width="40.69140625" customWidth="1"/>
    <col min="15" max="15" width="32.69140625" customWidth="1"/>
  </cols>
  <sheetData>
    <row r="1" spans="1:15" x14ac:dyDescent="0.4">
      <c r="A1" s="2" t="str">
        <f>HYPERLINK("#'Auswahl Auswertungsmodul'!A1", "Zurück zum Start")</f>
        <v>Zurück zum Start</v>
      </c>
    </row>
    <row r="2" spans="1:15" x14ac:dyDescent="0.4">
      <c r="A2" s="2" t="str">
        <f>HYPERLINK("#'Auswahl TX-LUTX'!A1", "Zurück")</f>
        <v>Zurück</v>
      </c>
    </row>
    <row r="3" spans="1:15" x14ac:dyDescent="0.4">
      <c r="B3" s="7" t="s">
        <v>5860</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467</v>
      </c>
      <c r="C7" s="6" t="s">
        <v>368</v>
      </c>
      <c r="D7" s="9" t="s">
        <v>49</v>
      </c>
      <c r="E7" s="9" t="s">
        <v>1586</v>
      </c>
      <c r="F7" s="9" t="s">
        <v>52</v>
      </c>
      <c r="G7" s="9" t="s">
        <v>49</v>
      </c>
      <c r="H7" s="9" t="s">
        <v>52</v>
      </c>
      <c r="I7" s="9" t="s">
        <v>49</v>
      </c>
      <c r="J7" s="9" t="s">
        <v>52</v>
      </c>
      <c r="K7" s="9" t="s">
        <v>49</v>
      </c>
      <c r="L7" s="9" t="s">
        <v>52</v>
      </c>
      <c r="M7" s="9" t="s">
        <v>49</v>
      </c>
      <c r="N7" s="9" t="s">
        <v>52</v>
      </c>
      <c r="O7" s="9" t="s">
        <v>49</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heetViews>
  <sheetFormatPr baseColWidth="10" defaultRowHeight="14.6" x14ac:dyDescent="0.4"/>
  <cols>
    <col min="2" max="2" width="9.69140625" customWidth="1"/>
    <col min="3" max="3" width="41"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TX-LUTX'!A1", "Zurück")</f>
        <v>Zurück</v>
      </c>
    </row>
    <row r="3" spans="1:13" x14ac:dyDescent="0.4">
      <c r="B3" s="7" t="s">
        <v>5291</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41</v>
      </c>
      <c r="C7" s="21"/>
      <c r="D7" s="29"/>
      <c r="E7" s="29"/>
      <c r="F7" s="29"/>
      <c r="G7" s="29"/>
      <c r="H7" s="29"/>
      <c r="I7" s="29"/>
      <c r="J7" s="29"/>
      <c r="K7" s="29"/>
      <c r="L7" s="29"/>
      <c r="M7" s="29"/>
    </row>
    <row r="8" spans="1:13" ht="24.9" x14ac:dyDescent="0.4">
      <c r="B8" s="6" t="s">
        <v>101</v>
      </c>
      <c r="C8" s="6" t="s">
        <v>43</v>
      </c>
      <c r="D8" s="9" t="s">
        <v>1633</v>
      </c>
      <c r="E8" s="9" t="s">
        <v>1586</v>
      </c>
      <c r="F8" s="9" t="s">
        <v>59</v>
      </c>
      <c r="G8" s="9" t="s">
        <v>158</v>
      </c>
      <c r="H8" s="9" t="s">
        <v>58</v>
      </c>
      <c r="I8" s="9" t="s">
        <v>1633</v>
      </c>
      <c r="J8" s="9" t="s">
        <v>59</v>
      </c>
      <c r="K8" s="9" t="s">
        <v>158</v>
      </c>
      <c r="L8" s="9" t="s">
        <v>59</v>
      </c>
      <c r="M8" s="9" t="s">
        <v>158</v>
      </c>
    </row>
    <row r="9" spans="1:13" ht="24.9" x14ac:dyDescent="0.4">
      <c r="B9" s="6" t="s">
        <v>102</v>
      </c>
      <c r="C9" s="6" t="s">
        <v>47</v>
      </c>
      <c r="D9" s="9" t="s">
        <v>1633</v>
      </c>
      <c r="E9" s="9" t="s">
        <v>1586</v>
      </c>
      <c r="F9" s="9" t="s">
        <v>59</v>
      </c>
      <c r="G9" s="9" t="s">
        <v>158</v>
      </c>
      <c r="H9" s="9" t="s">
        <v>59</v>
      </c>
      <c r="I9" s="9" t="s">
        <v>158</v>
      </c>
      <c r="J9" s="9" t="s">
        <v>58</v>
      </c>
      <c r="K9" s="9" t="s">
        <v>1633</v>
      </c>
      <c r="L9" s="9" t="s">
        <v>59</v>
      </c>
      <c r="M9" s="9" t="s">
        <v>158</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heetViews>
  <sheetFormatPr baseColWidth="10" defaultRowHeight="14.6" x14ac:dyDescent="0.4"/>
  <cols>
    <col min="2" max="2" width="9.69140625" customWidth="1"/>
    <col min="3" max="3" width="24.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TX-LUTX'!A1", "Zurück")</f>
        <v>Zurück</v>
      </c>
    </row>
    <row r="3" spans="1:9" x14ac:dyDescent="0.4">
      <c r="B3" s="7" t="s">
        <v>6809</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467</v>
      </c>
      <c r="C6" s="6" t="s">
        <v>368</v>
      </c>
      <c r="D6" s="9" t="s">
        <v>1586</v>
      </c>
      <c r="E6" s="9" t="s">
        <v>1586</v>
      </c>
      <c r="F6" s="9" t="s">
        <v>1586</v>
      </c>
      <c r="G6" s="9" t="s">
        <v>1586</v>
      </c>
      <c r="H6" s="9" t="s">
        <v>1586</v>
      </c>
      <c r="I6" s="9" t="s">
        <v>1586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baseColWidth="10" defaultRowHeight="14.6" x14ac:dyDescent="0.4"/>
  <cols>
    <col min="2" max="2" width="9.69140625" customWidth="1"/>
    <col min="3" max="3" width="59.843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PCI'!A1", "Zurück")</f>
        <v>Zurück</v>
      </c>
    </row>
    <row r="3" spans="1:5" x14ac:dyDescent="0.4">
      <c r="B3" s="7" t="s">
        <v>129</v>
      </c>
    </row>
    <row r="4" spans="1:5" x14ac:dyDescent="0.4">
      <c r="B4" s="25" t="s">
        <v>36</v>
      </c>
      <c r="C4" s="25" t="s">
        <v>37</v>
      </c>
      <c r="D4" s="23" t="s">
        <v>38</v>
      </c>
      <c r="E4" s="25" t="s">
        <v>38</v>
      </c>
    </row>
    <row r="5" spans="1:5" x14ac:dyDescent="0.4">
      <c r="B5" s="24"/>
      <c r="C5" s="24"/>
      <c r="D5" s="8" t="s">
        <v>39</v>
      </c>
      <c r="E5" s="8" t="s">
        <v>40</v>
      </c>
    </row>
    <row r="6" spans="1:5" x14ac:dyDescent="0.4">
      <c r="B6" s="21" t="s">
        <v>61</v>
      </c>
      <c r="C6" s="21"/>
      <c r="D6" s="29"/>
      <c r="E6" s="29"/>
    </row>
    <row r="7" spans="1:5" ht="24.9" x14ac:dyDescent="0.4">
      <c r="B7" s="6" t="s">
        <v>110</v>
      </c>
      <c r="C7" s="6" t="s">
        <v>111</v>
      </c>
      <c r="D7" s="9" t="s">
        <v>112</v>
      </c>
      <c r="E7" s="9" t="s">
        <v>113</v>
      </c>
    </row>
    <row r="8" spans="1:5" ht="24.9" x14ac:dyDescent="0.4">
      <c r="B8" s="6" t="s">
        <v>114</v>
      </c>
      <c r="C8" s="6" t="s">
        <v>115</v>
      </c>
      <c r="D8" s="9" t="s">
        <v>116</v>
      </c>
      <c r="E8" s="9" t="s">
        <v>117</v>
      </c>
    </row>
    <row r="9" spans="1:5" ht="24.9" x14ac:dyDescent="0.4">
      <c r="B9" s="6" t="s">
        <v>118</v>
      </c>
      <c r="C9" s="6" t="s">
        <v>119</v>
      </c>
      <c r="D9" s="9" t="s">
        <v>120</v>
      </c>
      <c r="E9" s="9" t="s">
        <v>121</v>
      </c>
    </row>
    <row r="10" spans="1:5" x14ac:dyDescent="0.4">
      <c r="B10" s="21" t="s">
        <v>41</v>
      </c>
      <c r="C10" s="21"/>
      <c r="D10" s="29"/>
      <c r="E10" s="29"/>
    </row>
    <row r="11" spans="1:5" ht="24.9" x14ac:dyDescent="0.4">
      <c r="B11" s="6" t="s">
        <v>122</v>
      </c>
      <c r="C11" s="6" t="s">
        <v>43</v>
      </c>
      <c r="D11" s="9" t="s">
        <v>123</v>
      </c>
      <c r="E11" s="9" t="s">
        <v>124</v>
      </c>
    </row>
    <row r="12" spans="1:5" ht="24.9" x14ac:dyDescent="0.4">
      <c r="B12" s="6" t="s">
        <v>125</v>
      </c>
      <c r="C12" s="6" t="s">
        <v>47</v>
      </c>
      <c r="D12" s="9" t="s">
        <v>126</v>
      </c>
      <c r="E12" s="9" t="s">
        <v>127</v>
      </c>
    </row>
    <row r="13" spans="1:5" ht="24.9" x14ac:dyDescent="0.4">
      <c r="B13" s="6" t="s">
        <v>128</v>
      </c>
      <c r="C13" s="6" t="s">
        <v>51</v>
      </c>
      <c r="D13" s="9" t="s">
        <v>84</v>
      </c>
      <c r="E13" s="9" t="s">
        <v>85</v>
      </c>
    </row>
  </sheetData>
  <mergeCells count="5">
    <mergeCell ref="B4:B5"/>
    <mergeCell ref="C4:C5"/>
    <mergeCell ref="D4:E4"/>
    <mergeCell ref="B6:E6"/>
    <mergeCell ref="B10:E10"/>
  </mergeCells>
  <pageMargins left="0.7" right="0.7" top="0.75" bottom="0.75" header="0.3" footer="0.3"/>
  <pageSetup paperSize="9" orientation="portrait" horizontalDpi="300" verticalDpi="300"/>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heetViews>
  <sheetFormatPr baseColWidth="10" defaultRowHeight="14.6" x14ac:dyDescent="0.4"/>
  <cols>
    <col min="2" max="2" width="9.69140625" customWidth="1"/>
    <col min="3" max="3" width="41"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TX-LUTX'!A1", "Zurück")</f>
        <v>Zurück</v>
      </c>
    </row>
    <row r="3" spans="1:9" x14ac:dyDescent="0.4">
      <c r="B3" s="7" t="s">
        <v>6778</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41</v>
      </c>
      <c r="C6" s="21"/>
      <c r="D6" s="29"/>
      <c r="E6" s="29"/>
      <c r="F6" s="29"/>
      <c r="G6" s="29"/>
      <c r="H6" s="29"/>
      <c r="I6" s="29"/>
    </row>
    <row r="7" spans="1:9" x14ac:dyDescent="0.4">
      <c r="B7" s="6" t="s">
        <v>101</v>
      </c>
      <c r="C7" s="6" t="s">
        <v>43</v>
      </c>
      <c r="D7" s="9" t="s">
        <v>1588</v>
      </c>
      <c r="E7" s="9" t="s">
        <v>1586</v>
      </c>
      <c r="F7" s="9" t="s">
        <v>1586</v>
      </c>
      <c r="G7" s="9" t="s">
        <v>1586</v>
      </c>
      <c r="H7" s="9" t="s">
        <v>1586</v>
      </c>
      <c r="I7" s="9" t="s">
        <v>1586</v>
      </c>
    </row>
    <row r="8" spans="1:9" x14ac:dyDescent="0.4">
      <c r="B8" s="6" t="s">
        <v>102</v>
      </c>
      <c r="C8" s="6" t="s">
        <v>47</v>
      </c>
      <c r="D8" s="9" t="s">
        <v>1588</v>
      </c>
      <c r="E8" s="9" t="s">
        <v>1586</v>
      </c>
      <c r="F8" s="9" t="s">
        <v>1586</v>
      </c>
      <c r="G8" s="9" t="s">
        <v>1588</v>
      </c>
      <c r="H8" s="9" t="s">
        <v>1586</v>
      </c>
      <c r="I8" s="9" t="s">
        <v>1586</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5.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TX-LUTX'!A1", "Zurück")</f>
        <v>Zurück</v>
      </c>
    </row>
    <row r="3" spans="1:7" x14ac:dyDescent="0.4">
      <c r="B3" s="7" t="s">
        <v>6885</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1586</v>
      </c>
      <c r="C6" s="5" t="s">
        <v>1586</v>
      </c>
      <c r="D6" s="5" t="s">
        <v>1586</v>
      </c>
      <c r="E6" s="5" t="s">
        <v>1586</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8.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TX-LUTX'!A1", "Zurück")</f>
        <v>Zurück</v>
      </c>
    </row>
    <row r="3" spans="1:7" x14ac:dyDescent="0.4">
      <c r="B3" s="7" t="s">
        <v>6853</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1595</v>
      </c>
      <c r="C6" s="5" t="s">
        <v>1586</v>
      </c>
      <c r="D6" s="5" t="s">
        <v>1586</v>
      </c>
      <c r="E6" s="5" t="s">
        <v>1588</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TX-LUTX'!A1", "Zurück")</f>
        <v>Zurück</v>
      </c>
    </row>
  </sheetData>
  <pageMargins left="0.7" right="0.7" top="0.75" bottom="0.75" header="0.3" footer="0.3"/>
  <pageSetup paperSize="9" orientation="portrait" horizontalDpi="300" verticalDpi="300"/>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24.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TX-LUTX'!A1", "Zurück")</f>
        <v>Zurück</v>
      </c>
    </row>
    <row r="3" spans="1:5" x14ac:dyDescent="0.4">
      <c r="B3" s="7" t="s">
        <v>468</v>
      </c>
    </row>
    <row r="4" spans="1:5" x14ac:dyDescent="0.4">
      <c r="B4" s="25" t="s">
        <v>36</v>
      </c>
      <c r="C4" s="25" t="s">
        <v>345</v>
      </c>
      <c r="D4" s="23" t="s">
        <v>38</v>
      </c>
      <c r="E4" s="25" t="s">
        <v>38</v>
      </c>
    </row>
    <row r="5" spans="1:5" x14ac:dyDescent="0.4">
      <c r="B5" s="24"/>
      <c r="C5" s="24"/>
      <c r="D5" s="8" t="s">
        <v>39</v>
      </c>
      <c r="E5" s="8" t="s">
        <v>40</v>
      </c>
    </row>
    <row r="6" spans="1:5" ht="24.9" x14ac:dyDescent="0.4">
      <c r="B6" s="6" t="s">
        <v>467</v>
      </c>
      <c r="C6" s="6" t="s">
        <v>368</v>
      </c>
      <c r="D6" s="9" t="s">
        <v>52</v>
      </c>
      <c r="E6" s="9" t="s">
        <v>52</v>
      </c>
    </row>
  </sheetData>
  <mergeCells count="3">
    <mergeCell ref="B4:B5"/>
    <mergeCell ref="C4:C5"/>
    <mergeCell ref="D4:E4"/>
  </mergeCells>
  <pageMargins left="0.7" right="0.7" top="0.75" bottom="0.75" header="0.3" footer="0.3"/>
  <pageSetup paperSize="9" orientation="portrait" horizontalDpi="300" verticalDpi="300"/>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41"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TX-LUTX'!A1", "Zurück")</f>
        <v>Zurück</v>
      </c>
    </row>
    <row r="3" spans="1:5" x14ac:dyDescent="0.4">
      <c r="B3" s="7" t="s">
        <v>103</v>
      </c>
    </row>
    <row r="4" spans="1:5" x14ac:dyDescent="0.4">
      <c r="B4" s="25" t="s">
        <v>36</v>
      </c>
      <c r="C4" s="25" t="s">
        <v>37</v>
      </c>
      <c r="D4" s="23" t="s">
        <v>38</v>
      </c>
      <c r="E4" s="25" t="s">
        <v>38</v>
      </c>
    </row>
    <row r="5" spans="1:5" x14ac:dyDescent="0.4">
      <c r="B5" s="24"/>
      <c r="C5" s="24"/>
      <c r="D5" s="8" t="s">
        <v>39</v>
      </c>
      <c r="E5" s="8" t="s">
        <v>40</v>
      </c>
    </row>
    <row r="6" spans="1:5" x14ac:dyDescent="0.4">
      <c r="B6" s="21" t="s">
        <v>41</v>
      </c>
      <c r="C6" s="21"/>
      <c r="D6" s="29"/>
      <c r="E6" s="29"/>
    </row>
    <row r="7" spans="1:5" ht="24.9" x14ac:dyDescent="0.4">
      <c r="B7" s="6" t="s">
        <v>101</v>
      </c>
      <c r="C7" s="6" t="s">
        <v>43</v>
      </c>
      <c r="D7" s="9" t="s">
        <v>58</v>
      </c>
      <c r="E7" s="9" t="s">
        <v>59</v>
      </c>
    </row>
    <row r="8" spans="1:5" ht="24.9" x14ac:dyDescent="0.4">
      <c r="B8" s="6" t="s">
        <v>102</v>
      </c>
      <c r="C8" s="6" t="s">
        <v>47</v>
      </c>
      <c r="D8" s="9" t="s">
        <v>58</v>
      </c>
      <c r="E8" s="9" t="s">
        <v>59</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heetViews>
  <sheetFormatPr baseColWidth="10" defaultRowHeight="14.6" x14ac:dyDescent="0.4"/>
  <cols>
    <col min="2" max="2" width="9.69140625" customWidth="1"/>
    <col min="3" max="3" width="24.69140625"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TX-LUTX'!A1", "Zurück")</f>
        <v>Zurück</v>
      </c>
    </row>
    <row r="3" spans="1:7" x14ac:dyDescent="0.4">
      <c r="B3" s="7" t="s">
        <v>1149</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467</v>
      </c>
      <c r="C6" s="6" t="s">
        <v>368</v>
      </c>
      <c r="D6" s="9" t="s">
        <v>52</v>
      </c>
      <c r="E6" s="9" t="s">
        <v>52</v>
      </c>
      <c r="F6" s="9" t="s">
        <v>52</v>
      </c>
      <c r="G6" s="9" t="s">
        <v>52</v>
      </c>
    </row>
    <row r="7" spans="1:7" x14ac:dyDescent="0.4">
      <c r="B7"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baseColWidth="10" defaultRowHeight="14.6" x14ac:dyDescent="0.4"/>
  <cols>
    <col min="2" max="2" width="9.69140625" customWidth="1"/>
    <col min="3" max="3" width="41"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TX-LUTX'!A1", "Zurück")</f>
        <v>Zurück</v>
      </c>
    </row>
    <row r="3" spans="1:7" x14ac:dyDescent="0.4">
      <c r="B3" s="7" t="s">
        <v>870</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41</v>
      </c>
      <c r="C6" s="21"/>
      <c r="D6" s="29"/>
      <c r="E6" s="29"/>
      <c r="F6" s="29"/>
      <c r="G6" s="29"/>
    </row>
    <row r="7" spans="1:7" ht="24.9" x14ac:dyDescent="0.4">
      <c r="B7" s="6" t="s">
        <v>101</v>
      </c>
      <c r="C7" s="6" t="s">
        <v>43</v>
      </c>
      <c r="D7" s="9" t="s">
        <v>59</v>
      </c>
      <c r="E7" s="9" t="s">
        <v>58</v>
      </c>
      <c r="F7" s="9" t="s">
        <v>59</v>
      </c>
      <c r="G7" s="9" t="s">
        <v>59</v>
      </c>
    </row>
    <row r="8" spans="1:7" ht="24.9" x14ac:dyDescent="0.4">
      <c r="B8" s="6" t="s">
        <v>102</v>
      </c>
      <c r="C8" s="6" t="s">
        <v>47</v>
      </c>
      <c r="D8" s="9" t="s">
        <v>59</v>
      </c>
      <c r="E8" s="9" t="s">
        <v>58</v>
      </c>
      <c r="F8" s="9" t="s">
        <v>59</v>
      </c>
      <c r="G8" s="9" t="s">
        <v>59</v>
      </c>
    </row>
    <row r="9" spans="1:7" x14ac:dyDescent="0.4">
      <c r="B9" s="13" t="s">
        <v>859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TX-LUTX'!A1", "Zurück")</f>
        <v>Zurück</v>
      </c>
    </row>
  </sheetData>
  <pageMargins left="0.7" right="0.7" top="0.75" bottom="0.75" header="0.3" footer="0.3"/>
  <pageSetup paperSize="9" orientation="portrait" horizontalDpi="300" verticalDpi="300"/>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TX-LUTX'!A1", "Zurück")</f>
        <v>Zurück</v>
      </c>
    </row>
  </sheetData>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heetViews>
  <sheetFormatPr baseColWidth="10" defaultRowHeight="14.6" x14ac:dyDescent="0.4"/>
  <cols>
    <col min="2" max="2" width="9.69140625" customWidth="1"/>
    <col min="3" max="3" width="89" customWidth="1"/>
    <col min="4" max="4" width="39.69140625" customWidth="1"/>
    <col min="5" max="5" width="22.69140625" customWidth="1"/>
    <col min="6" max="7" width="20.4609375" customWidth="1"/>
  </cols>
  <sheetData>
    <row r="1" spans="1:7" x14ac:dyDescent="0.4">
      <c r="A1" s="2" t="str">
        <f>HYPERLINK("#'Auswahl Auswertungsmodul'!A1", "Zurück zum Start")</f>
        <v>Zurück zum Start</v>
      </c>
    </row>
    <row r="2" spans="1:7" x14ac:dyDescent="0.4">
      <c r="A2" s="2" t="str">
        <f>HYPERLINK("#'Auswahl PCI'!A1", "Zurück")</f>
        <v>Zurück</v>
      </c>
    </row>
    <row r="3" spans="1:7" x14ac:dyDescent="0.4">
      <c r="B3" s="7" t="s">
        <v>1196</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488</v>
      </c>
      <c r="C6" s="6" t="s">
        <v>489</v>
      </c>
      <c r="D6" s="9" t="s">
        <v>1153</v>
      </c>
      <c r="E6" s="9" t="s">
        <v>1154</v>
      </c>
      <c r="F6" s="9" t="s">
        <v>938</v>
      </c>
      <c r="G6" s="9" t="s">
        <v>210</v>
      </c>
    </row>
    <row r="7" spans="1:7" ht="24.9" x14ac:dyDescent="0.4">
      <c r="B7" s="10" t="s">
        <v>490</v>
      </c>
      <c r="C7" s="10" t="s">
        <v>491</v>
      </c>
      <c r="D7" s="11" t="s">
        <v>1155</v>
      </c>
      <c r="E7" s="11" t="s">
        <v>1156</v>
      </c>
      <c r="F7" s="11" t="s">
        <v>1157</v>
      </c>
      <c r="G7" s="11" t="s">
        <v>493</v>
      </c>
    </row>
    <row r="8" spans="1:7" ht="24.9" x14ac:dyDescent="0.4">
      <c r="B8" s="6" t="s">
        <v>494</v>
      </c>
      <c r="C8" s="6" t="s">
        <v>495</v>
      </c>
      <c r="D8" s="9" t="s">
        <v>1158</v>
      </c>
      <c r="E8" s="9" t="s">
        <v>1159</v>
      </c>
      <c r="F8" s="9" t="s">
        <v>497</v>
      </c>
      <c r="G8" s="9" t="s">
        <v>497</v>
      </c>
    </row>
    <row r="9" spans="1:7" ht="24.9" x14ac:dyDescent="0.4">
      <c r="B9" s="10" t="s">
        <v>498</v>
      </c>
      <c r="C9" s="10" t="s">
        <v>499</v>
      </c>
      <c r="D9" s="11" t="s">
        <v>1160</v>
      </c>
      <c r="E9" s="11" t="s">
        <v>1161</v>
      </c>
      <c r="F9" s="11" t="s">
        <v>342</v>
      </c>
      <c r="G9" s="11" t="s">
        <v>342</v>
      </c>
    </row>
    <row r="10" spans="1:7" ht="24.9" x14ac:dyDescent="0.4">
      <c r="B10" s="6" t="s">
        <v>500</v>
      </c>
      <c r="C10" s="6" t="s">
        <v>501</v>
      </c>
      <c r="D10" s="9" t="s">
        <v>1162</v>
      </c>
      <c r="E10" s="9" t="s">
        <v>1163</v>
      </c>
      <c r="F10" s="9" t="s">
        <v>1164</v>
      </c>
      <c r="G10" s="9" t="s">
        <v>349</v>
      </c>
    </row>
    <row r="11" spans="1:7" ht="24.9" x14ac:dyDescent="0.4">
      <c r="B11" s="10" t="s">
        <v>502</v>
      </c>
      <c r="C11" s="10" t="s">
        <v>503</v>
      </c>
      <c r="D11" s="11" t="s">
        <v>1158</v>
      </c>
      <c r="E11" s="11" t="s">
        <v>1165</v>
      </c>
      <c r="F11" s="11" t="s">
        <v>1166</v>
      </c>
      <c r="G11" s="11" t="s">
        <v>497</v>
      </c>
    </row>
    <row r="12" spans="1:7" ht="24.9" x14ac:dyDescent="0.4">
      <c r="B12" s="6" t="s">
        <v>504</v>
      </c>
      <c r="C12" s="6" t="s">
        <v>505</v>
      </c>
      <c r="D12" s="9" t="s">
        <v>1167</v>
      </c>
      <c r="E12" s="9" t="s">
        <v>1168</v>
      </c>
      <c r="F12" s="9" t="s">
        <v>1169</v>
      </c>
      <c r="G12" s="9" t="s">
        <v>507</v>
      </c>
    </row>
    <row r="13" spans="1:7" ht="24.9" x14ac:dyDescent="0.4">
      <c r="B13" s="10" t="s">
        <v>508</v>
      </c>
      <c r="C13" s="10" t="s">
        <v>509</v>
      </c>
      <c r="D13" s="11" t="s">
        <v>1170</v>
      </c>
      <c r="E13" s="11" t="s">
        <v>1171</v>
      </c>
      <c r="F13" s="11" t="s">
        <v>511</v>
      </c>
      <c r="G13" s="11" t="s">
        <v>511</v>
      </c>
    </row>
    <row r="14" spans="1:7" ht="24.9" x14ac:dyDescent="0.4">
      <c r="B14" s="6" t="s">
        <v>512</v>
      </c>
      <c r="C14" s="6" t="s">
        <v>513</v>
      </c>
      <c r="D14" s="9" t="s">
        <v>1172</v>
      </c>
      <c r="E14" s="9" t="s">
        <v>1173</v>
      </c>
      <c r="F14" s="9" t="s">
        <v>1174</v>
      </c>
      <c r="G14" s="9" t="s">
        <v>515</v>
      </c>
    </row>
    <row r="15" spans="1:7" ht="24.9" x14ac:dyDescent="0.4">
      <c r="B15" s="10" t="s">
        <v>516</v>
      </c>
      <c r="C15" s="10" t="s">
        <v>517</v>
      </c>
      <c r="D15" s="11" t="s">
        <v>1175</v>
      </c>
      <c r="E15" s="11" t="s">
        <v>1176</v>
      </c>
      <c r="F15" s="11" t="s">
        <v>1177</v>
      </c>
      <c r="G15" s="11" t="s">
        <v>497</v>
      </c>
    </row>
    <row r="16" spans="1:7" ht="24.9" x14ac:dyDescent="0.4">
      <c r="B16" s="6" t="s">
        <v>518</v>
      </c>
      <c r="C16" s="6" t="s">
        <v>519</v>
      </c>
      <c r="D16" s="9" t="s">
        <v>1178</v>
      </c>
      <c r="E16" s="9" t="s">
        <v>1179</v>
      </c>
      <c r="F16" s="9" t="s">
        <v>1180</v>
      </c>
      <c r="G16" s="9" t="s">
        <v>113</v>
      </c>
    </row>
    <row r="17" spans="2:7" ht="24.9" x14ac:dyDescent="0.4">
      <c r="B17" s="10" t="s">
        <v>520</v>
      </c>
      <c r="C17" s="10" t="s">
        <v>521</v>
      </c>
      <c r="D17" s="11" t="s">
        <v>1181</v>
      </c>
      <c r="E17" s="11" t="s">
        <v>1182</v>
      </c>
      <c r="F17" s="11" t="s">
        <v>523</v>
      </c>
      <c r="G17" s="11" t="s">
        <v>523</v>
      </c>
    </row>
    <row r="18" spans="2:7" ht="24.9" x14ac:dyDescent="0.4">
      <c r="B18" s="6" t="s">
        <v>524</v>
      </c>
      <c r="C18" s="6" t="s">
        <v>525</v>
      </c>
      <c r="D18" s="9" t="s">
        <v>1183</v>
      </c>
      <c r="E18" s="9" t="s">
        <v>1184</v>
      </c>
      <c r="F18" s="9" t="s">
        <v>342</v>
      </c>
      <c r="G18" s="9" t="s">
        <v>342</v>
      </c>
    </row>
    <row r="19" spans="2:7" ht="24.9" x14ac:dyDescent="0.4">
      <c r="B19" s="10" t="s">
        <v>526</v>
      </c>
      <c r="C19" s="10" t="s">
        <v>527</v>
      </c>
      <c r="D19" s="11" t="s">
        <v>1185</v>
      </c>
      <c r="E19" s="11" t="s">
        <v>1186</v>
      </c>
      <c r="F19" s="11" t="s">
        <v>529</v>
      </c>
      <c r="G19" s="11" t="s">
        <v>529</v>
      </c>
    </row>
    <row r="20" spans="2:7" ht="24.9" x14ac:dyDescent="0.4">
      <c r="B20" s="6" t="s">
        <v>530</v>
      </c>
      <c r="C20" s="6" t="s">
        <v>531</v>
      </c>
      <c r="D20" s="9" t="s">
        <v>1187</v>
      </c>
      <c r="E20" s="9" t="s">
        <v>1188</v>
      </c>
      <c r="F20" s="9" t="s">
        <v>357</v>
      </c>
      <c r="G20" s="9" t="s">
        <v>357</v>
      </c>
    </row>
    <row r="21" spans="2:7" ht="24.9" x14ac:dyDescent="0.4">
      <c r="B21" s="10" t="s">
        <v>532</v>
      </c>
      <c r="C21" s="10" t="s">
        <v>533</v>
      </c>
      <c r="D21" s="11" t="s">
        <v>1189</v>
      </c>
      <c r="E21" s="11" t="s">
        <v>1190</v>
      </c>
      <c r="F21" s="11" t="s">
        <v>113</v>
      </c>
      <c r="G21" s="11" t="s">
        <v>113</v>
      </c>
    </row>
    <row r="22" spans="2:7" ht="24.9" x14ac:dyDescent="0.4">
      <c r="B22" s="6" t="s">
        <v>534</v>
      </c>
      <c r="C22" s="6" t="s">
        <v>535</v>
      </c>
      <c r="D22" s="9" t="s">
        <v>1191</v>
      </c>
      <c r="E22" s="9" t="s">
        <v>1192</v>
      </c>
      <c r="F22" s="9" t="s">
        <v>1193</v>
      </c>
      <c r="G22" s="9" t="s">
        <v>218</v>
      </c>
    </row>
    <row r="23" spans="2:7" ht="24.9" x14ac:dyDescent="0.4">
      <c r="B23" s="10" t="s">
        <v>536</v>
      </c>
      <c r="C23" s="10" t="s">
        <v>537</v>
      </c>
      <c r="D23" s="11" t="s">
        <v>1194</v>
      </c>
      <c r="E23" s="11" t="s">
        <v>1195</v>
      </c>
      <c r="F23" s="11" t="s">
        <v>507</v>
      </c>
      <c r="G23" s="11" t="s">
        <v>507</v>
      </c>
    </row>
    <row r="24" spans="2:7" x14ac:dyDescent="0.4">
      <c r="B24"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41"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TX-LUTX'!A1", "Zurück")</f>
        <v>Zurück</v>
      </c>
    </row>
    <row r="3" spans="1:7" x14ac:dyDescent="0.4">
      <c r="B3" s="7" t="s">
        <v>1605</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41</v>
      </c>
      <c r="C6" s="21"/>
      <c r="D6" s="29"/>
      <c r="E6" s="29"/>
      <c r="F6" s="29"/>
      <c r="G6" s="29"/>
    </row>
    <row r="7" spans="1:7" ht="24.9" x14ac:dyDescent="0.4">
      <c r="B7" s="6" t="s">
        <v>101</v>
      </c>
      <c r="C7" s="6" t="s">
        <v>43</v>
      </c>
      <c r="D7" s="9" t="s">
        <v>1588</v>
      </c>
      <c r="E7" s="9" t="s">
        <v>59</v>
      </c>
      <c r="F7" s="9" t="s">
        <v>59</v>
      </c>
      <c r="G7" s="9" t="s">
        <v>59</v>
      </c>
    </row>
    <row r="8" spans="1:7" ht="24.9" x14ac:dyDescent="0.4">
      <c r="B8" s="6" t="s">
        <v>102</v>
      </c>
      <c r="C8" s="6" t="s">
        <v>47</v>
      </c>
      <c r="D8" s="9" t="s">
        <v>1588</v>
      </c>
      <c r="E8" s="9" t="s">
        <v>58</v>
      </c>
      <c r="F8" s="9" t="s">
        <v>59</v>
      </c>
      <c r="G8" s="9" t="s">
        <v>59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TX-LUTX'!A1", "Zurück")</f>
        <v>Zurück</v>
      </c>
    </row>
  </sheetData>
  <pageMargins left="0.7" right="0.7" top="0.75" bottom="0.75" header="0.3" footer="0.3"/>
  <pageSetup paperSize="9" orientation="portrait" horizontalDpi="300" verticalDpi="300"/>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69140625" customWidth="1"/>
    <col min="3" max="3" width="24.69140625" customWidth="1"/>
    <col min="4" max="4" width="22.69140625" customWidth="1"/>
    <col min="5" max="5" width="67.69140625" customWidth="1"/>
    <col min="6" max="6" width="85.69140625" customWidth="1"/>
    <col min="7" max="7" width="33.69140625" customWidth="1"/>
  </cols>
  <sheetData>
    <row r="1" spans="1:7" x14ac:dyDescent="0.4">
      <c r="A1" s="2" t="str">
        <f>HYPERLINK("#'Auswahl Auswertungsmodul'!A1", "Zurück zum Start")</f>
        <v>Zurück zum Start</v>
      </c>
    </row>
    <row r="2" spans="1:7" x14ac:dyDescent="0.4">
      <c r="A2" s="2" t="str">
        <f>HYPERLINK("#'Auswahl TX-LUTX'!A1", "Zurück")</f>
        <v>Zurück</v>
      </c>
    </row>
    <row r="3" spans="1:7" x14ac:dyDescent="0.4">
      <c r="B3" s="7" t="s">
        <v>1840</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467</v>
      </c>
      <c r="C6" s="6" t="s">
        <v>368</v>
      </c>
      <c r="D6" s="9" t="s">
        <v>1586</v>
      </c>
      <c r="E6" s="9" t="s">
        <v>52</v>
      </c>
      <c r="F6" s="9" t="s">
        <v>52</v>
      </c>
      <c r="G6" s="9" t="s">
        <v>52</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TX-LUTX'!A1", "Zurück")</f>
        <v>Zurück</v>
      </c>
    </row>
  </sheetData>
  <pageMargins left="0.7" right="0.7" top="0.75" bottom="0.75" header="0.3" footer="0.3"/>
  <pageSetup paperSize="9" orientation="portrait" horizontalDpi="300" verticalDpi="300"/>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baseColWidth="10" defaultRowHeight="14.6" x14ac:dyDescent="0.4"/>
  <cols>
    <col min="2" max="2" width="9.69140625" customWidth="1"/>
    <col min="3" max="3" width="41"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TX-LUTX'!A1", "Zurück")</f>
        <v>Zurück</v>
      </c>
    </row>
    <row r="3" spans="1:6" x14ac:dyDescent="0.4">
      <c r="B3" s="7" t="s">
        <v>2300</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41</v>
      </c>
      <c r="C6" s="21"/>
      <c r="D6" s="29"/>
      <c r="E6" s="29"/>
      <c r="F6" s="29"/>
    </row>
    <row r="7" spans="1:6" ht="24.9" x14ac:dyDescent="0.4">
      <c r="B7" s="6" t="s">
        <v>101</v>
      </c>
      <c r="C7" s="6" t="s">
        <v>43</v>
      </c>
      <c r="D7" s="9" t="s">
        <v>1588</v>
      </c>
      <c r="E7" s="9" t="s">
        <v>59</v>
      </c>
      <c r="F7" s="9" t="s">
        <v>58</v>
      </c>
    </row>
    <row r="8" spans="1:6" ht="24.9" x14ac:dyDescent="0.4">
      <c r="B8" s="6" t="s">
        <v>102</v>
      </c>
      <c r="C8" s="6" t="s">
        <v>47</v>
      </c>
      <c r="D8" s="9" t="s">
        <v>1588</v>
      </c>
      <c r="E8" s="9" t="s">
        <v>59</v>
      </c>
      <c r="F8" s="9" t="s">
        <v>59</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TX-LUTX'!A1", "Zurück")</f>
        <v>Zurück</v>
      </c>
    </row>
  </sheetData>
  <pageMargins left="0.7" right="0.7" top="0.75" bottom="0.75" header="0.3" footer="0.3"/>
  <pageSetup paperSize="9" orientation="portrait" horizontalDpi="300" verticalDpi="300"/>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workbookViewId="0"/>
  </sheetViews>
  <sheetFormatPr baseColWidth="10" defaultRowHeight="14.6" x14ac:dyDescent="0.4"/>
  <cols>
    <col min="2" max="2" width="9.69140625" customWidth="1"/>
    <col min="3" max="3" width="24.69140625" customWidth="1"/>
    <col min="4" max="4" width="22.69140625" customWidth="1"/>
    <col min="5" max="5" width="29.69140625" customWidth="1"/>
    <col min="6" max="6" width="57.69140625" customWidth="1"/>
    <col min="7" max="7" width="80.69140625" customWidth="1"/>
    <col min="8" max="8" width="35.69140625" customWidth="1"/>
  </cols>
  <sheetData>
    <row r="1" spans="1:8" x14ac:dyDescent="0.4">
      <c r="A1" s="2" t="str">
        <f>HYPERLINK("#'Auswahl Auswertungsmodul'!A1", "Zurück zum Start")</f>
        <v>Zurück zum Start</v>
      </c>
    </row>
    <row r="2" spans="1:8" x14ac:dyDescent="0.4">
      <c r="A2" s="2" t="str">
        <f>HYPERLINK("#'Auswahl TX-LUTX'!A1", "Zurück")</f>
        <v>Zurück</v>
      </c>
    </row>
    <row r="3" spans="1:8" x14ac:dyDescent="0.4">
      <c r="B3" s="7" t="s">
        <v>2433</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467</v>
      </c>
      <c r="C6" s="6" t="s">
        <v>368</v>
      </c>
      <c r="D6" s="9" t="s">
        <v>1586</v>
      </c>
      <c r="E6" s="9" t="s">
        <v>52</v>
      </c>
      <c r="F6" s="9" t="s">
        <v>52</v>
      </c>
      <c r="G6" s="9" t="s">
        <v>52</v>
      </c>
      <c r="H6" s="9" t="s">
        <v>52</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TX-LUTX'!A1", "Zurück")</f>
        <v>Zurück</v>
      </c>
    </row>
  </sheetData>
  <pageMargins left="0.7" right="0.7" top="0.75" bottom="0.75" header="0.3" footer="0.3"/>
  <pageSetup paperSize="9" orientation="portrait" horizontalDpi="300" verticalDpi="300"/>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41"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TX-LUTX'!A1", "Zurück")</f>
        <v>Zurück</v>
      </c>
    </row>
    <row r="3" spans="1:5" x14ac:dyDescent="0.4">
      <c r="B3" s="7" t="s">
        <v>2863</v>
      </c>
    </row>
    <row r="4" spans="1:5" x14ac:dyDescent="0.4">
      <c r="B4" s="25" t="s">
        <v>36</v>
      </c>
      <c r="C4" s="25" t="s">
        <v>37</v>
      </c>
      <c r="D4" s="26" t="s">
        <v>1580</v>
      </c>
      <c r="E4" s="12" t="s">
        <v>1581</v>
      </c>
    </row>
    <row r="5" spans="1:5" x14ac:dyDescent="0.4">
      <c r="B5" s="24"/>
      <c r="C5" s="24"/>
      <c r="D5" s="27"/>
      <c r="E5" s="8" t="s">
        <v>2851</v>
      </c>
    </row>
    <row r="6" spans="1:5" x14ac:dyDescent="0.4">
      <c r="B6" s="21" t="s">
        <v>41</v>
      </c>
      <c r="C6" s="21"/>
      <c r="D6" s="29"/>
      <c r="E6" s="29"/>
    </row>
    <row r="7" spans="1:5" ht="24.9" x14ac:dyDescent="0.4">
      <c r="B7" s="6" t="s">
        <v>101</v>
      </c>
      <c r="C7" s="6" t="s">
        <v>43</v>
      </c>
      <c r="D7" s="9" t="s">
        <v>1588</v>
      </c>
      <c r="E7" s="9" t="s">
        <v>59</v>
      </c>
    </row>
    <row r="8" spans="1:5" ht="24.9" x14ac:dyDescent="0.4">
      <c r="B8" s="6" t="s">
        <v>102</v>
      </c>
      <c r="C8" s="6" t="s">
        <v>47</v>
      </c>
      <c r="D8" s="9" t="s">
        <v>1588</v>
      </c>
      <c r="E8" s="9" t="s">
        <v>59</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TX-LUTX'!A1", "Zurück")</f>
        <v>Zurück</v>
      </c>
    </row>
  </sheetData>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heetViews>
  <sheetFormatPr baseColWidth="10" defaultRowHeight="14.6" x14ac:dyDescent="0.4"/>
  <cols>
    <col min="2" max="2" width="9.69140625" customWidth="1"/>
    <col min="3" max="3" width="59.84375" customWidth="1"/>
    <col min="4" max="4" width="39.69140625" customWidth="1"/>
    <col min="5" max="5" width="21.69140625" customWidth="1"/>
    <col min="6" max="7" width="20.4609375" customWidth="1"/>
  </cols>
  <sheetData>
    <row r="1" spans="1:7" x14ac:dyDescent="0.4">
      <c r="A1" s="2" t="str">
        <f>HYPERLINK("#'Auswahl Auswertungsmodul'!A1", "Zurück zum Start")</f>
        <v>Zurück zum Start</v>
      </c>
    </row>
    <row r="2" spans="1:7" x14ac:dyDescent="0.4">
      <c r="A2" s="2" t="str">
        <f>HYPERLINK("#'Auswahl PCI'!A1", "Zurück")</f>
        <v>Zurück</v>
      </c>
    </row>
    <row r="3" spans="1:7" x14ac:dyDescent="0.4">
      <c r="B3" s="7" t="s">
        <v>886</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61</v>
      </c>
      <c r="C6" s="21"/>
      <c r="D6" s="29"/>
      <c r="E6" s="29"/>
      <c r="F6" s="29"/>
      <c r="G6" s="29"/>
    </row>
    <row r="7" spans="1:7" ht="24.9" x14ac:dyDescent="0.4">
      <c r="B7" s="6" t="s">
        <v>110</v>
      </c>
      <c r="C7" s="6" t="s">
        <v>111</v>
      </c>
      <c r="D7" s="9" t="s">
        <v>873</v>
      </c>
      <c r="E7" s="9" t="s">
        <v>874</v>
      </c>
      <c r="F7" s="9" t="s">
        <v>113</v>
      </c>
      <c r="G7" s="9" t="s">
        <v>113</v>
      </c>
    </row>
    <row r="8" spans="1:7" ht="24.9" x14ac:dyDescent="0.4">
      <c r="B8" s="6" t="s">
        <v>114</v>
      </c>
      <c r="C8" s="6" t="s">
        <v>115</v>
      </c>
      <c r="D8" s="9" t="s">
        <v>875</v>
      </c>
      <c r="E8" s="9" t="s">
        <v>876</v>
      </c>
      <c r="F8" s="9" t="s">
        <v>117</v>
      </c>
      <c r="G8" s="9" t="s">
        <v>117</v>
      </c>
    </row>
    <row r="9" spans="1:7" ht="24.9" x14ac:dyDescent="0.4">
      <c r="B9" s="6" t="s">
        <v>118</v>
      </c>
      <c r="C9" s="6" t="s">
        <v>119</v>
      </c>
      <c r="D9" s="9" t="s">
        <v>877</v>
      </c>
      <c r="E9" s="9" t="s">
        <v>878</v>
      </c>
      <c r="F9" s="9" t="s">
        <v>529</v>
      </c>
      <c r="G9" s="9" t="s">
        <v>529</v>
      </c>
    </row>
    <row r="10" spans="1:7" x14ac:dyDescent="0.4">
      <c r="B10" s="21" t="s">
        <v>41</v>
      </c>
      <c r="C10" s="21"/>
      <c r="D10" s="29"/>
      <c r="E10" s="29"/>
      <c r="F10" s="29"/>
      <c r="G10" s="29"/>
    </row>
    <row r="11" spans="1:7" ht="24.9" x14ac:dyDescent="0.4">
      <c r="B11" s="6" t="s">
        <v>122</v>
      </c>
      <c r="C11" s="6" t="s">
        <v>43</v>
      </c>
      <c r="D11" s="9" t="s">
        <v>879</v>
      </c>
      <c r="E11" s="9" t="s">
        <v>880</v>
      </c>
      <c r="F11" s="9" t="s">
        <v>124</v>
      </c>
      <c r="G11" s="9" t="s">
        <v>124</v>
      </c>
    </row>
    <row r="12" spans="1:7" ht="24.9" x14ac:dyDescent="0.4">
      <c r="B12" s="6" t="s">
        <v>125</v>
      </c>
      <c r="C12" s="6" t="s">
        <v>47</v>
      </c>
      <c r="D12" s="9" t="s">
        <v>881</v>
      </c>
      <c r="E12" s="9" t="s">
        <v>882</v>
      </c>
      <c r="F12" s="9" t="s">
        <v>883</v>
      </c>
      <c r="G12" s="9" t="s">
        <v>127</v>
      </c>
    </row>
    <row r="13" spans="1:7" ht="24.9" x14ac:dyDescent="0.4">
      <c r="B13" s="6" t="s">
        <v>128</v>
      </c>
      <c r="C13" s="6" t="s">
        <v>51</v>
      </c>
      <c r="D13" s="9" t="s">
        <v>884</v>
      </c>
      <c r="E13" s="9" t="s">
        <v>885</v>
      </c>
      <c r="F13" s="9" t="s">
        <v>85</v>
      </c>
      <c r="G13" s="9" t="s">
        <v>85</v>
      </c>
    </row>
    <row r="14" spans="1:7" x14ac:dyDescent="0.4">
      <c r="B14" s="13" t="s">
        <v>859</v>
      </c>
    </row>
  </sheetData>
  <mergeCells count="6">
    <mergeCell ref="B10:G10"/>
    <mergeCell ref="B4:B5"/>
    <mergeCell ref="C4:C5"/>
    <mergeCell ref="D4:D5"/>
    <mergeCell ref="E4:G4"/>
    <mergeCell ref="B6:G6"/>
  </mergeCells>
  <pageMargins left="0.7" right="0.7" top="0.75" bottom="0.75" header="0.3" footer="0.3"/>
  <pageSetup paperSize="9" orientation="portrait" horizontalDpi="300" verticalDpi="300"/>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workbookViewId="0"/>
  </sheetViews>
  <sheetFormatPr baseColWidth="10" defaultRowHeight="14.6" x14ac:dyDescent="0.4"/>
  <cols>
    <col min="2" max="2" width="9.69140625" customWidth="1"/>
    <col min="3" max="3" width="24.69140625" customWidth="1"/>
    <col min="4" max="4" width="22.69140625" customWidth="1"/>
    <col min="5" max="5" width="41.69140625" customWidth="1"/>
    <col min="6" max="6" width="60.69140625" customWidth="1"/>
    <col min="7" max="7" width="29.69140625" customWidth="1"/>
    <col min="8" max="8" width="35.69140625" customWidth="1"/>
  </cols>
  <sheetData>
    <row r="1" spans="1:8" x14ac:dyDescent="0.4">
      <c r="A1" s="2" t="str">
        <f>HYPERLINK("#'Auswahl Auswertungsmodul'!A1", "Zurück zum Start")</f>
        <v>Zurück zum Start</v>
      </c>
    </row>
    <row r="2" spans="1:8" x14ac:dyDescent="0.4">
      <c r="A2" s="2" t="str">
        <f>HYPERLINK("#'Auswahl TX-LUTX'!A1", "Zurück")</f>
        <v>Zurück</v>
      </c>
    </row>
    <row r="3" spans="1:8" x14ac:dyDescent="0.4">
      <c r="B3" s="7" t="s">
        <v>2951</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467</v>
      </c>
      <c r="C6" s="6" t="s">
        <v>368</v>
      </c>
      <c r="D6" s="9" t="s">
        <v>1586</v>
      </c>
      <c r="E6" s="9" t="s">
        <v>52</v>
      </c>
      <c r="F6" s="9" t="s">
        <v>52</v>
      </c>
      <c r="G6" s="9" t="s">
        <v>52</v>
      </c>
      <c r="H6" s="9" t="s">
        <v>52</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TX-LUTX'!A1", "Zurück")</f>
        <v>Zurück</v>
      </c>
    </row>
  </sheetData>
  <pageMargins left="0.7" right="0.7" top="0.75" bottom="0.75" header="0.3" footer="0.3"/>
  <pageSetup paperSize="9" orientation="portrait" horizontalDpi="300" verticalDpi="300"/>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heetViews>
  <sheetFormatPr baseColWidth="10" defaultRowHeight="14.6" x14ac:dyDescent="0.4"/>
  <cols>
    <col min="2" max="2" width="9.69140625" customWidth="1"/>
    <col min="3" max="3" width="24.69140625" customWidth="1"/>
    <col min="4" max="4" width="39.69140625" customWidth="1"/>
    <col min="5" max="5" width="45.69140625" customWidth="1"/>
    <col min="6" max="6" width="82.69140625" customWidth="1"/>
  </cols>
  <sheetData>
    <row r="1" spans="1:6" x14ac:dyDescent="0.4">
      <c r="A1" s="2" t="str">
        <f>HYPERLINK("#'Auswahl Auswertungsmodul'!A1", "Zurück zum Start")</f>
        <v>Zurück zum Start</v>
      </c>
    </row>
    <row r="2" spans="1:6" x14ac:dyDescent="0.4">
      <c r="A2" s="2" t="str">
        <f>HYPERLINK("#'Auswahl TX-LUTX'!A1", "Zurück")</f>
        <v>Zurück</v>
      </c>
    </row>
    <row r="3" spans="1:6" x14ac:dyDescent="0.4">
      <c r="B3" s="7" t="s">
        <v>3236</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467</v>
      </c>
      <c r="C6" s="6" t="s">
        <v>368</v>
      </c>
      <c r="D6" s="9" t="s">
        <v>52</v>
      </c>
      <c r="E6" s="9" t="s">
        <v>52</v>
      </c>
      <c r="F6" s="9" t="s">
        <v>52</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baseColWidth="10" defaultRowHeight="14.6" x14ac:dyDescent="0.4"/>
  <cols>
    <col min="2" max="2" width="9.69140625" customWidth="1"/>
    <col min="3" max="3" width="41"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TX-LUTX'!A1", "Zurück")</f>
        <v>Zurück</v>
      </c>
    </row>
    <row r="3" spans="1:6" x14ac:dyDescent="0.4">
      <c r="B3" s="7" t="s">
        <v>3188</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41</v>
      </c>
      <c r="C6" s="21"/>
      <c r="D6" s="29"/>
      <c r="E6" s="29"/>
      <c r="F6" s="29"/>
    </row>
    <row r="7" spans="1:6" ht="24.9" x14ac:dyDescent="0.4">
      <c r="B7" s="6" t="s">
        <v>101</v>
      </c>
      <c r="C7" s="6" t="s">
        <v>43</v>
      </c>
      <c r="D7" s="9" t="s">
        <v>52</v>
      </c>
      <c r="E7" s="9" t="s">
        <v>59</v>
      </c>
      <c r="F7" s="9" t="s">
        <v>52</v>
      </c>
    </row>
    <row r="8" spans="1:6" ht="24.9" x14ac:dyDescent="0.4">
      <c r="B8" s="6" t="s">
        <v>102</v>
      </c>
      <c r="C8" s="6" t="s">
        <v>47</v>
      </c>
      <c r="D8" s="9" t="s">
        <v>59</v>
      </c>
      <c r="E8" s="9" t="s">
        <v>52</v>
      </c>
      <c r="F8" s="9" t="s">
        <v>58</v>
      </c>
    </row>
  </sheetData>
  <mergeCells count="5">
    <mergeCell ref="B4:B5"/>
    <mergeCell ref="C4:C5"/>
    <mergeCell ref="D4:E4"/>
    <mergeCell ref="F4:F5"/>
    <mergeCell ref="B6:F6"/>
  </mergeCells>
  <pageMargins left="0.7" right="0.7" top="0.75" bottom="0.75" header="0.3" footer="0.3"/>
  <pageSetup paperSize="9" orientation="portrait" horizontalDpi="300" verticalDpi="300"/>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TX-LUTX'!A1", "Zurück")</f>
        <v>Zurück</v>
      </c>
    </row>
  </sheetData>
  <pageMargins left="0.7" right="0.7" top="0.75" bottom="0.75" header="0.3" footer="0.3"/>
  <pageSetup paperSize="9" orientation="portrait" horizontalDpi="300" verticalDpi="300"/>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TX-LUTX'!A1", "Zurück")</f>
        <v>Zurück</v>
      </c>
    </row>
  </sheetData>
  <pageMargins left="0.7" right="0.7" top="0.75" bottom="0.75" header="0.3" footer="0.3"/>
  <pageSetup paperSize="9" orientation="portrait" horizontalDpi="300" verticalDpi="300"/>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TX-LUTX'!A1", "Zurück")</f>
        <v>Zurück</v>
      </c>
    </row>
  </sheetData>
  <pageMargins left="0.7" right="0.7" top="0.75" bottom="0.75" header="0.3" footer="0.3"/>
  <pageSetup paperSize="9" orientation="portrait" horizontalDpi="300" verticalDpi="300"/>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workbookViewId="0"/>
  </sheetViews>
  <sheetFormatPr baseColWidth="10" defaultRowHeight="14.6" x14ac:dyDescent="0.4"/>
  <cols>
    <col min="2" max="2" width="9.69140625" customWidth="1"/>
    <col min="3" max="3" width="41"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TX-LUTX'!A1", "Zurück")</f>
        <v>Zurück</v>
      </c>
    </row>
    <row r="3" spans="1:11" x14ac:dyDescent="0.4">
      <c r="B3" s="7" t="s">
        <v>4384</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41</v>
      </c>
      <c r="C6" s="21"/>
      <c r="D6" s="21"/>
      <c r="E6" s="29"/>
      <c r="F6" s="29"/>
      <c r="G6" s="29"/>
      <c r="H6" s="29"/>
      <c r="I6" s="29"/>
      <c r="J6" s="29"/>
      <c r="K6" s="29"/>
    </row>
    <row r="7" spans="1:11" x14ac:dyDescent="0.4">
      <c r="B7" s="6" t="s">
        <v>101</v>
      </c>
      <c r="C7" s="6" t="s">
        <v>43</v>
      </c>
      <c r="D7" s="6" t="s">
        <v>1610</v>
      </c>
      <c r="E7" s="9" t="s">
        <v>1586</v>
      </c>
      <c r="F7" s="9" t="s">
        <v>1586</v>
      </c>
      <c r="G7" s="9" t="s">
        <v>1586</v>
      </c>
      <c r="H7" s="9" t="s">
        <v>1586</v>
      </c>
      <c r="I7" s="9" t="s">
        <v>1586</v>
      </c>
      <c r="J7" s="9" t="s">
        <v>1586</v>
      </c>
      <c r="K7" s="9" t="s">
        <v>1586</v>
      </c>
    </row>
    <row r="8" spans="1:11" x14ac:dyDescent="0.4">
      <c r="B8" s="6" t="s">
        <v>101</v>
      </c>
      <c r="C8" s="6" t="s">
        <v>43</v>
      </c>
      <c r="D8" s="6" t="s">
        <v>4373</v>
      </c>
      <c r="E8" s="9" t="s">
        <v>1586</v>
      </c>
      <c r="F8" s="9" t="s">
        <v>1586</v>
      </c>
      <c r="G8" s="9" t="s">
        <v>1586</v>
      </c>
      <c r="H8" s="9" t="s">
        <v>1586</v>
      </c>
      <c r="I8" s="9" t="s">
        <v>1586</v>
      </c>
      <c r="J8" s="9" t="s">
        <v>1586</v>
      </c>
      <c r="K8" s="9" t="s">
        <v>1586</v>
      </c>
    </row>
    <row r="9" spans="1:11" x14ac:dyDescent="0.4">
      <c r="B9" s="6" t="s">
        <v>102</v>
      </c>
      <c r="C9" s="6" t="s">
        <v>47</v>
      </c>
      <c r="D9" s="6" t="s">
        <v>1610</v>
      </c>
      <c r="E9" s="9" t="s">
        <v>1586</v>
      </c>
      <c r="F9" s="9" t="s">
        <v>1586</v>
      </c>
      <c r="G9" s="9" t="s">
        <v>1586</v>
      </c>
      <c r="H9" s="9" t="s">
        <v>1586</v>
      </c>
      <c r="I9" s="9" t="s">
        <v>1586</v>
      </c>
      <c r="J9" s="9" t="s">
        <v>1586</v>
      </c>
      <c r="K9" s="9" t="s">
        <v>1586</v>
      </c>
    </row>
    <row r="10" spans="1:11" x14ac:dyDescent="0.4">
      <c r="B10" s="6" t="s">
        <v>102</v>
      </c>
      <c r="C10" s="6" t="s">
        <v>47</v>
      </c>
      <c r="D10" s="6" t="s">
        <v>4373</v>
      </c>
      <c r="E10" s="9" t="s">
        <v>1586</v>
      </c>
      <c r="F10" s="9" t="s">
        <v>1586</v>
      </c>
      <c r="G10" s="9" t="s">
        <v>1586</v>
      </c>
      <c r="H10" s="9" t="s">
        <v>1586</v>
      </c>
      <c r="I10" s="9" t="s">
        <v>1586</v>
      </c>
      <c r="J10" s="9" t="s">
        <v>1586</v>
      </c>
      <c r="K10" s="9" t="s">
        <v>1586</v>
      </c>
    </row>
    <row r="11" spans="1:11" x14ac:dyDescent="0.4">
      <c r="B11" s="13" t="s">
        <v>859</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HYPERLINK("#'TX-LTX - K3_1_QI'!A1", "Qualitätsindikatoren: Übersicht über Auffälligkeiten und Qualitätssicherungsmaßnahmen gem. § 17 DeQS-RL")</f>
        <v>Qualitätsindikatoren: Übersicht über Auffälligkeiten und Qualitätssicherungsmaßnahmen gem. § 17 DeQS-RL</v>
      </c>
      <c r="C6" s="2" t="str">
        <f>HYPERLINK("#'TX-LTX - K3_1_QI'!A1", "K3_1_QI")</f>
        <v>K3_1_QI</v>
      </c>
    </row>
    <row r="7" spans="1:3" x14ac:dyDescent="0.4">
      <c r="B7" s="2" t="str">
        <f>HYPERLINK("#'TX-LTX - K3_1_AK'!A1", "Auffälligkeitskriterien: Übersicht über Auffälligkeiten und Qualitätssicherungsmaßnahmen gem. § 17 DeQS-RL")</f>
        <v>Auffälligkeitskriterien: Übersicht über Auffälligkeiten und Qualitätssicherungsmaßnahmen gem. § 17 DeQS-RL</v>
      </c>
      <c r="C7" s="2" t="str">
        <f>HYPERLINK("#'TX-LTX - K3_1_AK'!A1", "K3_1_AK")</f>
        <v>K3_1_AK</v>
      </c>
    </row>
    <row r="8" spans="1:3" x14ac:dyDescent="0.4">
      <c r="B8" s="2" t="str">
        <f>HYPERLINK("#'TX-LTX - K3_2_QI'!A1", "Qualitätsindikatoren: Auffälligkeiten und Bewertungen nach Abschluss des Stellungnahmeverfahrens (AJ 2023)")</f>
        <v>Qualitätsindikatoren: Auffälligkeiten und Bewertungen nach Abschluss des Stellungnahmeverfahrens (AJ 2023)</v>
      </c>
      <c r="C8" s="2" t="str">
        <f>HYPERLINK("#'TX-LTX - K3_2_QI'!A1", "K3_2_QI")</f>
        <v>K3_2_QI</v>
      </c>
    </row>
    <row r="9" spans="1:3" x14ac:dyDescent="0.4">
      <c r="B9" s="2" t="str">
        <f>HYPERLINK("#'TX-LTX - K3_2_AK'!A1", "Auffälligkeitskriterien: Auffälligkeiten und Bewertungen nach Abschluss des Stellungnahmeverfahrens (AJ 2023)")</f>
        <v>Auffälligkeitskriterien: Auffälligkeiten und Bewertungen nach Abschluss des Stellungnahmeverfahrens (AJ 2023)</v>
      </c>
      <c r="C9" s="2" t="str">
        <f>HYPERLINK("#'TX-LTX - K3_2_AK'!A1", "K3_2_AK")</f>
        <v>K3_2_AK</v>
      </c>
    </row>
    <row r="10" spans="1:3" x14ac:dyDescent="0.4">
      <c r="B10" s="2" t="str">
        <f>HYPERLINK("#'TX-LTX - K3_3_QI'!A1", "Qualitätsindikatoren: Wiederholte Auffälligkeiten (AJ 2023 und Vorjahre)")</f>
        <v>Qualitätsindikatoren: Wiederholte Auffälligkeiten (AJ 2023 und Vorjahre)</v>
      </c>
      <c r="C10" s="2" t="str">
        <f>HYPERLINK("#'TX-LTX - K3_3_QI'!A1", "K3_3_QI")</f>
        <v>K3_3_QI</v>
      </c>
    </row>
    <row r="11" spans="1:3" x14ac:dyDescent="0.4">
      <c r="B11" s="2" t="str">
        <f>HYPERLINK("#'TX-LTX - K3_3_AK'!A1", "Auffälligkeitskriterien: Wiederholte Auffälligkeiten (AJ 2023 und Vorjahre)")</f>
        <v>Auffälligkeitskriterien: Wiederholte Auffälligkeiten (AJ 2023 und Vorjahre)</v>
      </c>
      <c r="C11" s="2" t="str">
        <f>HYPERLINK("#'TX-LTX - K3_3_AK'!A1", "K3_3_AK")</f>
        <v>K3_3_AK</v>
      </c>
    </row>
    <row r="12" spans="1:3" x14ac:dyDescent="0.4">
      <c r="B12" s="2" t="str">
        <f>HYPERLINK("#'TX-LTX - K3_4_QI'!A1", "Qualitätsindikatoren: Mehrfache Auffälligkeiten bei Leistungserbringern (AJ 2023)")</f>
        <v>Qualitätsindikatoren: Mehrfache Auffälligkeiten bei Leistungserbringern (AJ 2023)</v>
      </c>
      <c r="C12" s="2" t="str">
        <f>HYPERLINK("#'TX-LTX - K3_4_QI'!A1", "K3_4_QI")</f>
        <v>K3_4_QI</v>
      </c>
    </row>
    <row r="13" spans="1:3" x14ac:dyDescent="0.4">
      <c r="B13" s="2" t="str">
        <f>HYPERLINK("#'TX-LTX - K3_4_AK'!A1", "Auffälligkeitskriterien: Mehrfache Auffälligkeiten bei Leistungserbringern (AJ 2023)")</f>
        <v>Auffälligkeitskriterien: Mehrfache Auffälligkeiten bei Leistungserbringern (AJ 2023)</v>
      </c>
      <c r="C13" s="2" t="str">
        <f>HYPERLINK("#'TX-LTX - K3_4_AK'!A1", "K3_4_AK")</f>
        <v>K3_4_AK</v>
      </c>
    </row>
    <row r="14" spans="1:3" x14ac:dyDescent="0.4">
      <c r="B14" s="2" t="str">
        <f>HYPERLINK("#'TX-LTX - K3_5_QI'!A1", "Auffälligkeiten und Stellungnahmeverfahren nach Fallzahl pro Qualitätsindikator (AJ 2023)")</f>
        <v>Auffälligkeiten und Stellungnahmeverfahren nach Fallzahl pro Qualitätsindikator (AJ 2023)</v>
      </c>
      <c r="C14" s="2" t="str">
        <f>HYPERLINK("#'TX-LTX - K3_5_QI'!A1", "K3_5_QI")</f>
        <v>K3_5_QI</v>
      </c>
    </row>
    <row r="15" spans="1:3" x14ac:dyDescent="0.4">
      <c r="B15" s="2" t="str">
        <f>HYPERLINK("#'TX-LTX - A_1_QI'!A1", "Qualitätsindikatoren: Art der Auffälligkeit (AJ 2023)")</f>
        <v>Qualitätsindikatoren: Art der Auffälligkeit (AJ 2023)</v>
      </c>
      <c r="C15" s="2" t="str">
        <f>HYPERLINK("#'TX-LTX - A_1_QI'!A1", "A_1_QI")</f>
        <v>A_1_QI</v>
      </c>
    </row>
    <row r="16" spans="1:3" x14ac:dyDescent="0.4">
      <c r="B16" s="2" t="str">
        <f>HYPERLINK("#'TX-LTX - A_1_AK'!A1", "Auffälligkeitskriterien: Art der Auffälligkeit (AJ 2023)")</f>
        <v>Auffälligkeitskriterien: Art der Auffälligkeit (AJ 2023)</v>
      </c>
      <c r="C16" s="2" t="str">
        <f>HYPERLINK("#'TX-LTX - A_1_AK'!A1", "A_1_AK")</f>
        <v>A_1_AK</v>
      </c>
    </row>
    <row r="17" spans="2:3" x14ac:dyDescent="0.4">
      <c r="B17" s="2" t="str">
        <f>HYPERLINK("#'TX-LTX - A_2_QI_a'!A1", "Qualitätsindikatoren: Stellungnahmeverfahren (AJ 2023)")</f>
        <v>Qualitätsindikatoren: Stellungnahmeverfahren (AJ 2023)</v>
      </c>
      <c r="C17" s="2" t="str">
        <f>HYPERLINK("#'TX-LTX - A_2_QI_a'!A1", "A_2_QI_a")</f>
        <v>A_2_QI_a</v>
      </c>
    </row>
    <row r="18" spans="2:3" x14ac:dyDescent="0.4">
      <c r="B18" s="2" t="str">
        <f>HYPERLINK("#'TX-LTX - A_2_AK_a'!A1", "Auffälligkeitskriterien: Stellungnahmeverfahren (AJ 2023)")</f>
        <v>Auffälligkeitskriterien: Stellungnahmeverfahren (AJ 2023)</v>
      </c>
      <c r="C18" s="2" t="str">
        <f>HYPERLINK("#'TX-LTX - A_2_AK_a'!A1", "A_2_AK_a")</f>
        <v>A_2_AK_a</v>
      </c>
    </row>
    <row r="19" spans="2:3" x14ac:dyDescent="0.4">
      <c r="B19" s="2" t="str">
        <f>HYPERLINK("#'TX-LTX - A_2_QI_b'!A1", "Qualitätsindikatoren: Freitextkommentare zur Nicht-Einleitung von Stellungnahmeverfahren (AJ 2023)")</f>
        <v>Qualitätsindikatoren: Freitextkommentare zur Nicht-Einleitung von Stellungnahmeverfahren (AJ 2023)</v>
      </c>
      <c r="C19" s="2" t="str">
        <f>HYPERLINK("#'TX-LTX - A_2_QI_b'!A1", "A_2_QI_b")</f>
        <v>A_2_QI_b</v>
      </c>
    </row>
    <row r="20" spans="2:3" x14ac:dyDescent="0.4">
      <c r="B20" s="2" t="str">
        <f>HYPERLINK("#'TX-LTX - A_2_AK_b'!A1", "Auffälligkeitskriterien: Freitextkommentare zur Nicht-Einleitung von Stellungnahmeverfahren (AJ 2023)")</f>
        <v>Auffälligkeitskriterien: Freitextkommentare zur Nicht-Einleitung von Stellungnahmeverfahren (AJ 2023)</v>
      </c>
      <c r="C20" s="2" t="str">
        <f>HYPERLINK("#'TX-LTX - A_2_AK_b'!A1", "A_2_AK_b")</f>
        <v>A_2_AK_b</v>
      </c>
    </row>
    <row r="21" spans="2:3" x14ac:dyDescent="0.4">
      <c r="B21" s="2" t="str">
        <f>HYPERLINK("#'TX-LTX - A_3_AK_a'!A1", "Auffälligkeitskriterien: Bewertung der qualitativ auffälligen Ergebnisse (AJ 2023)")</f>
        <v>Auffälligkeitskriterien: Bewertung der qualitativ auffälligen Ergebnisse (AJ 2023)</v>
      </c>
      <c r="C21" s="2" t="str">
        <f>HYPERLINK("#'TX-LTX - A_3_AK_a'!A1", "A_3_AK_a")</f>
        <v>A_3_AK_a</v>
      </c>
    </row>
    <row r="22" spans="2:3" x14ac:dyDescent="0.4">
      <c r="B22" s="2" t="str">
        <f>HYPERLINK("#'TX-LTX - A_3_AK_b'!A1", "Auffälligkeitskriterien: Freitextkommentare zur Bewertung der qualitativ auffälligen Ergebnisse (AJ 2023)")</f>
        <v>Auffälligkeitskriterien: Freitextkommentare zur Bewertung der qualitativ auffälligen Ergebnisse (AJ 2023)</v>
      </c>
      <c r="C22" s="2" t="str">
        <f>HYPERLINK("#'TX-LTX - A_3_AK_b'!A1", "A_3_AK_b")</f>
        <v>A_3_AK_b</v>
      </c>
    </row>
    <row r="23" spans="2:3" x14ac:dyDescent="0.4">
      <c r="B23" s="2" t="str">
        <f>HYPERLINK("#'TX-LTX - A_4_QI_a'!A1", "Qualitätsindikatoren: Bewertung der qualitativ auffälligen Ergebnisse (AJ 2023)")</f>
        <v>Qualitätsindikatoren: Bewertung der qualitativ auffälligen Ergebnisse (AJ 2023)</v>
      </c>
      <c r="C23" s="2" t="str">
        <f>HYPERLINK("#'TX-LTX - A_4_QI_a'!A1", "A_4_QI_a")</f>
        <v>A_4_QI_a</v>
      </c>
    </row>
    <row r="24" spans="2:3" x14ac:dyDescent="0.4">
      <c r="B24" s="2" t="str">
        <f>HYPERLINK("#'TX-LTX - A_4_QI_b'!A1", "Qualitätsindikatoren: Freitextkommentare zur Bewertung der qualitativ auffälligen Ergebnisse (AJ 2023)")</f>
        <v>Qualitätsindikatoren: Freitextkommentare zur Bewertung der qualitativ auffälligen Ergebnisse (AJ 2023)</v>
      </c>
      <c r="C24" s="2" t="str">
        <f>HYPERLINK("#'TX-LTX - A_4_QI_b'!A1", "A_4_QI_b")</f>
        <v>A_4_QI_b</v>
      </c>
    </row>
    <row r="25" spans="2:3" x14ac:dyDescent="0.4">
      <c r="B25" s="2" t="str">
        <f>HYPERLINK("#'TX-LTX - A_5_AK_a'!A1", "Auffälligkeitskriterien: Bewertung der qualitativ unauffälligen Ergebnisse (AJ 2023)")</f>
        <v>Auffälligkeitskriterien: Bewertung der qualitativ unauffälligen Ergebnisse (AJ 2023)</v>
      </c>
      <c r="C25" s="2" t="str">
        <f>HYPERLINK("#'TX-LTX - A_5_AK_a'!A1", "A_5_AK_a")</f>
        <v>A_5_AK_a</v>
      </c>
    </row>
    <row r="26" spans="2:3" x14ac:dyDescent="0.4">
      <c r="B26" s="2" t="str">
        <f>HYPERLINK("#'TX-LTX - A_5_AK_b'!A1", "Auffälligkeitskriterien: Freitextkommentare zur Bewertung der qualitativ unauffälligen Ergebnisse (AJ 2023)")</f>
        <v>Auffälligkeitskriterien: Freitextkommentare zur Bewertung der qualitativ unauffälligen Ergebnisse (AJ 2023)</v>
      </c>
      <c r="C26" s="2" t="str">
        <f>HYPERLINK("#'TX-LTX - A_5_AK_b'!A1", "A_5_AK_b")</f>
        <v>A_5_AK_b</v>
      </c>
    </row>
    <row r="27" spans="2:3" x14ac:dyDescent="0.4">
      <c r="B27" s="2" t="str">
        <f>HYPERLINK("#'TX-LTX - A_6_QI_a'!A1", "Qualitätsindikatoren: Bewertung der qualitativ unauffälligen Ergebnisse (AJ 2023)")</f>
        <v>Qualitätsindikatoren: Bewertung der qualitativ unauffälligen Ergebnisse (AJ 2023)</v>
      </c>
      <c r="C27" s="2" t="str">
        <f>HYPERLINK("#'TX-LTX - A_6_QI_a'!A1", "A_6_QI_a")</f>
        <v>A_6_QI_a</v>
      </c>
    </row>
    <row r="28" spans="2:3" x14ac:dyDescent="0.4">
      <c r="B28" s="2" t="str">
        <f>HYPERLINK("#'TX-LTX - A_6_QI_b'!A1", "Qualitätsindikatoren: Freitextkommentare zur Bewertung der qualitativ unauffälligen Ergebnisse (AJ 2023)")</f>
        <v>Qualitätsindikatoren: Freitextkommentare zur Bewertung der qualitativ unauffälligen Ergebnisse (AJ 2023)</v>
      </c>
      <c r="C28" s="2" t="str">
        <f>HYPERLINK("#'TX-LTX - A_6_QI_b'!A1", "A_6_QI_b")</f>
        <v>A_6_QI_b</v>
      </c>
    </row>
    <row r="29" spans="2:3" x14ac:dyDescent="0.4">
      <c r="B29" s="2" t="str">
        <f>HYPERLINK("#'TX-LTX - A_7_AK_a'!A1", "Auffälligkeitskriterien: Bewertung der  Ergebnisse als Sonstiges (AJ 2023)")</f>
        <v>Auffälligkeitskriterien: Bewertung der  Ergebnisse als Sonstiges (AJ 2023)</v>
      </c>
      <c r="C29" s="2" t="str">
        <f>HYPERLINK("#'TX-LTX - A_7_AK_a'!A1", "A_7_AK_a")</f>
        <v>A_7_AK_a</v>
      </c>
    </row>
    <row r="30" spans="2:3" x14ac:dyDescent="0.4">
      <c r="B30" s="2" t="str">
        <f>HYPERLINK("#'TX-LTX - A_7_AK_b'!A1", "Auffälligkeitskriterien: Freitextkommentare zur Bewertung der Ergebnisse als Sonstiges (AJ 2023)")</f>
        <v>Auffälligkeitskriterien: Freitextkommentare zur Bewertung der Ergebnisse als Sonstiges (AJ 2023)</v>
      </c>
      <c r="C30" s="2" t="str">
        <f>HYPERLINK("#'TX-LTX - A_7_AK_b'!A1", "A_7_AK_b")</f>
        <v>A_7_AK_b</v>
      </c>
    </row>
    <row r="31" spans="2:3" x14ac:dyDescent="0.4">
      <c r="B31" s="2" t="str">
        <f>HYPERLINK("#'TX-LTX - A_8_QI_a'!A1", "Qualitätsindikatoren: Bewertung der Ergebnisse als Dokumentationsfehler oder Sonstiges (AJ 2023)")</f>
        <v>Qualitätsindikatoren: Bewertung der Ergebnisse als Dokumentationsfehler oder Sonstiges (AJ 2023)</v>
      </c>
      <c r="C31" s="2" t="str">
        <f>HYPERLINK("#'TX-LTX - A_8_QI_a'!A1", "A_8_QI_a")</f>
        <v>A_8_QI_a</v>
      </c>
    </row>
    <row r="32" spans="2:3" x14ac:dyDescent="0.4">
      <c r="B32" s="2" t="str">
        <f>HYPERLINK("#'TX-LTX - A_8_QI_b'!A1", "Qualitätsindikatoren: Freitextkommentare zur Bewertung der Ergebnisse als Dokumentationsfehler oder Sonstiges (AJ 2023)")</f>
        <v>Qualitätsindikatoren: Freitextkommentare zur Bewertung der Ergebnisse als Dokumentationsfehler oder Sonstiges (AJ 2023)</v>
      </c>
      <c r="C32" s="2" t="str">
        <f>HYPERLINK("#'TX-LTX - A_8_QI_b'!A1", "A_8_QI_b")</f>
        <v>A_8_QI_b</v>
      </c>
    </row>
    <row r="33" spans="2:3" x14ac:dyDescent="0.4">
      <c r="B33" s="2" t="str">
        <f>HYPERLINK("#'TX-LTX - A_9_QI'!A1", "Qualitätsindikatoren: Initiierung Maßnahmenstufe 1 und 2 (AJ 2023)")</f>
        <v>Qualitätsindikatoren: Initiierung Maßnahmenstufe 1 und 2 (AJ 2023)</v>
      </c>
      <c r="C33" s="2" t="str">
        <f>HYPERLINK("#'TX-LTX - A_9_QI'!A1", "A_9_QI")</f>
        <v>A_9_QI</v>
      </c>
    </row>
    <row r="34" spans="2:3" x14ac:dyDescent="0.4">
      <c r="B34" s="2" t="str">
        <f>HYPERLINK("#'TX-LTX - A_9_AK'!A1", "Auffälligkeitskriterien: Initiierung Maßnahmenstufe 1 und 2 (AJ 2023)")</f>
        <v>Auffälligkeitskriterien: Initiierung Maßnahmenstufe 1 und 2 (AJ 2023)</v>
      </c>
      <c r="C34" s="2" t="str">
        <f>HYPERLINK("#'TX-LTX - A_9_AK'!A1", "A_9_AK")</f>
        <v>A_9_AK</v>
      </c>
    </row>
    <row r="35" spans="2:3" x14ac:dyDescent="0.4">
      <c r="B35" s="2" t="str">
        <f>HYPERLINK("#'TX-LTX - A_11_AK_QI'!A1", "Qualitätsindikatoren und Auffälligkeitskriterien: Best practice (AJ 2023)")</f>
        <v>Qualitätsindikatoren und Auffälligkeitskriterien: Best practice (AJ 2023)</v>
      </c>
      <c r="C35" s="2" t="str">
        <f>HYPERLINK("#'TX-LTX - A_11_AK_QI'!A1", "A_11_AK_QI")</f>
        <v>A_11_AK_QI</v>
      </c>
    </row>
    <row r="36" spans="2:3" x14ac:dyDescent="0.4">
      <c r="B36" s="2" t="str">
        <f>HYPERLINK("#'TX-LTX - A_12_QI'!A1", "Darstellung des Verlaufs der Bewertung (AJ 2023)")</f>
        <v>Darstellung des Verlaufs der Bewertung (AJ 2023)</v>
      </c>
      <c r="C36" s="2" t="str">
        <f>HYPERLINK("#'TX-LTX - A_12_QI'!A1", "A_12_QI")</f>
        <v>A_12_QI</v>
      </c>
    </row>
    <row r="37" spans="2:3" x14ac:dyDescent="0.4">
      <c r="B37" s="2" t="str">
        <f>HYPERLINK("#'TX-LTX - A_13_QI'!A1", "Qualitätsindikatoren: Art der Maßnahme in Maßnahmenstufe 1 (AJ 2022 und 2023)")</f>
        <v>Qualitätsindikatoren: Art der Maßnahme in Maßnahmenstufe 1 (AJ 2022 und 2023)</v>
      </c>
      <c r="C37" s="2" t="str">
        <f>HYPERLINK("#'TX-LTX - A_13_QI'!A1", "A_13_QI")</f>
        <v>A_13_QI</v>
      </c>
    </row>
    <row r="38" spans="2:3" x14ac:dyDescent="0.4">
      <c r="B38" s="2" t="str">
        <f>HYPERLINK("#'TX-LTX - A_13_AK'!A1", "Auffälligkeitskriterien: Art der Maßnahme in Maßnahmenstufe 1 (AJ 2022 und 2023)")</f>
        <v>Auffälligkeitskriterien: Art der Maßnahme in Maßnahmenstufe 1 (AJ 2022 und 2023)</v>
      </c>
      <c r="C38" s="2" t="str">
        <f>HYPERLINK("#'TX-LTX - A_13_AK'!A1", "A_13_AK")</f>
        <v>A_13_AK</v>
      </c>
    </row>
  </sheetData>
  <pageMargins left="0.7" right="0.7" top="0.75" bottom="0.75" header="0.3" footer="0.3"/>
  <pageSetup paperSize="9" orientation="portrait" horizontalDpi="300" verticalDpi="300"/>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TX-LTX'!A1", "Zurück")</f>
        <v>Zurück</v>
      </c>
    </row>
    <row r="3" spans="1:6" x14ac:dyDescent="0.4">
      <c r="B3" s="7" t="s">
        <v>4782</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3491</v>
      </c>
      <c r="D6" s="9" t="s">
        <v>3326</v>
      </c>
      <c r="E6" s="9" t="s">
        <v>3587</v>
      </c>
      <c r="F6" s="9" t="s">
        <v>3326</v>
      </c>
    </row>
    <row r="7" spans="1:6" x14ac:dyDescent="0.4">
      <c r="B7" s="16" t="s">
        <v>4655</v>
      </c>
      <c r="C7" s="9" t="s">
        <v>3491</v>
      </c>
      <c r="D7" s="9" t="s">
        <v>4443</v>
      </c>
      <c r="E7" s="9" t="s">
        <v>3587</v>
      </c>
      <c r="F7" s="9" t="s">
        <v>4443</v>
      </c>
    </row>
    <row r="8" spans="1:6" x14ac:dyDescent="0.4">
      <c r="B8" s="16" t="s">
        <v>4444</v>
      </c>
      <c r="C8" s="9" t="s">
        <v>1695</v>
      </c>
      <c r="D8" s="9" t="s">
        <v>4779</v>
      </c>
      <c r="E8" s="9" t="s">
        <v>1668</v>
      </c>
      <c r="F8" s="9" t="s">
        <v>4475</v>
      </c>
    </row>
    <row r="9" spans="1:6" x14ac:dyDescent="0.4">
      <c r="B9" s="9" t="s">
        <v>4446</v>
      </c>
      <c r="C9" s="9" t="s">
        <v>1586</v>
      </c>
      <c r="D9" s="9" t="s">
        <v>4447</v>
      </c>
      <c r="E9" s="9" t="s">
        <v>1586</v>
      </c>
      <c r="F9" s="9" t="s">
        <v>4447</v>
      </c>
    </row>
    <row r="10" spans="1:6" x14ac:dyDescent="0.4">
      <c r="B10" s="16" t="s">
        <v>4448</v>
      </c>
      <c r="C10" s="9" t="s">
        <v>1695</v>
      </c>
      <c r="D10" s="9" t="s">
        <v>4443</v>
      </c>
      <c r="E10" s="9" t="s">
        <v>1668</v>
      </c>
      <c r="F10" s="9" t="s">
        <v>4443</v>
      </c>
    </row>
    <row r="11" spans="1:6" x14ac:dyDescent="0.4">
      <c r="B11" s="9" t="s">
        <v>4664</v>
      </c>
      <c r="C11" s="9" t="s">
        <v>1695</v>
      </c>
      <c r="D11" s="9" t="s">
        <v>4443</v>
      </c>
      <c r="E11" s="9" t="s">
        <v>1668</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1586</v>
      </c>
      <c r="D15" s="9" t="s">
        <v>4447</v>
      </c>
      <c r="E15" s="9" t="s">
        <v>1586</v>
      </c>
      <c r="F15" s="9" t="s">
        <v>4447</v>
      </c>
    </row>
    <row r="16" spans="1:6" x14ac:dyDescent="0.4">
      <c r="B16" s="6" t="s">
        <v>4453</v>
      </c>
      <c r="C16" s="9" t="s">
        <v>1695</v>
      </c>
      <c r="D16" s="9" t="s">
        <v>4443</v>
      </c>
      <c r="E16" s="9" t="s">
        <v>1668</v>
      </c>
      <c r="F16" s="9" t="s">
        <v>4443</v>
      </c>
    </row>
    <row r="17" spans="2:6" x14ac:dyDescent="0.4">
      <c r="B17" s="9" t="s">
        <v>4455</v>
      </c>
      <c r="C17" s="9" t="s">
        <v>1695</v>
      </c>
      <c r="D17" s="9" t="s">
        <v>4443</v>
      </c>
      <c r="E17" s="9" t="s">
        <v>1668</v>
      </c>
      <c r="F17" s="9" t="s">
        <v>4443</v>
      </c>
    </row>
    <row r="18" spans="2:6" x14ac:dyDescent="0.4">
      <c r="B18" s="9" t="s">
        <v>4456</v>
      </c>
      <c r="C18" s="9" t="s">
        <v>1586</v>
      </c>
      <c r="D18" s="9" t="s">
        <v>4447</v>
      </c>
      <c r="E18" s="9" t="s">
        <v>1586</v>
      </c>
      <c r="F18" s="9" t="s">
        <v>4447</v>
      </c>
    </row>
    <row r="19" spans="2:6" x14ac:dyDescent="0.4">
      <c r="B19" s="9" t="s">
        <v>4457</v>
      </c>
      <c r="C19" s="9" t="s">
        <v>1586</v>
      </c>
      <c r="D19" s="9" t="s">
        <v>4447</v>
      </c>
      <c r="E19" s="9" t="s">
        <v>1588</v>
      </c>
      <c r="F19" s="9" t="s">
        <v>4571</v>
      </c>
    </row>
    <row r="20" spans="2:6" x14ac:dyDescent="0.4">
      <c r="B20" s="6" t="s">
        <v>4458</v>
      </c>
      <c r="C20" s="9" t="s">
        <v>1625</v>
      </c>
      <c r="D20" s="9" t="s">
        <v>4780</v>
      </c>
      <c r="E20" s="9" t="s">
        <v>1588</v>
      </c>
      <c r="F20" s="9" t="s">
        <v>4571</v>
      </c>
    </row>
    <row r="21" spans="2:6" x14ac:dyDescent="0.4">
      <c r="B21" s="21" t="s">
        <v>4459</v>
      </c>
      <c r="C21" s="22" t="s">
        <v>4437</v>
      </c>
      <c r="D21" s="22" t="s">
        <v>4437</v>
      </c>
      <c r="E21" s="22" t="s">
        <v>4437</v>
      </c>
      <c r="F21" s="22" t="s">
        <v>4437</v>
      </c>
    </row>
    <row r="22" spans="2:6" x14ac:dyDescent="0.4">
      <c r="B22" s="6" t="s">
        <v>4460</v>
      </c>
      <c r="C22" s="9" t="s">
        <v>1597</v>
      </c>
      <c r="D22" s="9" t="s">
        <v>4527</v>
      </c>
      <c r="E22" s="9" t="s">
        <v>1584</v>
      </c>
      <c r="F22" s="9" t="s">
        <v>4510</v>
      </c>
    </row>
    <row r="23" spans="2:6" x14ac:dyDescent="0.4">
      <c r="B23" s="6" t="s">
        <v>4462</v>
      </c>
      <c r="C23" s="9" t="s">
        <v>1597</v>
      </c>
      <c r="D23" s="9" t="s">
        <v>4527</v>
      </c>
      <c r="E23" s="9" t="s">
        <v>1663</v>
      </c>
      <c r="F23" s="9" t="s">
        <v>4781</v>
      </c>
    </row>
    <row r="24" spans="2:6" x14ac:dyDescent="0.4">
      <c r="B24" s="6" t="s">
        <v>4682</v>
      </c>
      <c r="C24" s="9" t="s">
        <v>1588</v>
      </c>
      <c r="D24" s="9" t="s">
        <v>4703</v>
      </c>
      <c r="E24" s="9" t="s">
        <v>1586</v>
      </c>
      <c r="F24" s="9" t="s">
        <v>4447</v>
      </c>
    </row>
    <row r="25" spans="2:6" x14ac:dyDescent="0.4">
      <c r="B25" s="6" t="s">
        <v>4464</v>
      </c>
      <c r="C25" s="9" t="s">
        <v>1625</v>
      </c>
      <c r="D25" s="9" t="s">
        <v>4780</v>
      </c>
      <c r="E25" s="9" t="s">
        <v>1586</v>
      </c>
      <c r="F25" s="9" t="s">
        <v>4447</v>
      </c>
    </row>
    <row r="26" spans="2:6" x14ac:dyDescent="0.4">
      <c r="B26" s="21" t="s">
        <v>4465</v>
      </c>
      <c r="C26" s="22" t="s">
        <v>4437</v>
      </c>
      <c r="D26" s="22" t="s">
        <v>4437</v>
      </c>
      <c r="E26" s="22" t="s">
        <v>4437</v>
      </c>
      <c r="F26" s="22" t="s">
        <v>4437</v>
      </c>
    </row>
    <row r="27" spans="2:6" x14ac:dyDescent="0.4">
      <c r="B27" s="6" t="s">
        <v>4466</v>
      </c>
      <c r="C27" s="9" t="s">
        <v>1586</v>
      </c>
      <c r="D27" s="9" t="s">
        <v>4467</v>
      </c>
      <c r="E27" s="9" t="s">
        <v>1586</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heetViews>
  <sheetFormatPr baseColWidth="10" defaultRowHeight="14.6" x14ac:dyDescent="0.4"/>
  <cols>
    <col min="2" max="2" width="9.69140625" customWidth="1"/>
    <col min="3" max="3" width="89" customWidth="1"/>
    <col min="4" max="4" width="250.69140625" customWidth="1"/>
  </cols>
  <sheetData>
    <row r="1" spans="1:4" x14ac:dyDescent="0.4">
      <c r="A1" s="2" t="str">
        <f>HYPERLINK("#'Auswahl Auswertungsmodul'!A1", "Zurück zum Start")</f>
        <v>Zurück zum Start</v>
      </c>
    </row>
    <row r="2" spans="1:4" x14ac:dyDescent="0.4">
      <c r="A2" s="2" t="str">
        <f>HYPERLINK("#'Auswahl PCI'!A1", "Zurück")</f>
        <v>Zurück</v>
      </c>
    </row>
    <row r="3" spans="1:4" x14ac:dyDescent="0.4">
      <c r="B3" s="7" t="s">
        <v>1464</v>
      </c>
    </row>
    <row r="4" spans="1:4" x14ac:dyDescent="0.4">
      <c r="B4" s="3" t="s">
        <v>36</v>
      </c>
      <c r="C4" s="4" t="s">
        <v>345</v>
      </c>
      <c r="D4" s="4" t="s">
        <v>1028</v>
      </c>
    </row>
    <row r="5" spans="1:4" ht="87" x14ac:dyDescent="0.4">
      <c r="B5" s="5" t="s">
        <v>488</v>
      </c>
      <c r="C5" s="6" t="s">
        <v>489</v>
      </c>
      <c r="D5" s="6" t="s">
        <v>1446</v>
      </c>
    </row>
    <row r="6" spans="1:4" ht="99.45" x14ac:dyDescent="0.4">
      <c r="B6" s="14" t="s">
        <v>490</v>
      </c>
      <c r="C6" s="10" t="s">
        <v>491</v>
      </c>
      <c r="D6" s="10" t="s">
        <v>1447</v>
      </c>
    </row>
    <row r="7" spans="1:4" ht="37.299999999999997" x14ac:dyDescent="0.4">
      <c r="B7" s="5" t="s">
        <v>494</v>
      </c>
      <c r="C7" s="6" t="s">
        <v>495</v>
      </c>
      <c r="D7" s="6" t="s">
        <v>1448</v>
      </c>
    </row>
    <row r="8" spans="1:4" ht="62.15" x14ac:dyDescent="0.4">
      <c r="B8" s="14" t="s">
        <v>498</v>
      </c>
      <c r="C8" s="10" t="s">
        <v>499</v>
      </c>
      <c r="D8" s="10" t="s">
        <v>1449</v>
      </c>
    </row>
    <row r="9" spans="1:4" ht="62.15" x14ac:dyDescent="0.4">
      <c r="B9" s="5" t="s">
        <v>500</v>
      </c>
      <c r="C9" s="6" t="s">
        <v>501</v>
      </c>
      <c r="D9" s="6" t="s">
        <v>1450</v>
      </c>
    </row>
    <row r="10" spans="1:4" ht="37.299999999999997" x14ac:dyDescent="0.4">
      <c r="B10" s="14" t="s">
        <v>502</v>
      </c>
      <c r="C10" s="10" t="s">
        <v>503</v>
      </c>
      <c r="D10" s="10" t="s">
        <v>1451</v>
      </c>
    </row>
    <row r="11" spans="1:4" ht="37.299999999999997" x14ac:dyDescent="0.4">
      <c r="B11" s="5" t="s">
        <v>504</v>
      </c>
      <c r="C11" s="6" t="s">
        <v>505</v>
      </c>
      <c r="D11" s="6" t="s">
        <v>1452</v>
      </c>
    </row>
    <row r="12" spans="1:4" ht="261" x14ac:dyDescent="0.4">
      <c r="B12" s="14" t="s">
        <v>508</v>
      </c>
      <c r="C12" s="10" t="s">
        <v>509</v>
      </c>
      <c r="D12" s="10" t="s">
        <v>1453</v>
      </c>
    </row>
    <row r="13" spans="1:4" ht="186.45" x14ac:dyDescent="0.4">
      <c r="B13" s="5" t="s">
        <v>512</v>
      </c>
      <c r="C13" s="6" t="s">
        <v>513</v>
      </c>
      <c r="D13" s="6" t="s">
        <v>1454</v>
      </c>
    </row>
    <row r="14" spans="1:4" ht="37.299999999999997" x14ac:dyDescent="0.4">
      <c r="B14" s="14" t="s">
        <v>516</v>
      </c>
      <c r="C14" s="10" t="s">
        <v>517</v>
      </c>
      <c r="D14" s="10" t="s">
        <v>1455</v>
      </c>
    </row>
    <row r="15" spans="1:4" x14ac:dyDescent="0.4">
      <c r="B15" s="5" t="s">
        <v>518</v>
      </c>
      <c r="C15" s="6" t="s">
        <v>519</v>
      </c>
      <c r="D15" s="6" t="s">
        <v>1456</v>
      </c>
    </row>
    <row r="16" spans="1:4" ht="149.15" x14ac:dyDescent="0.4">
      <c r="B16" s="14" t="s">
        <v>520</v>
      </c>
      <c r="C16" s="10" t="s">
        <v>521</v>
      </c>
      <c r="D16" s="10" t="s">
        <v>1457</v>
      </c>
    </row>
    <row r="17" spans="2:4" x14ac:dyDescent="0.4">
      <c r="B17" s="5" t="s">
        <v>524</v>
      </c>
      <c r="C17" s="6" t="s">
        <v>525</v>
      </c>
      <c r="D17" s="6" t="s">
        <v>1458</v>
      </c>
    </row>
    <row r="18" spans="2:4" ht="161.6" x14ac:dyDescent="0.4">
      <c r="B18" s="14" t="s">
        <v>526</v>
      </c>
      <c r="C18" s="10" t="s">
        <v>527</v>
      </c>
      <c r="D18" s="10" t="s">
        <v>1459</v>
      </c>
    </row>
    <row r="19" spans="2:4" ht="149.15" x14ac:dyDescent="0.4">
      <c r="B19" s="5" t="s">
        <v>530</v>
      </c>
      <c r="C19" s="6" t="s">
        <v>531</v>
      </c>
      <c r="D19" s="6" t="s">
        <v>1460</v>
      </c>
    </row>
    <row r="20" spans="2:4" ht="149.15" x14ac:dyDescent="0.4">
      <c r="B20" s="14" t="s">
        <v>532</v>
      </c>
      <c r="C20" s="10" t="s">
        <v>533</v>
      </c>
      <c r="D20" s="10" t="s">
        <v>1461</v>
      </c>
    </row>
    <row r="21" spans="2:4" ht="99.45" x14ac:dyDescent="0.4">
      <c r="B21" s="5" t="s">
        <v>534</v>
      </c>
      <c r="C21" s="6" t="s">
        <v>535</v>
      </c>
      <c r="D21" s="6" t="s">
        <v>1462</v>
      </c>
    </row>
    <row r="22" spans="2:4" ht="49.75" x14ac:dyDescent="0.4">
      <c r="B22" s="14" t="s">
        <v>536</v>
      </c>
      <c r="C22" s="10" t="s">
        <v>537</v>
      </c>
      <c r="D22" s="10" t="s">
        <v>1463</v>
      </c>
    </row>
  </sheetData>
  <pageMargins left="0.7" right="0.7" top="0.75" bottom="0.75" header="0.3" footer="0.3"/>
  <pageSetup paperSize="9" orientation="portrait" horizontalDpi="300" verticalDpi="300"/>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1.3046875" customWidth="1"/>
    <col min="3" max="4" width="17.84375" customWidth="1"/>
  </cols>
  <sheetData>
    <row r="1" spans="1:4" x14ac:dyDescent="0.4">
      <c r="A1" s="2" t="str">
        <f>HYPERLINK("#'Auswahl Auswertungsmodul'!A1", "Zurück zum Start")</f>
        <v>Zurück zum Start</v>
      </c>
    </row>
    <row r="2" spans="1:4" x14ac:dyDescent="0.4">
      <c r="A2" s="2" t="str">
        <f>HYPERLINK("#'Auswahl TX-LTX'!A1", "Zurück")</f>
        <v>Zurück</v>
      </c>
    </row>
    <row r="3" spans="1:4" x14ac:dyDescent="0.4">
      <c r="B3" s="7" t="s">
        <v>4503</v>
      </c>
    </row>
    <row r="4" spans="1:4" x14ac:dyDescent="0.4">
      <c r="B4" s="25" t="s">
        <v>4437</v>
      </c>
      <c r="C4" s="23" t="s">
        <v>4438</v>
      </c>
      <c r="D4" s="25" t="s">
        <v>4438</v>
      </c>
    </row>
    <row r="5" spans="1:4" x14ac:dyDescent="0.4">
      <c r="B5" s="24"/>
      <c r="C5" s="8" t="s">
        <v>4439</v>
      </c>
      <c r="D5" s="8" t="s">
        <v>4440</v>
      </c>
    </row>
    <row r="6" spans="1:4" x14ac:dyDescent="0.4">
      <c r="B6" s="16" t="s">
        <v>4441</v>
      </c>
      <c r="C6" s="9" t="s">
        <v>1614</v>
      </c>
      <c r="D6" s="9" t="s">
        <v>4443</v>
      </c>
    </row>
    <row r="7" spans="1:4" x14ac:dyDescent="0.4">
      <c r="B7" s="16" t="s">
        <v>4444</v>
      </c>
      <c r="C7" s="9" t="s">
        <v>1588</v>
      </c>
      <c r="D7" s="9" t="s">
        <v>4502</v>
      </c>
    </row>
    <row r="8" spans="1:4" x14ac:dyDescent="0.4">
      <c r="B8" s="9" t="s">
        <v>4446</v>
      </c>
      <c r="C8" s="9" t="s">
        <v>1586</v>
      </c>
      <c r="D8" s="9" t="s">
        <v>4447</v>
      </c>
    </row>
    <row r="9" spans="1:4" x14ac:dyDescent="0.4">
      <c r="B9" s="16" t="s">
        <v>4448</v>
      </c>
      <c r="C9" s="9" t="s">
        <v>1588</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1588</v>
      </c>
      <c r="D12" s="9" t="s">
        <v>4443</v>
      </c>
    </row>
    <row r="13" spans="1:4" x14ac:dyDescent="0.4">
      <c r="B13" s="6" t="s">
        <v>4453</v>
      </c>
      <c r="C13" s="9" t="s">
        <v>1586</v>
      </c>
      <c r="D13" s="9" t="s">
        <v>4447</v>
      </c>
    </row>
    <row r="14" spans="1:4" x14ac:dyDescent="0.4">
      <c r="B14" s="9" t="s">
        <v>4455</v>
      </c>
      <c r="C14" s="9" t="s">
        <v>1586</v>
      </c>
      <c r="D14" s="9" t="s">
        <v>4447</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1586</v>
      </c>
      <c r="D19" s="9" t="s">
        <v>4447</v>
      </c>
    </row>
    <row r="20" spans="2:4" x14ac:dyDescent="0.4">
      <c r="B20" s="6" t="s">
        <v>4462</v>
      </c>
      <c r="C20" s="9" t="s">
        <v>1586</v>
      </c>
      <c r="D20" s="9" t="s">
        <v>4447</v>
      </c>
    </row>
    <row r="21" spans="2:4" x14ac:dyDescent="0.4">
      <c r="B21" s="6" t="s">
        <v>4464</v>
      </c>
      <c r="C21" s="9" t="s">
        <v>1586</v>
      </c>
      <c r="D21" s="9" t="s">
        <v>4447</v>
      </c>
    </row>
    <row r="22" spans="2:4" x14ac:dyDescent="0.4">
      <c r="B22" s="21" t="s">
        <v>4465</v>
      </c>
      <c r="C22" s="22" t="s">
        <v>4437</v>
      </c>
      <c r="D22" s="22" t="s">
        <v>4437</v>
      </c>
    </row>
    <row r="23" spans="2:4" x14ac:dyDescent="0.4">
      <c r="B23" s="6" t="s">
        <v>4466</v>
      </c>
      <c r="C23" s="9" t="s">
        <v>1586</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baseColWidth="10" defaultRowHeight="14.6" x14ac:dyDescent="0.4"/>
  <cols>
    <col min="2" max="2" width="9.69140625" customWidth="1"/>
    <col min="3" max="3" width="29.8437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TX-LTX'!A1", "Zurück")</f>
        <v>Zurück</v>
      </c>
    </row>
    <row r="3" spans="1:15" x14ac:dyDescent="0.4">
      <c r="B3" s="7" t="s">
        <v>5859</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461</v>
      </c>
      <c r="C7" s="6" t="s">
        <v>462</v>
      </c>
      <c r="D7" s="9" t="s">
        <v>2062</v>
      </c>
      <c r="E7" s="9" t="s">
        <v>1586</v>
      </c>
      <c r="F7" s="9" t="s">
        <v>59</v>
      </c>
      <c r="G7" s="9" t="s">
        <v>311</v>
      </c>
      <c r="H7" s="9" t="s">
        <v>59</v>
      </c>
      <c r="I7" s="9" t="s">
        <v>311</v>
      </c>
      <c r="J7" s="9" t="s">
        <v>58</v>
      </c>
      <c r="K7" s="9" t="s">
        <v>2062</v>
      </c>
      <c r="L7" s="9" t="s">
        <v>59</v>
      </c>
      <c r="M7" s="9" t="s">
        <v>311</v>
      </c>
      <c r="N7" s="9" t="s">
        <v>59</v>
      </c>
      <c r="O7" s="9" t="s">
        <v>311</v>
      </c>
    </row>
    <row r="8" spans="1:15" ht="24.9" x14ac:dyDescent="0.4">
      <c r="B8" s="10" t="s">
        <v>463</v>
      </c>
      <c r="C8" s="10" t="s">
        <v>368</v>
      </c>
      <c r="D8" s="11" t="s">
        <v>3872</v>
      </c>
      <c r="E8" s="11" t="s">
        <v>1586</v>
      </c>
      <c r="F8" s="11" t="s">
        <v>45</v>
      </c>
      <c r="G8" s="11" t="s">
        <v>311</v>
      </c>
      <c r="H8" s="11" t="s">
        <v>898</v>
      </c>
      <c r="I8" s="11" t="s">
        <v>1417</v>
      </c>
      <c r="J8" s="11" t="s">
        <v>899</v>
      </c>
      <c r="K8" s="11" t="s">
        <v>2062</v>
      </c>
      <c r="L8" s="11" t="s">
        <v>45</v>
      </c>
      <c r="M8" s="11" t="s">
        <v>311</v>
      </c>
      <c r="N8" s="11" t="s">
        <v>45</v>
      </c>
      <c r="O8" s="11" t="s">
        <v>311</v>
      </c>
    </row>
    <row r="9" spans="1:15" ht="24.9" x14ac:dyDescent="0.4">
      <c r="B9" s="6" t="s">
        <v>464</v>
      </c>
      <c r="C9" s="6" t="s">
        <v>465</v>
      </c>
      <c r="D9" s="9" t="s">
        <v>3818</v>
      </c>
      <c r="E9" s="9" t="s">
        <v>1586</v>
      </c>
      <c r="F9" s="9" t="s">
        <v>940</v>
      </c>
      <c r="G9" s="9" t="s">
        <v>2062</v>
      </c>
      <c r="H9" s="9" t="s">
        <v>940</v>
      </c>
      <c r="I9" s="9" t="s">
        <v>2062</v>
      </c>
      <c r="J9" s="9" t="s">
        <v>902</v>
      </c>
      <c r="K9" s="9" t="s">
        <v>3872</v>
      </c>
      <c r="L9" s="9" t="s">
        <v>149</v>
      </c>
      <c r="M9" s="9" t="s">
        <v>311</v>
      </c>
      <c r="N9" s="9" t="s">
        <v>149</v>
      </c>
      <c r="O9" s="9" t="s">
        <v>311</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heetViews>
  <sheetFormatPr baseColWidth="10" defaultRowHeight="14.6" x14ac:dyDescent="0.4"/>
  <cols>
    <col min="2" max="2" width="9.69140625" customWidth="1"/>
    <col min="3" max="3" width="41"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TX-LTX'!A1", "Zurück")</f>
        <v>Zurück</v>
      </c>
    </row>
    <row r="3" spans="1:13" x14ac:dyDescent="0.4">
      <c r="B3" s="7" t="s">
        <v>5290</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41</v>
      </c>
      <c r="C7" s="21"/>
      <c r="D7" s="29"/>
      <c r="E7" s="29"/>
      <c r="F7" s="29"/>
      <c r="G7" s="29"/>
      <c r="H7" s="29"/>
      <c r="I7" s="29"/>
      <c r="J7" s="29"/>
      <c r="K7" s="29"/>
      <c r="L7" s="29"/>
      <c r="M7" s="29"/>
    </row>
    <row r="8" spans="1:13" ht="24.9" x14ac:dyDescent="0.4">
      <c r="B8" s="6" t="s">
        <v>98</v>
      </c>
      <c r="C8" s="6" t="s">
        <v>43</v>
      </c>
      <c r="D8" s="9" t="s">
        <v>1271</v>
      </c>
      <c r="E8" s="9" t="s">
        <v>1588</v>
      </c>
      <c r="F8" s="9" t="s">
        <v>59</v>
      </c>
      <c r="G8" s="9" t="s">
        <v>234</v>
      </c>
      <c r="H8" s="9" t="s">
        <v>59</v>
      </c>
      <c r="I8" s="9" t="s">
        <v>234</v>
      </c>
      <c r="J8" s="9" t="s">
        <v>59</v>
      </c>
      <c r="K8" s="9" t="s">
        <v>234</v>
      </c>
      <c r="L8" s="9" t="s">
        <v>59</v>
      </c>
      <c r="M8" s="9" t="s">
        <v>234</v>
      </c>
    </row>
    <row r="9" spans="1:13" ht="24.9" x14ac:dyDescent="0.4">
      <c r="B9" s="6" t="s">
        <v>99</v>
      </c>
      <c r="C9" s="6" t="s">
        <v>47</v>
      </c>
      <c r="D9" s="9" t="s">
        <v>234</v>
      </c>
      <c r="E9" s="9" t="s">
        <v>1586</v>
      </c>
      <c r="F9" s="9" t="s">
        <v>52</v>
      </c>
      <c r="G9" s="9" t="s">
        <v>234</v>
      </c>
      <c r="H9" s="9" t="s">
        <v>52</v>
      </c>
      <c r="I9" s="9" t="s">
        <v>234</v>
      </c>
      <c r="J9" s="9" t="s">
        <v>52</v>
      </c>
      <c r="K9" s="9" t="s">
        <v>234</v>
      </c>
      <c r="L9" s="9" t="s">
        <v>52</v>
      </c>
      <c r="M9" s="9" t="s">
        <v>234</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heetViews>
  <sheetFormatPr baseColWidth="10" defaultRowHeight="14.6" x14ac:dyDescent="0.4"/>
  <cols>
    <col min="2" max="2" width="9.69140625" customWidth="1"/>
    <col min="3" max="3" width="29.8437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TX-LTX'!A1", "Zurück")</f>
        <v>Zurück</v>
      </c>
    </row>
    <row r="3" spans="1:9" x14ac:dyDescent="0.4">
      <c r="B3" s="7" t="s">
        <v>6808</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461</v>
      </c>
      <c r="C6" s="6" t="s">
        <v>462</v>
      </c>
      <c r="D6" s="9" t="s">
        <v>1588</v>
      </c>
      <c r="E6" s="9" t="s">
        <v>1586</v>
      </c>
      <c r="F6" s="9" t="s">
        <v>1586</v>
      </c>
      <c r="G6" s="9" t="s">
        <v>1588</v>
      </c>
      <c r="H6" s="9" t="s">
        <v>1586</v>
      </c>
      <c r="I6" s="9" t="s">
        <v>1586</v>
      </c>
    </row>
    <row r="7" spans="1:9" x14ac:dyDescent="0.4">
      <c r="B7" s="10" t="s">
        <v>463</v>
      </c>
      <c r="C7" s="10" t="s">
        <v>368</v>
      </c>
      <c r="D7" s="11" t="s">
        <v>1584</v>
      </c>
      <c r="E7" s="11" t="s">
        <v>1595</v>
      </c>
      <c r="F7" s="11" t="s">
        <v>1586</v>
      </c>
      <c r="G7" s="11" t="s">
        <v>1588</v>
      </c>
      <c r="H7" s="11" t="s">
        <v>1588</v>
      </c>
      <c r="I7" s="11" t="s">
        <v>1586</v>
      </c>
    </row>
    <row r="8" spans="1:9" x14ac:dyDescent="0.4">
      <c r="B8" s="6" t="s">
        <v>464</v>
      </c>
      <c r="C8" s="6" t="s">
        <v>465</v>
      </c>
      <c r="D8" s="9" t="s">
        <v>1663</v>
      </c>
      <c r="E8" s="9" t="s">
        <v>1584</v>
      </c>
      <c r="F8" s="9" t="s">
        <v>1586</v>
      </c>
      <c r="G8" s="9" t="s">
        <v>1584</v>
      </c>
      <c r="H8" s="9" t="s">
        <v>1586</v>
      </c>
      <c r="I8" s="9" t="s">
        <v>1586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heetViews>
  <sheetFormatPr baseColWidth="10" defaultRowHeight="14.6" x14ac:dyDescent="0.4"/>
  <cols>
    <col min="2" max="2" width="9.69140625" customWidth="1"/>
    <col min="3" max="3" width="41"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TX-LTX'!A1", "Zurück")</f>
        <v>Zurück</v>
      </c>
    </row>
    <row r="3" spans="1:9" x14ac:dyDescent="0.4">
      <c r="B3" s="7" t="s">
        <v>6777</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41</v>
      </c>
      <c r="C6" s="21"/>
      <c r="D6" s="29"/>
      <c r="E6" s="29"/>
      <c r="F6" s="29"/>
      <c r="G6" s="29"/>
      <c r="H6" s="29"/>
      <c r="I6" s="29"/>
    </row>
    <row r="7" spans="1:9" x14ac:dyDescent="0.4">
      <c r="B7" s="6" t="s">
        <v>98</v>
      </c>
      <c r="C7" s="6" t="s">
        <v>43</v>
      </c>
      <c r="D7" s="9" t="s">
        <v>1588</v>
      </c>
      <c r="E7" s="9" t="s">
        <v>1586</v>
      </c>
      <c r="F7" s="9" t="s">
        <v>1586</v>
      </c>
      <c r="G7" s="9" t="s">
        <v>1586</v>
      </c>
      <c r="H7" s="9" t="s">
        <v>1586</v>
      </c>
      <c r="I7" s="9" t="s">
        <v>1586</v>
      </c>
    </row>
    <row r="8" spans="1:9" x14ac:dyDescent="0.4">
      <c r="B8" s="6" t="s">
        <v>99</v>
      </c>
      <c r="C8" s="6" t="s">
        <v>47</v>
      </c>
      <c r="D8" s="9" t="s">
        <v>1586</v>
      </c>
      <c r="E8" s="9" t="s">
        <v>1586</v>
      </c>
      <c r="F8" s="9" t="s">
        <v>1586</v>
      </c>
      <c r="G8" s="9" t="s">
        <v>1586</v>
      </c>
      <c r="H8" s="9" t="s">
        <v>1586</v>
      </c>
      <c r="I8" s="9" t="s">
        <v>1586</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4.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TX-LTX'!A1", "Zurück")</f>
        <v>Zurück</v>
      </c>
    </row>
    <row r="3" spans="1:7" x14ac:dyDescent="0.4">
      <c r="B3" s="7" t="s">
        <v>6884</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1625</v>
      </c>
      <c r="C6" s="5" t="s">
        <v>1588</v>
      </c>
      <c r="D6" s="5" t="s">
        <v>1586</v>
      </c>
      <c r="E6" s="5" t="s">
        <v>1663</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7.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TX-LTX'!A1", "Zurück")</f>
        <v>Zurück</v>
      </c>
    </row>
    <row r="3" spans="1:7" x14ac:dyDescent="0.4">
      <c r="B3" s="7" t="s">
        <v>6852</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1588</v>
      </c>
      <c r="C6" s="5" t="s">
        <v>1586</v>
      </c>
      <c r="D6" s="5" t="s">
        <v>1586</v>
      </c>
      <c r="E6" s="5" t="s">
        <v>1586</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88.1523437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TX-LTX'!A1", "Zurück")</f>
        <v>Zurück</v>
      </c>
    </row>
    <row r="3" spans="1:5" x14ac:dyDescent="0.4">
      <c r="B3" s="7" t="s">
        <v>7337</v>
      </c>
    </row>
    <row r="4" spans="1:5" x14ac:dyDescent="0.4">
      <c r="B4" s="4" t="s">
        <v>6916</v>
      </c>
      <c r="C4" s="3" t="s">
        <v>6917</v>
      </c>
      <c r="D4" s="3" t="s">
        <v>6918</v>
      </c>
      <c r="E4" s="3" t="s">
        <v>6919</v>
      </c>
    </row>
    <row r="5" spans="1:5" x14ac:dyDescent="0.4">
      <c r="B5" s="6" t="s">
        <v>6957</v>
      </c>
      <c r="C5" s="5" t="s">
        <v>1588</v>
      </c>
      <c r="D5" s="5" t="s">
        <v>7330</v>
      </c>
      <c r="E5" s="5" t="s">
        <v>7071</v>
      </c>
    </row>
    <row r="6" spans="1:5" x14ac:dyDescent="0.4">
      <c r="B6" s="10" t="s">
        <v>7331</v>
      </c>
      <c r="C6" s="14" t="s">
        <v>1588</v>
      </c>
      <c r="D6" s="14" t="s">
        <v>7330</v>
      </c>
      <c r="E6" s="14" t="s">
        <v>7330</v>
      </c>
    </row>
    <row r="7" spans="1:5" x14ac:dyDescent="0.4">
      <c r="B7" s="6" t="s">
        <v>7332</v>
      </c>
      <c r="C7" s="5" t="s">
        <v>1584</v>
      </c>
      <c r="D7" s="5" t="s">
        <v>7264</v>
      </c>
      <c r="E7" s="5" t="s">
        <v>7265</v>
      </c>
    </row>
    <row r="8" spans="1:5" x14ac:dyDescent="0.4">
      <c r="B8" s="10" t="s">
        <v>7333</v>
      </c>
      <c r="C8" s="14" t="s">
        <v>1595</v>
      </c>
      <c r="D8" s="14" t="s">
        <v>7286</v>
      </c>
      <c r="E8" s="14" t="s">
        <v>7286</v>
      </c>
    </row>
    <row r="9" spans="1:5" x14ac:dyDescent="0.4">
      <c r="B9" s="6" t="s">
        <v>7334</v>
      </c>
      <c r="C9" s="5" t="s">
        <v>1595</v>
      </c>
      <c r="D9" s="5" t="s">
        <v>7286</v>
      </c>
      <c r="E9" s="5" t="s">
        <v>7071</v>
      </c>
    </row>
    <row r="10" spans="1:5" x14ac:dyDescent="0.4">
      <c r="B10" s="10" t="s">
        <v>3356</v>
      </c>
      <c r="C10" s="14" t="s">
        <v>1668</v>
      </c>
      <c r="D10" s="14" t="s">
        <v>7335</v>
      </c>
      <c r="E10" s="14" t="s">
        <v>7336</v>
      </c>
    </row>
  </sheetData>
  <pageMargins left="0.7" right="0.7" top="0.75" bottom="0.75" header="0.3" footer="0.3"/>
  <pageSetup paperSize="9" orientation="portrait" horizontalDpi="300" verticalDpi="300"/>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29.843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TX-LTX'!A1", "Zurück")</f>
        <v>Zurück</v>
      </c>
    </row>
    <row r="3" spans="1:5" x14ac:dyDescent="0.4">
      <c r="B3" s="7" t="s">
        <v>466</v>
      </c>
    </row>
    <row r="4" spans="1:5" x14ac:dyDescent="0.4">
      <c r="B4" s="25" t="s">
        <v>36</v>
      </c>
      <c r="C4" s="25" t="s">
        <v>345</v>
      </c>
      <c r="D4" s="23" t="s">
        <v>38</v>
      </c>
      <c r="E4" s="25" t="s">
        <v>38</v>
      </c>
    </row>
    <row r="5" spans="1:5" x14ac:dyDescent="0.4">
      <c r="B5" s="24"/>
      <c r="C5" s="24"/>
      <c r="D5" s="8" t="s">
        <v>39</v>
      </c>
      <c r="E5" s="8" t="s">
        <v>40</v>
      </c>
    </row>
    <row r="6" spans="1:5" ht="24.9" x14ac:dyDescent="0.4">
      <c r="B6" s="6" t="s">
        <v>461</v>
      </c>
      <c r="C6" s="6" t="s">
        <v>462</v>
      </c>
      <c r="D6" s="9" t="s">
        <v>58</v>
      </c>
      <c r="E6" s="9" t="s">
        <v>59</v>
      </c>
    </row>
    <row r="7" spans="1:5" ht="24.9" x14ac:dyDescent="0.4">
      <c r="B7" s="10" t="s">
        <v>463</v>
      </c>
      <c r="C7" s="10" t="s">
        <v>368</v>
      </c>
      <c r="D7" s="11" t="s">
        <v>44</v>
      </c>
      <c r="E7" s="11" t="s">
        <v>45</v>
      </c>
    </row>
    <row r="8" spans="1:5" ht="24.9" x14ac:dyDescent="0.4">
      <c r="B8" s="6" t="s">
        <v>464</v>
      </c>
      <c r="C8" s="6" t="s">
        <v>465</v>
      </c>
      <c r="D8" s="9" t="s">
        <v>148</v>
      </c>
      <c r="E8" s="9" t="s">
        <v>149</v>
      </c>
    </row>
  </sheetData>
  <mergeCells count="3">
    <mergeCell ref="B4:B5"/>
    <mergeCell ref="C4:C5"/>
    <mergeCell ref="D4:E4"/>
  </mergeCells>
  <pageMargins left="0.7" right="0.7" top="0.75" bottom="0.75" header="0.3" footer="0.3"/>
  <pageSetup paperSize="9" orientation="portrait" horizontalDpi="300" verticalDpi="300"/>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41"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TX-LTX'!A1", "Zurück")</f>
        <v>Zurück</v>
      </c>
    </row>
    <row r="3" spans="1:5" x14ac:dyDescent="0.4">
      <c r="B3" s="7" t="s">
        <v>100</v>
      </c>
    </row>
    <row r="4" spans="1:5" x14ac:dyDescent="0.4">
      <c r="B4" s="25" t="s">
        <v>36</v>
      </c>
      <c r="C4" s="25" t="s">
        <v>37</v>
      </c>
      <c r="D4" s="23" t="s">
        <v>38</v>
      </c>
      <c r="E4" s="25" t="s">
        <v>38</v>
      </c>
    </row>
    <row r="5" spans="1:5" x14ac:dyDescent="0.4">
      <c r="B5" s="24"/>
      <c r="C5" s="24"/>
      <c r="D5" s="8" t="s">
        <v>39</v>
      </c>
      <c r="E5" s="8" t="s">
        <v>40</v>
      </c>
    </row>
    <row r="6" spans="1:5" x14ac:dyDescent="0.4">
      <c r="B6" s="21" t="s">
        <v>41</v>
      </c>
      <c r="C6" s="21"/>
      <c r="D6" s="29"/>
      <c r="E6" s="29"/>
    </row>
    <row r="7" spans="1:5" ht="24.9" x14ac:dyDescent="0.4">
      <c r="B7" s="6" t="s">
        <v>98</v>
      </c>
      <c r="C7" s="6" t="s">
        <v>43</v>
      </c>
      <c r="D7" s="9" t="s">
        <v>58</v>
      </c>
      <c r="E7" s="9" t="s">
        <v>59</v>
      </c>
    </row>
    <row r="8" spans="1:5" ht="24.9" x14ac:dyDescent="0.4">
      <c r="B8" s="6" t="s">
        <v>99</v>
      </c>
      <c r="C8" s="6" t="s">
        <v>47</v>
      </c>
      <c r="D8" s="9" t="s">
        <v>52</v>
      </c>
      <c r="E8" s="9" t="s">
        <v>52</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heetViews>
  <sheetFormatPr baseColWidth="10" defaultRowHeight="14.6" x14ac:dyDescent="0.4"/>
  <cols>
    <col min="2" max="2" width="9.69140625" customWidth="1"/>
    <col min="3" max="3" width="59.84375" customWidth="1"/>
    <col min="4" max="4" width="250.69140625" customWidth="1"/>
  </cols>
  <sheetData>
    <row r="1" spans="1:4" x14ac:dyDescent="0.4">
      <c r="A1" s="2" t="str">
        <f>HYPERLINK("#'Auswahl Auswertungsmodul'!A1", "Zurück zum Start")</f>
        <v>Zurück zum Start</v>
      </c>
    </row>
    <row r="2" spans="1:4" x14ac:dyDescent="0.4">
      <c r="A2" s="2" t="str">
        <f>HYPERLINK("#'Auswahl PCI'!A1", "Zurück")</f>
        <v>Zurück</v>
      </c>
    </row>
    <row r="3" spans="1:4" x14ac:dyDescent="0.4">
      <c r="B3" s="7" t="s">
        <v>1041</v>
      </c>
    </row>
    <row r="4" spans="1:4" x14ac:dyDescent="0.4">
      <c r="B4" s="3" t="s">
        <v>36</v>
      </c>
      <c r="C4" s="4" t="s">
        <v>37</v>
      </c>
      <c r="D4" s="4" t="s">
        <v>1028</v>
      </c>
    </row>
    <row r="5" spans="1:4" x14ac:dyDescent="0.4">
      <c r="B5" s="21" t="s">
        <v>61</v>
      </c>
      <c r="C5" s="21"/>
      <c r="D5" s="21"/>
    </row>
    <row r="6" spans="1:4" ht="111.9" x14ac:dyDescent="0.4">
      <c r="B6" s="5" t="s">
        <v>110</v>
      </c>
      <c r="C6" s="6" t="s">
        <v>111</v>
      </c>
      <c r="D6" s="6" t="s">
        <v>1035</v>
      </c>
    </row>
    <row r="7" spans="1:4" ht="62.15" x14ac:dyDescent="0.4">
      <c r="B7" s="5" t="s">
        <v>114</v>
      </c>
      <c r="C7" s="6" t="s">
        <v>115</v>
      </c>
      <c r="D7" s="6" t="s">
        <v>1036</v>
      </c>
    </row>
    <row r="8" spans="1:4" ht="62.15" x14ac:dyDescent="0.4">
      <c r="B8" s="5" t="s">
        <v>118</v>
      </c>
      <c r="C8" s="6" t="s">
        <v>119</v>
      </c>
      <c r="D8" s="6" t="s">
        <v>1037</v>
      </c>
    </row>
    <row r="9" spans="1:4" x14ac:dyDescent="0.4">
      <c r="B9" s="21" t="s">
        <v>41</v>
      </c>
      <c r="C9" s="21"/>
      <c r="D9" s="21"/>
    </row>
    <row r="10" spans="1:4" ht="136.75" x14ac:dyDescent="0.4">
      <c r="B10" s="5" t="s">
        <v>122</v>
      </c>
      <c r="C10" s="6" t="s">
        <v>43</v>
      </c>
      <c r="D10" s="6" t="s">
        <v>1038</v>
      </c>
    </row>
    <row r="11" spans="1:4" ht="87" x14ac:dyDescent="0.4">
      <c r="B11" s="5" t="s">
        <v>125</v>
      </c>
      <c r="C11" s="6" t="s">
        <v>47</v>
      </c>
      <c r="D11" s="6" t="s">
        <v>1039</v>
      </c>
    </row>
    <row r="12" spans="1:4" x14ac:dyDescent="0.4">
      <c r="B12" s="5" t="s">
        <v>128</v>
      </c>
      <c r="C12" s="6" t="s">
        <v>51</v>
      </c>
      <c r="D12" s="6" t="s">
        <v>1040</v>
      </c>
    </row>
  </sheetData>
  <mergeCells count="2">
    <mergeCell ref="B5:D5"/>
    <mergeCell ref="B9:D9"/>
  </mergeCells>
  <pageMargins left="0.7" right="0.7" top="0.75" bottom="0.75" header="0.3" footer="0.3"/>
  <pageSetup paperSize="9" orientation="portrait" horizontalDpi="300" verticalDpi="300"/>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baseColWidth="10" defaultRowHeight="14.6" x14ac:dyDescent="0.4"/>
  <cols>
    <col min="2" max="2" width="9.69140625" customWidth="1"/>
    <col min="3" max="3" width="29.84375"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TX-LTX'!A1", "Zurück")</f>
        <v>Zurück</v>
      </c>
    </row>
    <row r="3" spans="1:7" x14ac:dyDescent="0.4">
      <c r="B3" s="7" t="s">
        <v>1148</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461</v>
      </c>
      <c r="C6" s="6" t="s">
        <v>462</v>
      </c>
      <c r="D6" s="9" t="s">
        <v>59</v>
      </c>
      <c r="E6" s="9" t="s">
        <v>58</v>
      </c>
      <c r="F6" s="9" t="s">
        <v>59</v>
      </c>
      <c r="G6" s="9" t="s">
        <v>59</v>
      </c>
    </row>
    <row r="7" spans="1:7" ht="24.9" x14ac:dyDescent="0.4">
      <c r="B7" s="10" t="s">
        <v>463</v>
      </c>
      <c r="C7" s="10" t="s">
        <v>368</v>
      </c>
      <c r="D7" s="11" t="s">
        <v>45</v>
      </c>
      <c r="E7" s="11" t="s">
        <v>44</v>
      </c>
      <c r="F7" s="11" t="s">
        <v>45</v>
      </c>
      <c r="G7" s="11" t="s">
        <v>45</v>
      </c>
    </row>
    <row r="8" spans="1:7" ht="24.9" x14ac:dyDescent="0.4">
      <c r="B8" s="6" t="s">
        <v>464</v>
      </c>
      <c r="C8" s="6" t="s">
        <v>465</v>
      </c>
      <c r="D8" s="9" t="s">
        <v>149</v>
      </c>
      <c r="E8" s="9" t="s">
        <v>148</v>
      </c>
      <c r="F8" s="9" t="s">
        <v>149</v>
      </c>
      <c r="G8" s="9" t="s">
        <v>940</v>
      </c>
    </row>
    <row r="9" spans="1:7" x14ac:dyDescent="0.4">
      <c r="B9"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baseColWidth="10" defaultRowHeight="14.6" x14ac:dyDescent="0.4"/>
  <cols>
    <col min="2" max="2" width="9.69140625" customWidth="1"/>
    <col min="3" max="3" width="41"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TX-LTX'!A1", "Zurück")</f>
        <v>Zurück</v>
      </c>
    </row>
    <row r="3" spans="1:7" x14ac:dyDescent="0.4">
      <c r="B3" s="7" t="s">
        <v>869</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41</v>
      </c>
      <c r="C6" s="21"/>
      <c r="D6" s="29"/>
      <c r="E6" s="29"/>
      <c r="F6" s="29"/>
      <c r="G6" s="29"/>
    </row>
    <row r="7" spans="1:7" ht="24.9" x14ac:dyDescent="0.4">
      <c r="B7" s="6" t="s">
        <v>98</v>
      </c>
      <c r="C7" s="6" t="s">
        <v>43</v>
      </c>
      <c r="D7" s="9" t="s">
        <v>58</v>
      </c>
      <c r="E7" s="9" t="s">
        <v>59</v>
      </c>
      <c r="F7" s="9" t="s">
        <v>59</v>
      </c>
      <c r="G7" s="9" t="s">
        <v>59</v>
      </c>
    </row>
    <row r="8" spans="1:7" ht="24.9" x14ac:dyDescent="0.4">
      <c r="B8" s="6" t="s">
        <v>99</v>
      </c>
      <c r="C8" s="6" t="s">
        <v>47</v>
      </c>
      <c r="D8" s="9" t="s">
        <v>52</v>
      </c>
      <c r="E8" s="9" t="s">
        <v>52</v>
      </c>
      <c r="F8" s="9" t="s">
        <v>52</v>
      </c>
      <c r="G8" s="9" t="s">
        <v>52</v>
      </c>
    </row>
    <row r="9" spans="1:7" x14ac:dyDescent="0.4">
      <c r="B9" s="13" t="s">
        <v>859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TX-LTX'!A1", "Zurück")</f>
        <v>Zurück</v>
      </c>
    </row>
  </sheetData>
  <pageMargins left="0.7" right="0.7" top="0.75" bottom="0.75" header="0.3" footer="0.3"/>
  <pageSetup paperSize="9" orientation="portrait" horizontalDpi="300" verticalDpi="300"/>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heetViews>
  <sheetFormatPr baseColWidth="10" defaultRowHeight="14.6" x14ac:dyDescent="0.4"/>
  <cols>
    <col min="2" max="2" width="9.69140625" customWidth="1"/>
    <col min="3" max="3" width="41" customWidth="1"/>
    <col min="4" max="4" width="58.15234375" customWidth="1"/>
  </cols>
  <sheetData>
    <row r="1" spans="1:4" x14ac:dyDescent="0.4">
      <c r="A1" s="2" t="str">
        <f>HYPERLINK("#'Auswahl Auswertungsmodul'!A1", "Zurück zum Start")</f>
        <v>Zurück zum Start</v>
      </c>
    </row>
    <row r="2" spans="1:4" x14ac:dyDescent="0.4">
      <c r="A2" s="2" t="str">
        <f>HYPERLINK("#'Auswahl TX-LTX'!A1", "Zurück")</f>
        <v>Zurück</v>
      </c>
    </row>
    <row r="3" spans="1:4" x14ac:dyDescent="0.4">
      <c r="B3" s="7" t="s">
        <v>1034</v>
      </c>
    </row>
    <row r="4" spans="1:4" x14ac:dyDescent="0.4">
      <c r="B4" s="3" t="s">
        <v>36</v>
      </c>
      <c r="C4" s="4" t="s">
        <v>37</v>
      </c>
      <c r="D4" s="4" t="s">
        <v>1028</v>
      </c>
    </row>
    <row r="5" spans="1:4" x14ac:dyDescent="0.4">
      <c r="B5" s="21" t="s">
        <v>41</v>
      </c>
      <c r="C5" s="21"/>
      <c r="D5" s="21"/>
    </row>
    <row r="6" spans="1:4" x14ac:dyDescent="0.4">
      <c r="B6" s="5" t="s">
        <v>98</v>
      </c>
      <c r="C6" s="6" t="s">
        <v>43</v>
      </c>
      <c r="D6" s="6" t="s">
        <v>1033</v>
      </c>
    </row>
  </sheetData>
  <mergeCells count="1">
    <mergeCell ref="B5:D5"/>
  </mergeCells>
  <pageMargins left="0.7" right="0.7" top="0.75" bottom="0.75" header="0.3" footer="0.3"/>
  <pageSetup paperSize="9" orientation="portrait" horizontalDpi="300" verticalDpi="300"/>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41"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TX-LTX'!A1", "Zurück")</f>
        <v>Zurück</v>
      </c>
    </row>
    <row r="3" spans="1:7" x14ac:dyDescent="0.4">
      <c r="B3" s="7" t="s">
        <v>1604</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41</v>
      </c>
      <c r="C6" s="21"/>
      <c r="D6" s="29"/>
      <c r="E6" s="29"/>
      <c r="F6" s="29"/>
      <c r="G6" s="29"/>
    </row>
    <row r="7" spans="1:7" ht="24.9" x14ac:dyDescent="0.4">
      <c r="B7" s="6" t="s">
        <v>98</v>
      </c>
      <c r="C7" s="6" t="s">
        <v>43</v>
      </c>
      <c r="D7" s="9" t="s">
        <v>1588</v>
      </c>
      <c r="E7" s="9" t="s">
        <v>59</v>
      </c>
      <c r="F7" s="9" t="s">
        <v>59</v>
      </c>
      <c r="G7" s="9" t="s">
        <v>59</v>
      </c>
    </row>
    <row r="8" spans="1:7" ht="24.9" x14ac:dyDescent="0.4">
      <c r="B8" s="6" t="s">
        <v>99</v>
      </c>
      <c r="C8" s="6" t="s">
        <v>47</v>
      </c>
      <c r="D8" s="9" t="s">
        <v>1586</v>
      </c>
      <c r="E8" s="9" t="s">
        <v>52</v>
      </c>
      <c r="F8" s="9" t="s">
        <v>52</v>
      </c>
      <c r="G8" s="9" t="s">
        <v>52</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TX-LTX'!A1", "Zurück")</f>
        <v>Zurück</v>
      </c>
    </row>
  </sheetData>
  <pageMargins left="0.7" right="0.7" top="0.75" bottom="0.75" header="0.3" footer="0.3"/>
  <pageSetup paperSize="9" orientation="portrait" horizontalDpi="300" verticalDpi="300"/>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29.8437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TX-LTX'!A1", "Zurück")</f>
        <v>Zurück</v>
      </c>
    </row>
    <row r="3" spans="1:7" x14ac:dyDescent="0.4">
      <c r="B3" s="7" t="s">
        <v>1839</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461</v>
      </c>
      <c r="C6" s="6" t="s">
        <v>462</v>
      </c>
      <c r="D6" s="9" t="s">
        <v>1588</v>
      </c>
      <c r="E6" s="9" t="s">
        <v>59</v>
      </c>
      <c r="F6" s="9" t="s">
        <v>59</v>
      </c>
      <c r="G6" s="9" t="s">
        <v>58</v>
      </c>
    </row>
    <row r="7" spans="1:7" ht="24.9" x14ac:dyDescent="0.4">
      <c r="B7" s="10" t="s">
        <v>463</v>
      </c>
      <c r="C7" s="10" t="s">
        <v>368</v>
      </c>
      <c r="D7" s="11" t="s">
        <v>1584</v>
      </c>
      <c r="E7" s="11" t="s">
        <v>899</v>
      </c>
      <c r="F7" s="11" t="s">
        <v>45</v>
      </c>
      <c r="G7" s="11" t="s">
        <v>45</v>
      </c>
    </row>
    <row r="8" spans="1:7" ht="24.9" x14ac:dyDescent="0.4">
      <c r="B8" s="6" t="s">
        <v>464</v>
      </c>
      <c r="C8" s="6" t="s">
        <v>465</v>
      </c>
      <c r="D8" s="9" t="s">
        <v>1663</v>
      </c>
      <c r="E8" s="9" t="s">
        <v>940</v>
      </c>
      <c r="F8" s="9" t="s">
        <v>149</v>
      </c>
      <c r="G8" s="9" t="s">
        <v>901</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TX-LTX'!A1", "Zurück")</f>
        <v>Zurück</v>
      </c>
    </row>
  </sheetData>
  <pageMargins left="0.7" right="0.7" top="0.75" bottom="0.75" header="0.3" footer="0.3"/>
  <pageSetup paperSize="9" orientation="portrait" horizontalDpi="300" verticalDpi="300"/>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baseColWidth="10" defaultRowHeight="14.6" x14ac:dyDescent="0.4"/>
  <cols>
    <col min="2" max="2" width="9.69140625" customWidth="1"/>
    <col min="3" max="3" width="41"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TX-LTX'!A1", "Zurück")</f>
        <v>Zurück</v>
      </c>
    </row>
    <row r="3" spans="1:6" x14ac:dyDescent="0.4">
      <c r="B3" s="7" t="s">
        <v>2299</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41</v>
      </c>
      <c r="C6" s="21"/>
      <c r="D6" s="29"/>
      <c r="E6" s="29"/>
      <c r="F6" s="29"/>
    </row>
    <row r="7" spans="1:6" ht="24.9" x14ac:dyDescent="0.4">
      <c r="B7" s="6" t="s">
        <v>98</v>
      </c>
      <c r="C7" s="6" t="s">
        <v>43</v>
      </c>
      <c r="D7" s="9" t="s">
        <v>1588</v>
      </c>
      <c r="E7" s="9" t="s">
        <v>59</v>
      </c>
      <c r="F7" s="9" t="s">
        <v>59</v>
      </c>
    </row>
    <row r="8" spans="1:6" ht="24.9" x14ac:dyDescent="0.4">
      <c r="B8" s="6" t="s">
        <v>99</v>
      </c>
      <c r="C8" s="6" t="s">
        <v>47</v>
      </c>
      <c r="D8" s="9" t="s">
        <v>1586</v>
      </c>
      <c r="E8" s="9" t="s">
        <v>52</v>
      </c>
      <c r="F8" s="9" t="s">
        <v>52</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TX-LTX'!A1", "Zurück")</f>
        <v>Zurück</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6" sqref="C6"/>
    </sheetView>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HYPERLINK("#'Ü - U_1_QI'!A1", "Qualitätsindikatoren: Übersicht über Auffälligkeiten und Qualitätssicherungsmaßnahmen gem. § 17 DeQS-RL")</f>
        <v>Qualitätsindikatoren: Übersicht über Auffälligkeiten und Qualitätssicherungsmaßnahmen gem. § 17 DeQS-RL</v>
      </c>
      <c r="C6" s="2" t="str">
        <f>HYPERLINK("#'Ü - U_1_QI'!A1", "U_1_QI")</f>
        <v>U_1_QI</v>
      </c>
    </row>
    <row r="7" spans="1:3" x14ac:dyDescent="0.4">
      <c r="B7" s="2" t="str">
        <f>HYPERLINK("#'Ü - U_1_AK'!A1", "Auffälligkeitskriterien: Übersicht über Auffälligkeiten und Qualitätssicherungsmaßnahmen gem. § 17 DeQS-RL")</f>
        <v>Auffälligkeitskriterien: Übersicht über Auffälligkeiten und Qualitätssicherungsmaßnahmen gem. § 17 DeQS-RL</v>
      </c>
      <c r="C7" s="2" t="str">
        <f>HYPERLINK("#'Ü - U_1_AK'!A1", "U_1_AK")</f>
        <v>U_1_AK</v>
      </c>
    </row>
    <row r="8" spans="1:3" x14ac:dyDescent="0.4">
      <c r="B8" s="2" t="str">
        <f>HYPERLINK("#'Ü - U_2_QI'!A1", "Qualitätsindikatoren: Ergebnisse nach Stellungnahmeverfahren pro Auswertungsmodul (AJ 2023)")</f>
        <v>Qualitätsindikatoren: Ergebnisse nach Stellungnahmeverfahren pro Auswertungsmodul (AJ 2023)</v>
      </c>
      <c r="C8" s="2" t="str">
        <f>HYPERLINK("#'Ü - U_2_QI'!A1", "U_2_QI")</f>
        <v>U_2_QI</v>
      </c>
    </row>
    <row r="9" spans="1:3" x14ac:dyDescent="0.4">
      <c r="B9" s="2" t="str">
        <f>HYPERLINK("#'Ü - U_2_AK'!A1", "Auffälligkeitskriterien: Ergebnisse nach Stellungnahmeverfahren pro Auswertungsmodul (AJ 2023)")</f>
        <v>Auffälligkeitskriterien: Ergebnisse nach Stellungnahmeverfahren pro Auswertungsmodul (AJ 2023)</v>
      </c>
      <c r="C9" s="2" t="str">
        <f>HYPERLINK("#'Ü - U_2_AK'!A1", "U_2_AK")</f>
        <v>U_2_AK</v>
      </c>
    </row>
    <row r="10" spans="1:3" x14ac:dyDescent="0.4">
      <c r="B10" s="2" t="str">
        <f>HYPERLINK("#'Ü - U_3_QI'!A1", "Qualitätsindikatoren: Ergebnisse nach Stellungnahmeverfahren pro Bundesland (AJ 2023) ")</f>
        <v xml:space="preserve">Qualitätsindikatoren: Ergebnisse nach Stellungnahmeverfahren pro Bundesland (AJ 2023) </v>
      </c>
      <c r="C10" s="2" t="str">
        <f>HYPERLINK("#'Ü - U_3_QI'!A1", "U_3_QI")</f>
        <v>U_3_QI</v>
      </c>
    </row>
    <row r="11" spans="1:3" x14ac:dyDescent="0.4">
      <c r="B11" s="2" t="str">
        <f>HYPERLINK("#'Ü - U_3_AK'!A1", "Auffälligkeitskriterien: Ergebnisse nach Stellungnahmeverfahren pro Bundesland (AJ 2023) ")</f>
        <v xml:space="preserve">Auffälligkeitskriterien: Ergebnisse nach Stellungnahmeverfahren pro Bundesland (AJ 2023) </v>
      </c>
      <c r="C11" s="2" t="str">
        <f>HYPERLINK("#'Ü - U_3_AK'!A1", "U_3_AK")</f>
        <v>U_3_AK</v>
      </c>
    </row>
    <row r="12" spans="1:3" x14ac:dyDescent="0.4">
      <c r="B12" s="2" t="str">
        <f>HYPERLINK("#'Ü - U_4_QI'!A1", "Qualitätsindikatoren: Initiierung Maßnahmenstufe 1 und 2 (AJ 2023)")</f>
        <v>Qualitätsindikatoren: Initiierung Maßnahmenstufe 1 und 2 (AJ 2023)</v>
      </c>
      <c r="C12" s="2" t="str">
        <f>HYPERLINK("#'Ü - U_4_QI'!A1", "U_4_QI")</f>
        <v>U_4_QI</v>
      </c>
    </row>
    <row r="13" spans="1:3" x14ac:dyDescent="0.4">
      <c r="B13" s="2" t="str">
        <f>HYPERLINK("#'Ü - U_4_AK'!A1", "Auffälligkeitskriterien: Initiierung Maßnahmenstufe 1 und 2 (AJ 2023)")</f>
        <v>Auffälligkeitskriterien: Initiierung Maßnahmenstufe 1 und 2 (AJ 2023)</v>
      </c>
      <c r="C13" s="2" t="str">
        <f>HYPERLINK("#'Ü - U_4_AK'!A1", "U_4_AK")</f>
        <v>U_4_AK</v>
      </c>
    </row>
    <row r="14" spans="1:3" x14ac:dyDescent="0.4">
      <c r="B14" s="2" t="str">
        <f>HYPERLINK("#'Ü - U_5_QI'!A1", "Qualitätsindikatoren: Initiierung Maßnahmenstufe 1 und 2 (AJ 2023)")</f>
        <v>Qualitätsindikatoren: Initiierung Maßnahmenstufe 1 und 2 (AJ 2023)</v>
      </c>
      <c r="C14" s="2" t="str">
        <f>HYPERLINK("#'Ü - U_5_QI'!A1", "U_5_QI")</f>
        <v>U_5_QI</v>
      </c>
    </row>
    <row r="15" spans="1:3" x14ac:dyDescent="0.4">
      <c r="B15" s="2" t="str">
        <f>HYPERLINK("#'Ü - U_5_AK'!A1", "Auffälligkeitskriterien: Initiierung Maßnahmenstufe 1 und 2 (AJ 2023)")</f>
        <v>Auffälligkeitskriterien: Initiierung Maßnahmenstufe 1 und 2 (AJ 2023)</v>
      </c>
      <c r="C15" s="2" t="str">
        <f>HYPERLINK("#'Ü - U_5_AK'!A1", "U_5_AK")</f>
        <v>U_5_AK</v>
      </c>
    </row>
  </sheetData>
  <pageMargins left="0.7" right="0.7" top="0.75" bottom="0.75" header="0.3" footer="0.3"/>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heetViews>
  <sheetFormatPr baseColWidth="10" defaultRowHeight="14.6" x14ac:dyDescent="0.4"/>
  <cols>
    <col min="2" max="2" width="9.69140625" customWidth="1"/>
    <col min="3" max="3" width="59.84375" customWidth="1"/>
    <col min="4" max="4" width="17" customWidth="1"/>
    <col min="5" max="5" width="22.69140625" customWidth="1"/>
    <col min="6" max="6" width="48.69140625" customWidth="1"/>
    <col min="7" max="7" width="73.61328125" customWidth="1"/>
    <col min="8" max="8" width="29" customWidth="1"/>
  </cols>
  <sheetData>
    <row r="1" spans="1:8" x14ac:dyDescent="0.4">
      <c r="A1" s="2" t="str">
        <f>HYPERLINK("#'Auswahl Auswertungsmodul'!A1", "Zurück zum Start")</f>
        <v>Zurück zum Start</v>
      </c>
    </row>
    <row r="2" spans="1:8" x14ac:dyDescent="0.4">
      <c r="A2" s="2" t="str">
        <f>HYPERLINK("#'Auswahl PCI'!A1", "Zurück")</f>
        <v>Zurück</v>
      </c>
    </row>
    <row r="3" spans="1:8" x14ac:dyDescent="0.4">
      <c r="B3" s="7" t="s">
        <v>1654</v>
      </c>
    </row>
    <row r="4" spans="1:8" x14ac:dyDescent="0.4">
      <c r="B4" s="25" t="s">
        <v>36</v>
      </c>
      <c r="C4" s="25" t="s">
        <v>37</v>
      </c>
      <c r="D4" s="25" t="s">
        <v>1608</v>
      </c>
      <c r="E4" s="12" t="s">
        <v>1609</v>
      </c>
      <c r="F4" s="23" t="s">
        <v>1581</v>
      </c>
      <c r="G4" s="25" t="s">
        <v>1581</v>
      </c>
      <c r="H4" s="25" t="s">
        <v>1581</v>
      </c>
    </row>
    <row r="5" spans="1:8" x14ac:dyDescent="0.4">
      <c r="B5" s="24"/>
      <c r="C5" s="24"/>
      <c r="D5" s="24"/>
      <c r="E5" s="8" t="s">
        <v>1580</v>
      </c>
      <c r="F5" s="8" t="s">
        <v>1582</v>
      </c>
      <c r="G5" s="8" t="s">
        <v>1583</v>
      </c>
      <c r="H5" s="8" t="s">
        <v>14</v>
      </c>
    </row>
    <row r="6" spans="1:8" x14ac:dyDescent="0.4">
      <c r="B6" s="21" t="s">
        <v>61</v>
      </c>
      <c r="C6" s="21"/>
      <c r="D6" s="21"/>
      <c r="E6" s="29"/>
      <c r="F6" s="29"/>
      <c r="G6" s="29"/>
      <c r="H6" s="29"/>
    </row>
    <row r="7" spans="1:8" ht="24.9" x14ac:dyDescent="0.4">
      <c r="B7" s="6" t="s">
        <v>110</v>
      </c>
      <c r="C7" s="6" t="s">
        <v>111</v>
      </c>
      <c r="D7" s="6" t="s">
        <v>1610</v>
      </c>
      <c r="E7" s="9" t="s">
        <v>1611</v>
      </c>
      <c r="F7" s="9" t="s">
        <v>1612</v>
      </c>
      <c r="G7" s="9" t="s">
        <v>1180</v>
      </c>
      <c r="H7" s="9" t="s">
        <v>113</v>
      </c>
    </row>
    <row r="8" spans="1:8" ht="24.9" x14ac:dyDescent="0.4">
      <c r="B8" s="6" t="s">
        <v>110</v>
      </c>
      <c r="C8" s="6" t="s">
        <v>111</v>
      </c>
      <c r="D8" s="6" t="s">
        <v>1613</v>
      </c>
      <c r="E8" s="9" t="s">
        <v>1614</v>
      </c>
      <c r="F8" s="9" t="s">
        <v>1615</v>
      </c>
      <c r="G8" s="9" t="s">
        <v>1616</v>
      </c>
      <c r="H8" s="9" t="s">
        <v>766</v>
      </c>
    </row>
    <row r="9" spans="1:8" ht="24.9" x14ac:dyDescent="0.4">
      <c r="B9" s="6" t="s">
        <v>110</v>
      </c>
      <c r="C9" s="6" t="s">
        <v>111</v>
      </c>
      <c r="D9" s="6" t="s">
        <v>1617</v>
      </c>
      <c r="E9" s="9" t="s">
        <v>1584</v>
      </c>
      <c r="F9" s="9" t="s">
        <v>45</v>
      </c>
      <c r="G9" s="9" t="s">
        <v>899</v>
      </c>
      <c r="H9" s="9" t="s">
        <v>45</v>
      </c>
    </row>
    <row r="10" spans="1:8" ht="24.9" x14ac:dyDescent="0.4">
      <c r="B10" s="6" t="s">
        <v>114</v>
      </c>
      <c r="C10" s="6" t="s">
        <v>115</v>
      </c>
      <c r="D10" s="6" t="s">
        <v>1610</v>
      </c>
      <c r="E10" s="9" t="s">
        <v>1618</v>
      </c>
      <c r="F10" s="9" t="s">
        <v>1619</v>
      </c>
      <c r="G10" s="9" t="s">
        <v>1620</v>
      </c>
      <c r="H10" s="9" t="s">
        <v>117</v>
      </c>
    </row>
    <row r="11" spans="1:8" ht="24.9" x14ac:dyDescent="0.4">
      <c r="B11" s="6" t="s">
        <v>114</v>
      </c>
      <c r="C11" s="6" t="s">
        <v>115</v>
      </c>
      <c r="D11" s="6" t="s">
        <v>1613</v>
      </c>
      <c r="E11" s="9" t="s">
        <v>1621</v>
      </c>
      <c r="F11" s="9" t="s">
        <v>1622</v>
      </c>
      <c r="G11" s="9" t="s">
        <v>1623</v>
      </c>
      <c r="H11" s="9" t="s">
        <v>1624</v>
      </c>
    </row>
    <row r="12" spans="1:8" ht="24.9" x14ac:dyDescent="0.4">
      <c r="B12" s="6" t="s">
        <v>114</v>
      </c>
      <c r="C12" s="6" t="s">
        <v>115</v>
      </c>
      <c r="D12" s="6" t="s">
        <v>1617</v>
      </c>
      <c r="E12" s="9" t="s">
        <v>1625</v>
      </c>
      <c r="F12" s="9" t="s">
        <v>1626</v>
      </c>
      <c r="G12" s="9" t="s">
        <v>187</v>
      </c>
      <c r="H12" s="9" t="s">
        <v>187</v>
      </c>
    </row>
    <row r="13" spans="1:8" ht="24.9" x14ac:dyDescent="0.4">
      <c r="B13" s="6" t="s">
        <v>118</v>
      </c>
      <c r="C13" s="6" t="s">
        <v>119</v>
      </c>
      <c r="D13" s="6" t="s">
        <v>1610</v>
      </c>
      <c r="E13" s="9" t="s">
        <v>1627</v>
      </c>
      <c r="F13" s="9" t="s">
        <v>1628</v>
      </c>
      <c r="G13" s="9" t="s">
        <v>121</v>
      </c>
      <c r="H13" s="9" t="s">
        <v>529</v>
      </c>
    </row>
    <row r="14" spans="1:8" ht="24.9" x14ac:dyDescent="0.4">
      <c r="B14" s="6" t="s">
        <v>118</v>
      </c>
      <c r="C14" s="6" t="s">
        <v>119</v>
      </c>
      <c r="D14" s="6" t="s">
        <v>1613</v>
      </c>
      <c r="E14" s="9" t="s">
        <v>1629</v>
      </c>
      <c r="F14" s="9" t="s">
        <v>1630</v>
      </c>
      <c r="G14" s="9" t="s">
        <v>1631</v>
      </c>
      <c r="H14" s="9" t="s">
        <v>1631</v>
      </c>
    </row>
    <row r="15" spans="1:8" ht="24.9" x14ac:dyDescent="0.4">
      <c r="B15" s="6" t="s">
        <v>118</v>
      </c>
      <c r="C15" s="6" t="s">
        <v>119</v>
      </c>
      <c r="D15" s="6" t="s">
        <v>1617</v>
      </c>
      <c r="E15" s="9" t="s">
        <v>1632</v>
      </c>
      <c r="F15" s="9" t="s">
        <v>908</v>
      </c>
      <c r="G15" s="9" t="s">
        <v>1633</v>
      </c>
      <c r="H15" s="9" t="s">
        <v>158</v>
      </c>
    </row>
    <row r="16" spans="1:8" x14ac:dyDescent="0.4">
      <c r="B16" s="21" t="s">
        <v>41</v>
      </c>
      <c r="C16" s="21"/>
      <c r="D16" s="21"/>
      <c r="E16" s="29"/>
      <c r="F16" s="29"/>
      <c r="G16" s="29"/>
      <c r="H16" s="29"/>
    </row>
    <row r="17" spans="2:8" ht="24.9" x14ac:dyDescent="0.4">
      <c r="B17" s="6" t="s">
        <v>122</v>
      </c>
      <c r="C17" s="6" t="s">
        <v>43</v>
      </c>
      <c r="D17" s="6" t="s">
        <v>1610</v>
      </c>
      <c r="E17" s="9" t="s">
        <v>1634</v>
      </c>
      <c r="F17" s="9" t="s">
        <v>1635</v>
      </c>
      <c r="G17" s="9" t="s">
        <v>1636</v>
      </c>
      <c r="H17" s="9" t="s">
        <v>1636</v>
      </c>
    </row>
    <row r="18" spans="2:8" ht="24.9" x14ac:dyDescent="0.4">
      <c r="B18" s="6" t="s">
        <v>122</v>
      </c>
      <c r="C18" s="6" t="s">
        <v>43</v>
      </c>
      <c r="D18" s="6" t="s">
        <v>1613</v>
      </c>
      <c r="E18" s="9" t="s">
        <v>1637</v>
      </c>
      <c r="F18" s="9" t="s">
        <v>1638</v>
      </c>
      <c r="G18" s="9" t="s">
        <v>925</v>
      </c>
      <c r="H18" s="9" t="s">
        <v>183</v>
      </c>
    </row>
    <row r="19" spans="2:8" ht="24.9" x14ac:dyDescent="0.4">
      <c r="B19" s="6" t="s">
        <v>122</v>
      </c>
      <c r="C19" s="6" t="s">
        <v>43</v>
      </c>
      <c r="D19" s="6" t="s">
        <v>1617</v>
      </c>
      <c r="E19" s="9" t="s">
        <v>1639</v>
      </c>
      <c r="F19" s="9" t="s">
        <v>1640</v>
      </c>
      <c r="G19" s="9" t="s">
        <v>1641</v>
      </c>
      <c r="H19" s="9" t="s">
        <v>1642</v>
      </c>
    </row>
    <row r="20" spans="2:8" ht="24.9" x14ac:dyDescent="0.4">
      <c r="B20" s="6" t="s">
        <v>125</v>
      </c>
      <c r="C20" s="6" t="s">
        <v>47</v>
      </c>
      <c r="D20" s="6" t="s">
        <v>1610</v>
      </c>
      <c r="E20" s="9" t="s">
        <v>1643</v>
      </c>
      <c r="F20" s="9" t="s">
        <v>1644</v>
      </c>
      <c r="G20" s="9" t="s">
        <v>1645</v>
      </c>
      <c r="H20" s="9" t="s">
        <v>1646</v>
      </c>
    </row>
    <row r="21" spans="2:8" ht="24.9" x14ac:dyDescent="0.4">
      <c r="B21" s="6" t="s">
        <v>125</v>
      </c>
      <c r="C21" s="6" t="s">
        <v>47</v>
      </c>
      <c r="D21" s="6" t="s">
        <v>1613</v>
      </c>
      <c r="E21" s="9" t="s">
        <v>1647</v>
      </c>
      <c r="F21" s="9" t="s">
        <v>1648</v>
      </c>
      <c r="G21" s="9" t="s">
        <v>584</v>
      </c>
      <c r="H21" s="9" t="s">
        <v>1649</v>
      </c>
    </row>
    <row r="22" spans="2:8" ht="24.9" x14ac:dyDescent="0.4">
      <c r="B22" s="6" t="s">
        <v>125</v>
      </c>
      <c r="C22" s="6" t="s">
        <v>47</v>
      </c>
      <c r="D22" s="6" t="s">
        <v>1617</v>
      </c>
      <c r="E22" s="9" t="s">
        <v>1650</v>
      </c>
      <c r="F22" s="9" t="s">
        <v>1651</v>
      </c>
      <c r="G22" s="9" t="s">
        <v>887</v>
      </c>
      <c r="H22" s="9" t="s">
        <v>1652</v>
      </c>
    </row>
    <row r="23" spans="2:8" ht="24.9" x14ac:dyDescent="0.4">
      <c r="B23" s="6" t="s">
        <v>128</v>
      </c>
      <c r="C23" s="6" t="s">
        <v>51</v>
      </c>
      <c r="D23" s="6" t="s">
        <v>1610</v>
      </c>
      <c r="E23" s="9" t="s">
        <v>1597</v>
      </c>
      <c r="F23" s="9" t="s">
        <v>959</v>
      </c>
      <c r="G23" s="9" t="s">
        <v>884</v>
      </c>
      <c r="H23" s="9" t="s">
        <v>85</v>
      </c>
    </row>
    <row r="24" spans="2:8" ht="24.9" x14ac:dyDescent="0.4">
      <c r="B24" s="6" t="s">
        <v>128</v>
      </c>
      <c r="C24" s="6" t="s">
        <v>51</v>
      </c>
      <c r="D24" s="6" t="s">
        <v>1613</v>
      </c>
      <c r="E24" s="9" t="s">
        <v>1597</v>
      </c>
      <c r="F24" s="9" t="s">
        <v>959</v>
      </c>
      <c r="G24" s="9" t="s">
        <v>884</v>
      </c>
      <c r="H24" s="9" t="s">
        <v>85</v>
      </c>
    </row>
    <row r="25" spans="2:8" ht="24.9" x14ac:dyDescent="0.4">
      <c r="B25" s="6" t="s">
        <v>128</v>
      </c>
      <c r="C25" s="6" t="s">
        <v>51</v>
      </c>
      <c r="D25" s="6" t="s">
        <v>1617</v>
      </c>
      <c r="E25" s="9" t="s">
        <v>1586</v>
      </c>
      <c r="F25" s="9" t="s">
        <v>1653</v>
      </c>
      <c r="G25" s="9" t="s">
        <v>1653</v>
      </c>
      <c r="H25" s="9" t="s">
        <v>1653</v>
      </c>
    </row>
  </sheetData>
  <mergeCells count="6">
    <mergeCell ref="B16:H16"/>
    <mergeCell ref="B4:B5"/>
    <mergeCell ref="C4:C5"/>
    <mergeCell ref="D4:D5"/>
    <mergeCell ref="F4:H4"/>
    <mergeCell ref="B6:H6"/>
  </mergeCells>
  <pageMargins left="0.7" right="0.7" top="0.75" bottom="0.75" header="0.3" footer="0.3"/>
  <pageSetup paperSize="9" orientation="portrait" horizontalDpi="300" verticalDpi="300"/>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baseColWidth="10" defaultRowHeight="14.6" x14ac:dyDescent="0.4"/>
  <cols>
    <col min="2" max="2" width="9.69140625" customWidth="1"/>
    <col min="3" max="3" width="29.8437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TX-LTX'!A1", "Zurück")</f>
        <v>Zurück</v>
      </c>
    </row>
    <row r="3" spans="1:8" x14ac:dyDescent="0.4">
      <c r="B3" s="7" t="s">
        <v>2432</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461</v>
      </c>
      <c r="C6" s="6" t="s">
        <v>462</v>
      </c>
      <c r="D6" s="9" t="s">
        <v>1588</v>
      </c>
      <c r="E6" s="9" t="s">
        <v>59</v>
      </c>
      <c r="F6" s="9" t="s">
        <v>59</v>
      </c>
      <c r="G6" s="9" t="s">
        <v>59</v>
      </c>
      <c r="H6" s="9" t="s">
        <v>59</v>
      </c>
    </row>
    <row r="7" spans="1:8" ht="24.9" x14ac:dyDescent="0.4">
      <c r="B7" s="10" t="s">
        <v>463</v>
      </c>
      <c r="C7" s="10" t="s">
        <v>368</v>
      </c>
      <c r="D7" s="11" t="s">
        <v>1584</v>
      </c>
      <c r="E7" s="11" t="s">
        <v>45</v>
      </c>
      <c r="F7" s="11" t="s">
        <v>45</v>
      </c>
      <c r="G7" s="11" t="s">
        <v>45</v>
      </c>
      <c r="H7" s="11" t="s">
        <v>898</v>
      </c>
    </row>
    <row r="8" spans="1:8" ht="24.9" x14ac:dyDescent="0.4">
      <c r="B8" s="6" t="s">
        <v>464</v>
      </c>
      <c r="C8" s="6" t="s">
        <v>465</v>
      </c>
      <c r="D8" s="9" t="s">
        <v>1663</v>
      </c>
      <c r="E8" s="9" t="s">
        <v>149</v>
      </c>
      <c r="F8" s="9" t="s">
        <v>149</v>
      </c>
      <c r="G8" s="9" t="s">
        <v>149</v>
      </c>
      <c r="H8" s="9" t="s">
        <v>940</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TX-LTX'!A1", "Zurück")</f>
        <v>Zurück</v>
      </c>
    </row>
  </sheetData>
  <pageMargins left="0.7" right="0.7" top="0.75" bottom="0.75" header="0.3" footer="0.3"/>
  <pageSetup paperSize="9" orientation="portrait" horizontalDpi="300" verticalDpi="300"/>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41"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TX-LTX'!A1", "Zurück")</f>
        <v>Zurück</v>
      </c>
    </row>
    <row r="3" spans="1:5" x14ac:dyDescent="0.4">
      <c r="B3" s="7" t="s">
        <v>2862</v>
      </c>
    </row>
    <row r="4" spans="1:5" x14ac:dyDescent="0.4">
      <c r="B4" s="25" t="s">
        <v>36</v>
      </c>
      <c r="C4" s="25" t="s">
        <v>37</v>
      </c>
      <c r="D4" s="26" t="s">
        <v>1580</v>
      </c>
      <c r="E4" s="12" t="s">
        <v>1581</v>
      </c>
    </row>
    <row r="5" spans="1:5" x14ac:dyDescent="0.4">
      <c r="B5" s="24"/>
      <c r="C5" s="24"/>
      <c r="D5" s="27"/>
      <c r="E5" s="8" t="s">
        <v>2851</v>
      </c>
    </row>
    <row r="6" spans="1:5" x14ac:dyDescent="0.4">
      <c r="B6" s="21" t="s">
        <v>41</v>
      </c>
      <c r="C6" s="21"/>
      <c r="D6" s="29"/>
      <c r="E6" s="29"/>
    </row>
    <row r="7" spans="1:5" ht="24.9" x14ac:dyDescent="0.4">
      <c r="B7" s="6" t="s">
        <v>98</v>
      </c>
      <c r="C7" s="6" t="s">
        <v>43</v>
      </c>
      <c r="D7" s="9" t="s">
        <v>1588</v>
      </c>
      <c r="E7" s="9" t="s">
        <v>59</v>
      </c>
    </row>
    <row r="8" spans="1:5" ht="24.9" x14ac:dyDescent="0.4">
      <c r="B8" s="6" t="s">
        <v>99</v>
      </c>
      <c r="C8" s="6" t="s">
        <v>47</v>
      </c>
      <c r="D8" s="9" t="s">
        <v>1586</v>
      </c>
      <c r="E8" s="9" t="s">
        <v>52</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TX-LTX'!A1", "Zurück")</f>
        <v>Zurück</v>
      </c>
    </row>
  </sheetData>
  <pageMargins left="0.7" right="0.7" top="0.75" bottom="0.75" header="0.3" footer="0.3"/>
  <pageSetup paperSize="9" orientation="portrait" horizontalDpi="300" verticalDpi="300"/>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baseColWidth="10" defaultRowHeight="14.6" x14ac:dyDescent="0.4"/>
  <cols>
    <col min="2" max="2" width="9.69140625" customWidth="1"/>
    <col min="3" max="3" width="29.8437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TX-LTX'!A1", "Zurück")</f>
        <v>Zurück</v>
      </c>
    </row>
    <row r="3" spans="1:8" x14ac:dyDescent="0.4">
      <c r="B3" s="7" t="s">
        <v>2950</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461</v>
      </c>
      <c r="C6" s="6" t="s">
        <v>462</v>
      </c>
      <c r="D6" s="9" t="s">
        <v>1588</v>
      </c>
      <c r="E6" s="9" t="s">
        <v>59</v>
      </c>
      <c r="F6" s="9" t="s">
        <v>59</v>
      </c>
      <c r="G6" s="9" t="s">
        <v>59</v>
      </c>
      <c r="H6" s="9" t="s">
        <v>59</v>
      </c>
    </row>
    <row r="7" spans="1:8" ht="24.9" x14ac:dyDescent="0.4">
      <c r="B7" s="10" t="s">
        <v>463</v>
      </c>
      <c r="C7" s="10" t="s">
        <v>368</v>
      </c>
      <c r="D7" s="11" t="s">
        <v>1584</v>
      </c>
      <c r="E7" s="11" t="s">
        <v>45</v>
      </c>
      <c r="F7" s="11" t="s">
        <v>45</v>
      </c>
      <c r="G7" s="11" t="s">
        <v>45</v>
      </c>
      <c r="H7" s="11" t="s">
        <v>45</v>
      </c>
    </row>
    <row r="8" spans="1:8" ht="24.9" x14ac:dyDescent="0.4">
      <c r="B8" s="6" t="s">
        <v>464</v>
      </c>
      <c r="C8" s="6" t="s">
        <v>465</v>
      </c>
      <c r="D8" s="9" t="s">
        <v>1663</v>
      </c>
      <c r="E8" s="9" t="s">
        <v>149</v>
      </c>
      <c r="F8" s="9" t="s">
        <v>149</v>
      </c>
      <c r="G8" s="9" t="s">
        <v>149</v>
      </c>
      <c r="H8" s="9" t="s">
        <v>149</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TX-LTX'!A1", "Zurück")</f>
        <v>Zurück</v>
      </c>
    </row>
  </sheetData>
  <pageMargins left="0.7" right="0.7" top="0.75" bottom="0.75" header="0.3" footer="0.3"/>
  <pageSetup paperSize="9" orientation="portrait" horizontalDpi="300" verticalDpi="300"/>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baseColWidth="10" defaultRowHeight="14.6" x14ac:dyDescent="0.4"/>
  <cols>
    <col min="2" max="2" width="9.69140625" customWidth="1"/>
    <col min="3" max="3" width="29.8437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TX-LTX'!A1", "Zurück")</f>
        <v>Zurück</v>
      </c>
    </row>
    <row r="3" spans="1:6" x14ac:dyDescent="0.4">
      <c r="B3" s="7" t="s">
        <v>3235</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461</v>
      </c>
      <c r="C6" s="6" t="s">
        <v>462</v>
      </c>
      <c r="D6" s="9" t="s">
        <v>59</v>
      </c>
      <c r="E6" s="9" t="s">
        <v>52</v>
      </c>
      <c r="F6" s="9" t="s">
        <v>58</v>
      </c>
    </row>
    <row r="7" spans="1:6" ht="24.9" x14ac:dyDescent="0.4">
      <c r="B7" s="10" t="s">
        <v>463</v>
      </c>
      <c r="C7" s="10" t="s">
        <v>368</v>
      </c>
      <c r="D7" s="11" t="s">
        <v>59</v>
      </c>
      <c r="E7" s="11" t="s">
        <v>81</v>
      </c>
      <c r="F7" s="11" t="s">
        <v>58</v>
      </c>
    </row>
    <row r="8" spans="1:6" ht="24.9" x14ac:dyDescent="0.4">
      <c r="B8" s="6" t="s">
        <v>464</v>
      </c>
      <c r="C8" s="6" t="s">
        <v>465</v>
      </c>
      <c r="D8" s="9" t="s">
        <v>45</v>
      </c>
      <c r="E8" s="9" t="s">
        <v>59</v>
      </c>
      <c r="F8" s="9" t="s">
        <v>44</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baseColWidth="10" defaultRowHeight="14.6" x14ac:dyDescent="0.4"/>
  <cols>
    <col min="2" max="2" width="9.69140625" customWidth="1"/>
    <col min="3" max="3" width="41"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TX-LTX'!A1", "Zurück")</f>
        <v>Zurück</v>
      </c>
    </row>
    <row r="3" spans="1:6" x14ac:dyDescent="0.4">
      <c r="B3" s="7" t="s">
        <v>3187</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41</v>
      </c>
      <c r="C6" s="21"/>
      <c r="D6" s="29"/>
      <c r="E6" s="29"/>
      <c r="F6" s="29"/>
    </row>
    <row r="7" spans="1:6" ht="24.9" x14ac:dyDescent="0.4">
      <c r="B7" s="6" t="s">
        <v>98</v>
      </c>
      <c r="C7" s="6" t="s">
        <v>43</v>
      </c>
      <c r="D7" s="9" t="s">
        <v>52</v>
      </c>
      <c r="E7" s="9" t="s">
        <v>52</v>
      </c>
      <c r="F7" s="9" t="s">
        <v>52</v>
      </c>
    </row>
    <row r="8" spans="1:6" ht="24.9" x14ac:dyDescent="0.4">
      <c r="B8" s="6" t="s">
        <v>99</v>
      </c>
      <c r="C8" s="6" t="s">
        <v>47</v>
      </c>
      <c r="D8" s="9" t="s">
        <v>52</v>
      </c>
      <c r="E8" s="9" t="s">
        <v>52</v>
      </c>
      <c r="F8" s="9" t="s">
        <v>52</v>
      </c>
    </row>
  </sheetData>
  <mergeCells count="5">
    <mergeCell ref="B4:B5"/>
    <mergeCell ref="C4:C5"/>
    <mergeCell ref="D4:E4"/>
    <mergeCell ref="F4:F5"/>
    <mergeCell ref="B6:F6"/>
  </mergeCells>
  <pageMargins left="0.7" right="0.7" top="0.75" bottom="0.75" header="0.3" footer="0.3"/>
  <pageSetup paperSize="9" orientation="portrait" horizontalDpi="300" verticalDpi="300"/>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TX-LTX'!A1", "Zurück")</f>
        <v>Zurück</v>
      </c>
    </row>
  </sheetData>
  <pageMargins left="0.7" right="0.7" top="0.75" bottom="0.75" header="0.3" footer="0.3"/>
  <pageSetup paperSize="9" orientation="portrait" horizontalDpi="300" verticalDpi="300"/>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heetViews>
  <sheetFormatPr baseColWidth="10" defaultRowHeight="14.6" x14ac:dyDescent="0.4"/>
  <cols>
    <col min="2" max="2" width="9.69140625" customWidth="1"/>
    <col min="3" max="3" width="26.69140625" customWidth="1"/>
    <col min="4" max="4" width="35.69140625" customWidth="1"/>
    <col min="5" max="5" width="33.69140625" customWidth="1"/>
    <col min="6" max="6" width="20.69140625" customWidth="1"/>
    <col min="7" max="7" width="19.69140625" customWidth="1"/>
    <col min="8" max="8" width="31.69140625" customWidth="1"/>
    <col min="9" max="9" width="36.69140625" customWidth="1"/>
  </cols>
  <sheetData>
    <row r="1" spans="1:9" x14ac:dyDescent="0.4">
      <c r="A1" s="2" t="str">
        <f>HYPERLINK("#'Auswahl Auswertungsmodul'!A1", "Zurück zum Start")</f>
        <v>Zurück zum Start</v>
      </c>
    </row>
    <row r="2" spans="1:9" x14ac:dyDescent="0.4">
      <c r="A2" s="2" t="str">
        <f>HYPERLINK("#'Auswahl TX-LTX'!A1", "Zurück")</f>
        <v>Zurück</v>
      </c>
    </row>
    <row r="3" spans="1:9" x14ac:dyDescent="0.4">
      <c r="B3" s="7" t="s">
        <v>4357</v>
      </c>
    </row>
    <row r="4" spans="1:9" x14ac:dyDescent="0.4">
      <c r="B4" s="4" t="s">
        <v>36</v>
      </c>
      <c r="C4" s="4" t="s">
        <v>345</v>
      </c>
      <c r="D4" s="15" t="s">
        <v>4346</v>
      </c>
      <c r="E4" s="15" t="s">
        <v>4347</v>
      </c>
      <c r="F4" s="15" t="s">
        <v>4348</v>
      </c>
      <c r="G4" s="15" t="s">
        <v>4349</v>
      </c>
      <c r="H4" s="15" t="s">
        <v>4350</v>
      </c>
      <c r="I4" s="15" t="s">
        <v>3171</v>
      </c>
    </row>
    <row r="5" spans="1:9" x14ac:dyDescent="0.4">
      <c r="B5" s="6" t="s">
        <v>463</v>
      </c>
      <c r="C5" s="6" t="s">
        <v>368</v>
      </c>
      <c r="D5" s="9" t="s">
        <v>1595</v>
      </c>
      <c r="E5" s="9" t="s">
        <v>1586</v>
      </c>
      <c r="F5" s="9" t="s">
        <v>1586</v>
      </c>
      <c r="G5" s="9" t="s">
        <v>1586</v>
      </c>
      <c r="H5" s="9" t="s">
        <v>1586</v>
      </c>
      <c r="I5" s="9" t="s">
        <v>1586</v>
      </c>
    </row>
    <row r="6" spans="1:9" x14ac:dyDescent="0.4">
      <c r="B6" s="10" t="s">
        <v>464</v>
      </c>
      <c r="C6" s="10" t="s">
        <v>465</v>
      </c>
      <c r="D6" s="11" t="s">
        <v>1595</v>
      </c>
      <c r="E6" s="11" t="s">
        <v>1586</v>
      </c>
      <c r="F6" s="11" t="s">
        <v>1586</v>
      </c>
      <c r="G6" s="11" t="s">
        <v>1586</v>
      </c>
      <c r="H6" s="11" t="s">
        <v>1586</v>
      </c>
      <c r="I6" s="11" t="s">
        <v>1586</v>
      </c>
    </row>
  </sheetData>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baseColWidth="10" defaultRowHeight="14.6" x14ac:dyDescent="0.4"/>
  <cols>
    <col min="2" max="2" width="9.69140625" customWidth="1"/>
    <col min="3" max="3" width="44.460937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PCI'!A1", "Zurück")</f>
        <v>Zurück</v>
      </c>
    </row>
    <row r="3" spans="1:5" x14ac:dyDescent="0.4">
      <c r="B3" s="7" t="s">
        <v>1755</v>
      </c>
    </row>
    <row r="4" spans="1:5" x14ac:dyDescent="0.4">
      <c r="B4" s="3" t="s">
        <v>36</v>
      </c>
      <c r="C4" s="4" t="s">
        <v>37</v>
      </c>
      <c r="D4" s="3" t="s">
        <v>1747</v>
      </c>
      <c r="E4" s="4" t="s">
        <v>1028</v>
      </c>
    </row>
    <row r="5" spans="1:5" x14ac:dyDescent="0.4">
      <c r="B5" s="21" t="s">
        <v>61</v>
      </c>
      <c r="C5" s="21"/>
      <c r="D5" s="30"/>
      <c r="E5" s="21"/>
    </row>
    <row r="6" spans="1:5" x14ac:dyDescent="0.4">
      <c r="B6" s="5" t="s">
        <v>114</v>
      </c>
      <c r="C6" s="6" t="s">
        <v>115</v>
      </c>
      <c r="D6" s="5" t="s">
        <v>10</v>
      </c>
      <c r="E6" s="6" t="s">
        <v>1750</v>
      </c>
    </row>
    <row r="7" spans="1:5" x14ac:dyDescent="0.4">
      <c r="B7" s="5" t="s">
        <v>118</v>
      </c>
      <c r="C7" s="6" t="s">
        <v>119</v>
      </c>
      <c r="D7" s="5" t="s">
        <v>4</v>
      </c>
      <c r="E7" s="6" t="s">
        <v>1751</v>
      </c>
    </row>
    <row r="8" spans="1:5" x14ac:dyDescent="0.4">
      <c r="B8" s="21" t="s">
        <v>41</v>
      </c>
      <c r="C8" s="21"/>
      <c r="D8" s="30"/>
      <c r="E8" s="21"/>
    </row>
    <row r="9" spans="1:5" ht="62.15" x14ac:dyDescent="0.4">
      <c r="B9" s="5" t="s">
        <v>122</v>
      </c>
      <c r="C9" s="6" t="s">
        <v>43</v>
      </c>
      <c r="D9" s="5" t="s">
        <v>13</v>
      </c>
      <c r="E9" s="6" t="s">
        <v>1752</v>
      </c>
    </row>
    <row r="10" spans="1:5" x14ac:dyDescent="0.4">
      <c r="B10" s="5" t="s">
        <v>125</v>
      </c>
      <c r="C10" s="6" t="s">
        <v>47</v>
      </c>
      <c r="D10" s="5" t="s">
        <v>4</v>
      </c>
      <c r="E10" s="6" t="s">
        <v>1753</v>
      </c>
    </row>
    <row r="11" spans="1:5" x14ac:dyDescent="0.4">
      <c r="B11" s="5" t="s">
        <v>125</v>
      </c>
      <c r="C11" s="6" t="s">
        <v>47</v>
      </c>
      <c r="D11" s="5" t="s">
        <v>13</v>
      </c>
      <c r="E11" s="6" t="s">
        <v>1754</v>
      </c>
    </row>
  </sheetData>
  <mergeCells count="2">
    <mergeCell ref="B5:E5"/>
    <mergeCell ref="B8:E8"/>
  </mergeCells>
  <pageMargins left="0.7" right="0.7" top="0.75" bottom="0.75" header="0.3" footer="0.3"/>
  <pageSetup paperSize="9" orientation="portrait" horizontalDpi="300" verticalDpi="300"/>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heetViews>
  <sheetFormatPr baseColWidth="10" defaultRowHeight="14.6" x14ac:dyDescent="0.4"/>
  <cols>
    <col min="2" max="2" width="9.69140625" customWidth="1"/>
    <col min="3" max="3" width="29.8437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TX-LTX'!A1", "Zurück")</f>
        <v>Zurück</v>
      </c>
    </row>
    <row r="3" spans="1:11" x14ac:dyDescent="0.4">
      <c r="B3" s="7" t="s">
        <v>4414</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461</v>
      </c>
      <c r="C6" s="6" t="s">
        <v>462</v>
      </c>
      <c r="D6" s="6" t="s">
        <v>1610</v>
      </c>
      <c r="E6" s="9" t="s">
        <v>1586</v>
      </c>
      <c r="F6" s="9" t="s">
        <v>1586</v>
      </c>
      <c r="G6" s="9" t="s">
        <v>1586</v>
      </c>
      <c r="H6" s="9" t="s">
        <v>1586</v>
      </c>
      <c r="I6" s="9" t="s">
        <v>1586</v>
      </c>
      <c r="J6" s="9" t="s">
        <v>1586</v>
      </c>
      <c r="K6" s="9" t="s">
        <v>1586</v>
      </c>
    </row>
    <row r="7" spans="1:11" x14ac:dyDescent="0.4">
      <c r="B7" s="6" t="s">
        <v>461</v>
      </c>
      <c r="C7" s="6" t="s">
        <v>462</v>
      </c>
      <c r="D7" s="6" t="s">
        <v>4373</v>
      </c>
      <c r="E7" s="9" t="s">
        <v>1586</v>
      </c>
      <c r="F7" s="9" t="s">
        <v>1586</v>
      </c>
      <c r="G7" s="9" t="s">
        <v>1586</v>
      </c>
      <c r="H7" s="9" t="s">
        <v>1586</v>
      </c>
      <c r="I7" s="9" t="s">
        <v>1586</v>
      </c>
      <c r="J7" s="9" t="s">
        <v>1586</v>
      </c>
      <c r="K7" s="9" t="s">
        <v>1586</v>
      </c>
    </row>
    <row r="8" spans="1:11" x14ac:dyDescent="0.4">
      <c r="B8" s="6" t="s">
        <v>463</v>
      </c>
      <c r="C8" s="6" t="s">
        <v>368</v>
      </c>
      <c r="D8" s="6" t="s">
        <v>1610</v>
      </c>
      <c r="E8" s="9" t="s">
        <v>1586</v>
      </c>
      <c r="F8" s="9" t="s">
        <v>1586</v>
      </c>
      <c r="G8" s="9" t="s">
        <v>1586</v>
      </c>
      <c r="H8" s="9" t="s">
        <v>1586</v>
      </c>
      <c r="I8" s="9" t="s">
        <v>1586</v>
      </c>
      <c r="J8" s="9" t="s">
        <v>1586</v>
      </c>
      <c r="K8" s="9" t="s">
        <v>1586</v>
      </c>
    </row>
    <row r="9" spans="1:11" x14ac:dyDescent="0.4">
      <c r="B9" s="6" t="s">
        <v>463</v>
      </c>
      <c r="C9" s="6" t="s">
        <v>368</v>
      </c>
      <c r="D9" s="6" t="s">
        <v>4373</v>
      </c>
      <c r="E9" s="9" t="s">
        <v>1586</v>
      </c>
      <c r="F9" s="9" t="s">
        <v>1586</v>
      </c>
      <c r="G9" s="9" t="s">
        <v>1586</v>
      </c>
      <c r="H9" s="9" t="s">
        <v>1586</v>
      </c>
      <c r="I9" s="9" t="s">
        <v>1586</v>
      </c>
      <c r="J9" s="9" t="s">
        <v>1586</v>
      </c>
      <c r="K9" s="9" t="s">
        <v>1586</v>
      </c>
    </row>
    <row r="10" spans="1:11" x14ac:dyDescent="0.4">
      <c r="B10" s="6" t="s">
        <v>464</v>
      </c>
      <c r="C10" s="6" t="s">
        <v>465</v>
      </c>
      <c r="D10" s="6" t="s">
        <v>1610</v>
      </c>
      <c r="E10" s="9" t="s">
        <v>1586</v>
      </c>
      <c r="F10" s="9" t="s">
        <v>1586</v>
      </c>
      <c r="G10" s="9" t="s">
        <v>1586</v>
      </c>
      <c r="H10" s="9" t="s">
        <v>1586</v>
      </c>
      <c r="I10" s="9" t="s">
        <v>1586</v>
      </c>
      <c r="J10" s="9" t="s">
        <v>1586</v>
      </c>
      <c r="K10" s="9" t="s">
        <v>1586</v>
      </c>
    </row>
    <row r="11" spans="1:11" x14ac:dyDescent="0.4">
      <c r="B11" s="6" t="s">
        <v>464</v>
      </c>
      <c r="C11" s="6" t="s">
        <v>465</v>
      </c>
      <c r="D11" s="6" t="s">
        <v>4373</v>
      </c>
      <c r="E11" s="9" t="s">
        <v>1586</v>
      </c>
      <c r="F11" s="9" t="s">
        <v>1586</v>
      </c>
      <c r="G11" s="9" t="s">
        <v>1586</v>
      </c>
      <c r="H11" s="9" t="s">
        <v>1586</v>
      </c>
      <c r="I11" s="9" t="s">
        <v>1586</v>
      </c>
      <c r="J11" s="9" t="s">
        <v>1586</v>
      </c>
      <c r="K11" s="9" t="s">
        <v>1586</v>
      </c>
    </row>
    <row r="12" spans="1:11" x14ac:dyDescent="0.4">
      <c r="B12"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workbookViewId="0"/>
  </sheetViews>
  <sheetFormatPr baseColWidth="10" defaultRowHeight="14.6" x14ac:dyDescent="0.4"/>
  <cols>
    <col min="2" max="2" width="9.69140625" customWidth="1"/>
    <col min="3" max="3" width="41"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TX-LTX'!A1", "Zurück")</f>
        <v>Zurück</v>
      </c>
    </row>
    <row r="3" spans="1:11" x14ac:dyDescent="0.4">
      <c r="B3" s="7" t="s">
        <v>4383</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41</v>
      </c>
      <c r="C6" s="21"/>
      <c r="D6" s="21"/>
      <c r="E6" s="29"/>
      <c r="F6" s="29"/>
      <c r="G6" s="29"/>
      <c r="H6" s="29"/>
      <c r="I6" s="29"/>
      <c r="J6" s="29"/>
      <c r="K6" s="29"/>
    </row>
    <row r="7" spans="1:11" x14ac:dyDescent="0.4">
      <c r="B7" s="6" t="s">
        <v>98</v>
      </c>
      <c r="C7" s="6" t="s">
        <v>43</v>
      </c>
      <c r="D7" s="6" t="s">
        <v>1610</v>
      </c>
      <c r="E7" s="9" t="s">
        <v>1586</v>
      </c>
      <c r="F7" s="9" t="s">
        <v>1586</v>
      </c>
      <c r="G7" s="9" t="s">
        <v>1586</v>
      </c>
      <c r="H7" s="9" t="s">
        <v>1586</v>
      </c>
      <c r="I7" s="9" t="s">
        <v>1586</v>
      </c>
      <c r="J7" s="9" t="s">
        <v>1586</v>
      </c>
      <c r="K7" s="9" t="s">
        <v>1586</v>
      </c>
    </row>
    <row r="8" spans="1:11" x14ac:dyDescent="0.4">
      <c r="B8" s="6" t="s">
        <v>98</v>
      </c>
      <c r="C8" s="6" t="s">
        <v>43</v>
      </c>
      <c r="D8" s="6" t="s">
        <v>4373</v>
      </c>
      <c r="E8" s="9" t="s">
        <v>1586</v>
      </c>
      <c r="F8" s="9" t="s">
        <v>1586</v>
      </c>
      <c r="G8" s="9" t="s">
        <v>1586</v>
      </c>
      <c r="H8" s="9" t="s">
        <v>1586</v>
      </c>
      <c r="I8" s="9" t="s">
        <v>1586</v>
      </c>
      <c r="J8" s="9" t="s">
        <v>1586</v>
      </c>
      <c r="K8" s="9" t="s">
        <v>1586</v>
      </c>
    </row>
    <row r="9" spans="1:11" x14ac:dyDescent="0.4">
      <c r="B9" s="6" t="s">
        <v>99</v>
      </c>
      <c r="C9" s="6" t="s">
        <v>47</v>
      </c>
      <c r="D9" s="6" t="s">
        <v>1610</v>
      </c>
      <c r="E9" s="9" t="s">
        <v>1586</v>
      </c>
      <c r="F9" s="9" t="s">
        <v>1586</v>
      </c>
      <c r="G9" s="9" t="s">
        <v>1586</v>
      </c>
      <c r="H9" s="9" t="s">
        <v>1586</v>
      </c>
      <c r="I9" s="9" t="s">
        <v>1586</v>
      </c>
      <c r="J9" s="9" t="s">
        <v>1586</v>
      </c>
      <c r="K9" s="9" t="s">
        <v>1586</v>
      </c>
    </row>
    <row r="10" spans="1:11" x14ac:dyDescent="0.4">
      <c r="B10" s="6" t="s">
        <v>99</v>
      </c>
      <c r="C10" s="6" t="s">
        <v>47</v>
      </c>
      <c r="D10" s="6" t="s">
        <v>4373</v>
      </c>
      <c r="E10" s="9" t="s">
        <v>1586</v>
      </c>
      <c r="F10" s="9" t="s">
        <v>1586</v>
      </c>
      <c r="G10" s="9" t="s">
        <v>1586</v>
      </c>
      <c r="H10" s="9" t="s">
        <v>1586</v>
      </c>
      <c r="I10" s="9" t="s">
        <v>1586</v>
      </c>
      <c r="J10" s="9" t="s">
        <v>1586</v>
      </c>
      <c r="K10" s="9" t="s">
        <v>1586</v>
      </c>
    </row>
    <row r="11" spans="1:11" x14ac:dyDescent="0.4">
      <c r="B11" s="13" t="s">
        <v>859</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HYPERLINK("#'TX-LLS - K3_1_QI'!A1", "Qualitätsindikatoren: Übersicht über Auffälligkeiten und Qualitätssicherungsmaßnahmen gem. § 17 DeQS-RL")</f>
        <v>Qualitätsindikatoren: Übersicht über Auffälligkeiten und Qualitätssicherungsmaßnahmen gem. § 17 DeQS-RL</v>
      </c>
      <c r="C6" s="2" t="str">
        <f>HYPERLINK("#'TX-LLS - K3_1_QI'!A1", "K3_1_QI")</f>
        <v>K3_1_QI</v>
      </c>
    </row>
    <row r="7" spans="1:3" x14ac:dyDescent="0.4">
      <c r="B7" s="2" t="str">
        <f>HYPERLINK("#'TX-LLS - K3_1_AK'!A1", "Auffälligkeitskriterien: Übersicht über Auffälligkeiten und Qualitätssicherungsmaßnahmen gem. § 17 DeQS-RL")</f>
        <v>Auffälligkeitskriterien: Übersicht über Auffälligkeiten und Qualitätssicherungsmaßnahmen gem. § 17 DeQS-RL</v>
      </c>
      <c r="C7" s="2" t="str">
        <f>HYPERLINK("#'TX-LLS - K3_1_AK'!A1", "K3_1_AK")</f>
        <v>K3_1_AK</v>
      </c>
    </row>
    <row r="8" spans="1:3" x14ac:dyDescent="0.4">
      <c r="B8" s="2" t="str">
        <f>HYPERLINK("#'TX-LLS - K3_2_QI'!A1", "Qualitätsindikatoren: Auffälligkeiten und Bewertungen nach Abschluss des Stellungnahmeverfahrens (AJ 2023)")</f>
        <v>Qualitätsindikatoren: Auffälligkeiten und Bewertungen nach Abschluss des Stellungnahmeverfahrens (AJ 2023)</v>
      </c>
      <c r="C8" s="2" t="str">
        <f>HYPERLINK("#'TX-LLS - K3_2_QI'!A1", "K3_2_QI")</f>
        <v>K3_2_QI</v>
      </c>
    </row>
    <row r="9" spans="1:3" x14ac:dyDescent="0.4">
      <c r="B9" s="2" t="str">
        <f>HYPERLINK("#'TX-LLS - K3_2_AK'!A1", "Auffälligkeitskriterien: Auffälligkeiten und Bewertungen nach Abschluss des Stellungnahmeverfahrens (AJ 2023)")</f>
        <v>Auffälligkeitskriterien: Auffälligkeiten und Bewertungen nach Abschluss des Stellungnahmeverfahrens (AJ 2023)</v>
      </c>
      <c r="C9" s="2" t="str">
        <f>HYPERLINK("#'TX-LLS - K3_2_AK'!A1", "K3_2_AK")</f>
        <v>K3_2_AK</v>
      </c>
    </row>
    <row r="10" spans="1:3" x14ac:dyDescent="0.4">
      <c r="B10" s="2" t="str">
        <f>HYPERLINK("#'TX-LLS - K3_3_QI'!A1", "Qualitätsindikatoren: Wiederholte Auffälligkeiten (AJ 2023 und Vorjahre)")</f>
        <v>Qualitätsindikatoren: Wiederholte Auffälligkeiten (AJ 2023 und Vorjahre)</v>
      </c>
      <c r="C10" s="2" t="str">
        <f>HYPERLINK("#'TX-LLS - K3_3_QI'!A1", "K3_3_QI")</f>
        <v>K3_3_QI</v>
      </c>
    </row>
    <row r="11" spans="1:3" x14ac:dyDescent="0.4">
      <c r="B11" s="2" t="str">
        <f>HYPERLINK("#'TX-LLS - K3_3_AK'!A1", "Auffälligkeitskriterien: Wiederholte Auffälligkeiten (AJ 2023 und Vorjahre)")</f>
        <v>Auffälligkeitskriterien: Wiederholte Auffälligkeiten (AJ 2023 und Vorjahre)</v>
      </c>
      <c r="C11" s="2" t="str">
        <f>HYPERLINK("#'TX-LLS - K3_3_AK'!A1", "K3_3_AK")</f>
        <v>K3_3_AK</v>
      </c>
    </row>
    <row r="12" spans="1:3" x14ac:dyDescent="0.4">
      <c r="B12" s="2" t="str">
        <f>HYPERLINK("#'TX-LLS - K3_4_QI'!A1", "Qualitätsindikatoren: Mehrfache Auffälligkeiten bei Leistungserbringern (AJ 2023)")</f>
        <v>Qualitätsindikatoren: Mehrfache Auffälligkeiten bei Leistungserbringern (AJ 2023)</v>
      </c>
      <c r="C12" s="2" t="str">
        <f>HYPERLINK("#'TX-LLS - K3_4_QI'!A1", "K3_4_QI")</f>
        <v>K3_4_QI</v>
      </c>
    </row>
    <row r="13" spans="1:3" x14ac:dyDescent="0.4">
      <c r="B13" s="2" t="str">
        <f>HYPERLINK("#'TX-LLS - K3_4_AK'!A1", "Auffälligkeitskriterien: Mehrfache Auffälligkeiten bei Leistungserbringern (AJ 2023)")</f>
        <v>Auffälligkeitskriterien: Mehrfache Auffälligkeiten bei Leistungserbringern (AJ 2023)</v>
      </c>
      <c r="C13" s="2" t="str">
        <f>HYPERLINK("#'TX-LLS - K3_4_AK'!A1", "K3_4_AK")</f>
        <v>K3_4_AK</v>
      </c>
    </row>
    <row r="14" spans="1:3" x14ac:dyDescent="0.4">
      <c r="B14" s="2" t="str">
        <f>HYPERLINK("#'TX-LLS - K3_5_QI'!A1", "Auffälligkeiten und Stellungnahmeverfahren nach Fallzahl pro Qualitätsindikator (AJ 2023)")</f>
        <v>Auffälligkeiten und Stellungnahmeverfahren nach Fallzahl pro Qualitätsindikator (AJ 2023)</v>
      </c>
      <c r="C14" s="2" t="str">
        <f>HYPERLINK("#'TX-LLS - K3_5_QI'!A1", "K3_5_QI")</f>
        <v>K3_5_QI</v>
      </c>
    </row>
    <row r="15" spans="1:3" x14ac:dyDescent="0.4">
      <c r="B15" s="2" t="str">
        <f>HYPERLINK("#'TX-LLS - A_1_QI'!A1", "Qualitätsindikatoren: Art der Auffälligkeit (AJ 2023)")</f>
        <v>Qualitätsindikatoren: Art der Auffälligkeit (AJ 2023)</v>
      </c>
      <c r="C15" s="2" t="str">
        <f>HYPERLINK("#'TX-LLS - A_1_QI'!A1", "A_1_QI")</f>
        <v>A_1_QI</v>
      </c>
    </row>
    <row r="16" spans="1:3" x14ac:dyDescent="0.4">
      <c r="B16" s="2" t="str">
        <f>HYPERLINK("#'TX-LLS - A_1_AK'!A1", "Auffälligkeitskriterien: Art der Auffälligkeit (AJ 2023)")</f>
        <v>Auffälligkeitskriterien: Art der Auffälligkeit (AJ 2023)</v>
      </c>
      <c r="C16" s="2" t="str">
        <f>HYPERLINK("#'TX-LLS - A_1_AK'!A1", "A_1_AK")</f>
        <v>A_1_AK</v>
      </c>
    </row>
    <row r="17" spans="2:3" x14ac:dyDescent="0.4">
      <c r="B17" s="2" t="str">
        <f>HYPERLINK("#'TX-LLS - A_2_QI_a'!A1", "Qualitätsindikatoren: Stellungnahmeverfahren (AJ 2023)")</f>
        <v>Qualitätsindikatoren: Stellungnahmeverfahren (AJ 2023)</v>
      </c>
      <c r="C17" s="2" t="str">
        <f>HYPERLINK("#'TX-LLS - A_2_QI_a'!A1", "A_2_QI_a")</f>
        <v>A_2_QI_a</v>
      </c>
    </row>
    <row r="18" spans="2:3" x14ac:dyDescent="0.4">
      <c r="B18" s="2" t="str">
        <f>HYPERLINK("#'TX-LLS - A_2_AK_a'!A1", "Auffälligkeitskriterien: Stellungnahmeverfahren (AJ 2023)")</f>
        <v>Auffälligkeitskriterien: Stellungnahmeverfahren (AJ 2023)</v>
      </c>
      <c r="C18" s="2" t="str">
        <f>HYPERLINK("#'TX-LLS - A_2_AK_a'!A1", "A_2_AK_a")</f>
        <v>A_2_AK_a</v>
      </c>
    </row>
    <row r="19" spans="2:3" x14ac:dyDescent="0.4">
      <c r="B19" s="2" t="str">
        <f>HYPERLINK("#'TX-LLS - A_2_QI_b'!A1", "Qualitätsindikatoren: Freitextkommentare zur Nicht-Einleitung von Stellungnahmeverfahren (AJ 2023)")</f>
        <v>Qualitätsindikatoren: Freitextkommentare zur Nicht-Einleitung von Stellungnahmeverfahren (AJ 2023)</v>
      </c>
      <c r="C19" s="2" t="str">
        <f>HYPERLINK("#'TX-LLS - A_2_QI_b'!A1", "A_2_QI_b")</f>
        <v>A_2_QI_b</v>
      </c>
    </row>
    <row r="20" spans="2:3" x14ac:dyDescent="0.4">
      <c r="B20" s="2" t="str">
        <f>HYPERLINK("#'TX-LLS - A_2_AK_b'!A1", "Auffälligkeitskriterien: Freitextkommentare zur Nicht-Einleitung von Stellungnahmeverfahren (AJ 2023)")</f>
        <v>Auffälligkeitskriterien: Freitextkommentare zur Nicht-Einleitung von Stellungnahmeverfahren (AJ 2023)</v>
      </c>
      <c r="C20" s="2" t="str">
        <f>HYPERLINK("#'TX-LLS - A_2_AK_b'!A1", "A_2_AK_b")</f>
        <v>A_2_AK_b</v>
      </c>
    </row>
    <row r="21" spans="2:3" x14ac:dyDescent="0.4">
      <c r="B21" s="2" t="str">
        <f>HYPERLINK("#'TX-LLS - A_3_AK_a'!A1", "Auffälligkeitskriterien: Bewertung der qualitativ auffälligen Ergebnisse (AJ 2023)")</f>
        <v>Auffälligkeitskriterien: Bewertung der qualitativ auffälligen Ergebnisse (AJ 2023)</v>
      </c>
      <c r="C21" s="2" t="str">
        <f>HYPERLINK("#'TX-LLS - A_3_AK_a'!A1", "A_3_AK_a")</f>
        <v>A_3_AK_a</v>
      </c>
    </row>
    <row r="22" spans="2:3" x14ac:dyDescent="0.4">
      <c r="B22" s="2" t="str">
        <f>HYPERLINK("#'TX-LLS - A_3_AK_b'!A1", "Auffälligkeitskriterien: Freitextkommentare zur Bewertung der qualitativ auffälligen Ergebnisse (AJ 2023)")</f>
        <v>Auffälligkeitskriterien: Freitextkommentare zur Bewertung der qualitativ auffälligen Ergebnisse (AJ 2023)</v>
      </c>
      <c r="C22" s="2" t="str">
        <f>HYPERLINK("#'TX-LLS - A_3_AK_b'!A1", "A_3_AK_b")</f>
        <v>A_3_AK_b</v>
      </c>
    </row>
    <row r="23" spans="2:3" x14ac:dyDescent="0.4">
      <c r="B23" s="2" t="str">
        <f>HYPERLINK("#'TX-LLS - A_4_QI_a'!A1", "Qualitätsindikatoren: Bewertung der qualitativ auffälligen Ergebnisse (AJ 2023)")</f>
        <v>Qualitätsindikatoren: Bewertung der qualitativ auffälligen Ergebnisse (AJ 2023)</v>
      </c>
      <c r="C23" s="2" t="str">
        <f>HYPERLINK("#'TX-LLS - A_4_QI_a'!A1", "A_4_QI_a")</f>
        <v>A_4_QI_a</v>
      </c>
    </row>
    <row r="24" spans="2:3" x14ac:dyDescent="0.4">
      <c r="B24" s="2" t="str">
        <f>HYPERLINK("#'TX-LLS - A_4_QI_b'!A1", "Qualitätsindikatoren: Freitextkommentare zur Bewertung der qualitativ auffälligen Ergebnisse (AJ 2023)")</f>
        <v>Qualitätsindikatoren: Freitextkommentare zur Bewertung der qualitativ auffälligen Ergebnisse (AJ 2023)</v>
      </c>
      <c r="C24" s="2" t="str">
        <f>HYPERLINK("#'TX-LLS - A_4_QI_b'!A1", "A_4_QI_b")</f>
        <v>A_4_QI_b</v>
      </c>
    </row>
    <row r="25" spans="2:3" x14ac:dyDescent="0.4">
      <c r="B25" s="2" t="str">
        <f>HYPERLINK("#'TX-LLS - A_5_AK_a'!A1", "Auffälligkeitskriterien: Bewertung der qualitativ unauffälligen Ergebnisse (AJ 2023)")</f>
        <v>Auffälligkeitskriterien: Bewertung der qualitativ unauffälligen Ergebnisse (AJ 2023)</v>
      </c>
      <c r="C25" s="2" t="str">
        <f>HYPERLINK("#'TX-LLS - A_5_AK_a'!A1", "A_5_AK_a")</f>
        <v>A_5_AK_a</v>
      </c>
    </row>
    <row r="26" spans="2:3" x14ac:dyDescent="0.4">
      <c r="B26" s="2" t="str">
        <f>HYPERLINK("#'TX-LLS - A_5_AK_b'!A1", "Auffälligkeitskriterien: Freitextkommentare zur Bewertung der qualitativ unauffälligen Ergebnisse (AJ 2023)")</f>
        <v>Auffälligkeitskriterien: Freitextkommentare zur Bewertung der qualitativ unauffälligen Ergebnisse (AJ 2023)</v>
      </c>
      <c r="C26" s="2" t="str">
        <f>HYPERLINK("#'TX-LLS - A_5_AK_b'!A1", "A_5_AK_b")</f>
        <v>A_5_AK_b</v>
      </c>
    </row>
    <row r="27" spans="2:3" x14ac:dyDescent="0.4">
      <c r="B27" s="2" t="str">
        <f>HYPERLINK("#'TX-LLS - A_6_QI_a'!A1", "Qualitätsindikatoren: Bewertung der qualitativ unauffälligen Ergebnisse (AJ 2023)")</f>
        <v>Qualitätsindikatoren: Bewertung der qualitativ unauffälligen Ergebnisse (AJ 2023)</v>
      </c>
      <c r="C27" s="2" t="str">
        <f>HYPERLINK("#'TX-LLS - A_6_QI_a'!A1", "A_6_QI_a")</f>
        <v>A_6_QI_a</v>
      </c>
    </row>
    <row r="28" spans="2:3" x14ac:dyDescent="0.4">
      <c r="B28" s="2" t="str">
        <f>HYPERLINK("#'TX-LLS - A_6_QI_b'!A1", "Qualitätsindikatoren: Freitextkommentare zur Bewertung der qualitativ unauffälligen Ergebnisse (AJ 2023)")</f>
        <v>Qualitätsindikatoren: Freitextkommentare zur Bewertung der qualitativ unauffälligen Ergebnisse (AJ 2023)</v>
      </c>
      <c r="C28" s="2" t="str">
        <f>HYPERLINK("#'TX-LLS - A_6_QI_b'!A1", "A_6_QI_b")</f>
        <v>A_6_QI_b</v>
      </c>
    </row>
    <row r="29" spans="2:3" x14ac:dyDescent="0.4">
      <c r="B29" s="2" t="str">
        <f>HYPERLINK("#'TX-LLS - A_7_AK_a'!A1", "Auffälligkeitskriterien: Bewertung der  Ergebnisse als Sonstiges (AJ 2023)")</f>
        <v>Auffälligkeitskriterien: Bewertung der  Ergebnisse als Sonstiges (AJ 2023)</v>
      </c>
      <c r="C29" s="2" t="str">
        <f>HYPERLINK("#'TX-LLS - A_7_AK_a'!A1", "A_7_AK_a")</f>
        <v>A_7_AK_a</v>
      </c>
    </row>
    <row r="30" spans="2:3" x14ac:dyDescent="0.4">
      <c r="B30" s="2" t="str">
        <f>HYPERLINK("#'TX-LLS - A_7_AK_b'!A1", "Auffälligkeitskriterien: Freitextkommentare zur Bewertung der Ergebnisse als Sonstiges (AJ 2023)")</f>
        <v>Auffälligkeitskriterien: Freitextkommentare zur Bewertung der Ergebnisse als Sonstiges (AJ 2023)</v>
      </c>
      <c r="C30" s="2" t="str">
        <f>HYPERLINK("#'TX-LLS - A_7_AK_b'!A1", "A_7_AK_b")</f>
        <v>A_7_AK_b</v>
      </c>
    </row>
    <row r="31" spans="2:3" x14ac:dyDescent="0.4">
      <c r="B31" s="2" t="str">
        <f>HYPERLINK("#'TX-LLS - A_8_QI_a'!A1", "Qualitätsindikatoren: Bewertung der Ergebnisse als Dokumentationsfehler oder Sonstiges (AJ 2023)")</f>
        <v>Qualitätsindikatoren: Bewertung der Ergebnisse als Dokumentationsfehler oder Sonstiges (AJ 2023)</v>
      </c>
      <c r="C31" s="2" t="str">
        <f>HYPERLINK("#'TX-LLS - A_8_QI_a'!A1", "A_8_QI_a")</f>
        <v>A_8_QI_a</v>
      </c>
    </row>
    <row r="32" spans="2:3" x14ac:dyDescent="0.4">
      <c r="B32" s="2" t="str">
        <f>HYPERLINK("#'TX-LLS - A_8_QI_b'!A1", "Qualitätsindikatoren: Freitextkommentare zur Bewertung der Ergebnisse als Dokumentationsfehler oder Sonstiges (AJ 2023)")</f>
        <v>Qualitätsindikatoren: Freitextkommentare zur Bewertung der Ergebnisse als Dokumentationsfehler oder Sonstiges (AJ 2023)</v>
      </c>
      <c r="C32" s="2" t="str">
        <f>HYPERLINK("#'TX-LLS - A_8_QI_b'!A1", "A_8_QI_b")</f>
        <v>A_8_QI_b</v>
      </c>
    </row>
    <row r="33" spans="2:3" x14ac:dyDescent="0.4">
      <c r="B33" s="2" t="str">
        <f>HYPERLINK("#'TX-LLS - A_9_QI'!A1", "Qualitätsindikatoren: Initiierung Maßnahmenstufe 1 und 2 (AJ 2023)")</f>
        <v>Qualitätsindikatoren: Initiierung Maßnahmenstufe 1 und 2 (AJ 2023)</v>
      </c>
      <c r="C33" s="2" t="str">
        <f>HYPERLINK("#'TX-LLS - A_9_QI'!A1", "A_9_QI")</f>
        <v>A_9_QI</v>
      </c>
    </row>
    <row r="34" spans="2:3" x14ac:dyDescent="0.4">
      <c r="B34" s="2" t="str">
        <f>HYPERLINK("#'TX-LLS - A_9_AK'!A1", "Auffälligkeitskriterien: Initiierung Maßnahmenstufe 1 und 2 (AJ 2023)")</f>
        <v>Auffälligkeitskriterien: Initiierung Maßnahmenstufe 1 und 2 (AJ 2023)</v>
      </c>
      <c r="C34" s="2" t="str">
        <f>HYPERLINK("#'TX-LLS - A_9_AK'!A1", "A_9_AK")</f>
        <v>A_9_AK</v>
      </c>
    </row>
    <row r="35" spans="2:3" x14ac:dyDescent="0.4">
      <c r="B35" s="2" t="str">
        <f>HYPERLINK("#'TX-LLS - A_11_AK_QI'!A1", "Qualitätsindikatoren und Auffälligkeitskriterien: Best practice (AJ 2023)")</f>
        <v>Qualitätsindikatoren und Auffälligkeitskriterien: Best practice (AJ 2023)</v>
      </c>
      <c r="C35" s="2" t="str">
        <f>HYPERLINK("#'TX-LLS - A_11_AK_QI'!A1", "A_11_AK_QI")</f>
        <v>A_11_AK_QI</v>
      </c>
    </row>
    <row r="36" spans="2:3" x14ac:dyDescent="0.4">
      <c r="B36" s="2" t="str">
        <f>HYPERLINK("#'TX-LLS - A_12_QI'!A1", "Darstellung des Verlaufs der Bewertung (AJ 2023)")</f>
        <v>Darstellung des Verlaufs der Bewertung (AJ 2023)</v>
      </c>
      <c r="C36" s="2" t="str">
        <f>HYPERLINK("#'TX-LLS - A_12_QI'!A1", "A_12_QI")</f>
        <v>A_12_QI</v>
      </c>
    </row>
    <row r="37" spans="2:3" x14ac:dyDescent="0.4">
      <c r="B37" s="2" t="str">
        <f>HYPERLINK("#'TX-LLS - A_13_QI'!A1", "Qualitätsindikatoren: Art der Maßnahme in Maßnahmenstufe 1 (AJ 2022 und 2023)")</f>
        <v>Qualitätsindikatoren: Art der Maßnahme in Maßnahmenstufe 1 (AJ 2022 und 2023)</v>
      </c>
      <c r="C37" s="2" t="str">
        <f>HYPERLINK("#'TX-LLS - A_13_QI'!A1", "A_13_QI")</f>
        <v>A_13_QI</v>
      </c>
    </row>
    <row r="38" spans="2:3" x14ac:dyDescent="0.4">
      <c r="B38" s="2" t="str">
        <f>HYPERLINK("#'TX-LLS - A_13_AK'!A1", "Auffälligkeitskriterien: Art der Maßnahme in Maßnahmenstufe 1 (AJ 2022 und 2023)")</f>
        <v>Auffälligkeitskriterien: Art der Maßnahme in Maßnahmenstufe 1 (AJ 2022 und 2023)</v>
      </c>
      <c r="C38" s="2" t="str">
        <f>HYPERLINK("#'TX-LLS - A_13_AK'!A1", "A_13_AK")</f>
        <v>A_13_AK</v>
      </c>
    </row>
  </sheetData>
  <pageMargins left="0.7" right="0.7" top="0.75" bottom="0.75" header="0.3" footer="0.3"/>
  <pageSetup paperSize="9" orientation="portrait" horizontalDpi="300" verticalDpi="300"/>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TX-LLS'!A1", "Zurück")</f>
        <v>Zurück</v>
      </c>
    </row>
    <row r="3" spans="1:6" x14ac:dyDescent="0.4">
      <c r="B3" s="7" t="s">
        <v>4778</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1637</v>
      </c>
      <c r="D6" s="9" t="s">
        <v>3326</v>
      </c>
      <c r="E6" s="9" t="s">
        <v>1637</v>
      </c>
      <c r="F6" s="9" t="s">
        <v>3326</v>
      </c>
    </row>
    <row r="7" spans="1:6" x14ac:dyDescent="0.4">
      <c r="B7" s="16" t="s">
        <v>4655</v>
      </c>
      <c r="C7" s="9" t="s">
        <v>1637</v>
      </c>
      <c r="D7" s="9" t="s">
        <v>4443</v>
      </c>
      <c r="E7" s="9" t="s">
        <v>1637</v>
      </c>
      <c r="F7" s="9" t="s">
        <v>4443</v>
      </c>
    </row>
    <row r="8" spans="1:6" x14ac:dyDescent="0.4">
      <c r="B8" s="16" t="s">
        <v>4444</v>
      </c>
      <c r="C8" s="9" t="s">
        <v>1584</v>
      </c>
      <c r="D8" s="9" t="s">
        <v>4504</v>
      </c>
      <c r="E8" s="9" t="s">
        <v>1584</v>
      </c>
      <c r="F8" s="9" t="s">
        <v>4504</v>
      </c>
    </row>
    <row r="9" spans="1:6" x14ac:dyDescent="0.4">
      <c r="B9" s="9" t="s">
        <v>4446</v>
      </c>
      <c r="C9" s="9" t="s">
        <v>1586</v>
      </c>
      <c r="D9" s="9" t="s">
        <v>4447</v>
      </c>
      <c r="E9" s="9" t="s">
        <v>1586</v>
      </c>
      <c r="F9" s="9" t="s">
        <v>4447</v>
      </c>
    </row>
    <row r="10" spans="1:6" x14ac:dyDescent="0.4">
      <c r="B10" s="16" t="s">
        <v>4448</v>
      </c>
      <c r="C10" s="9" t="s">
        <v>1584</v>
      </c>
      <c r="D10" s="9" t="s">
        <v>4443</v>
      </c>
      <c r="E10" s="9" t="s">
        <v>1584</v>
      </c>
      <c r="F10" s="9" t="s">
        <v>4443</v>
      </c>
    </row>
    <row r="11" spans="1:6" x14ac:dyDescent="0.4">
      <c r="B11" s="9" t="s">
        <v>4664</v>
      </c>
      <c r="C11" s="9" t="s">
        <v>1584</v>
      </c>
      <c r="D11" s="9" t="s">
        <v>4443</v>
      </c>
      <c r="E11" s="9" t="s">
        <v>1584</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1586</v>
      </c>
      <c r="D15" s="9" t="s">
        <v>4447</v>
      </c>
      <c r="E15" s="9" t="s">
        <v>1586</v>
      </c>
      <c r="F15" s="9" t="s">
        <v>4447</v>
      </c>
    </row>
    <row r="16" spans="1:6" x14ac:dyDescent="0.4">
      <c r="B16" s="6" t="s">
        <v>4453</v>
      </c>
      <c r="C16" s="9" t="s">
        <v>1584</v>
      </c>
      <c r="D16" s="9" t="s">
        <v>4443</v>
      </c>
      <c r="E16" s="9" t="s">
        <v>1584</v>
      </c>
      <c r="F16" s="9" t="s">
        <v>4443</v>
      </c>
    </row>
    <row r="17" spans="2:6" x14ac:dyDescent="0.4">
      <c r="B17" s="9" t="s">
        <v>4455</v>
      </c>
      <c r="C17" s="9" t="s">
        <v>1584</v>
      </c>
      <c r="D17" s="9" t="s">
        <v>4443</v>
      </c>
      <c r="E17" s="9" t="s">
        <v>1584</v>
      </c>
      <c r="F17" s="9" t="s">
        <v>4443</v>
      </c>
    </row>
    <row r="18" spans="2:6" x14ac:dyDescent="0.4">
      <c r="B18" s="9" t="s">
        <v>4456</v>
      </c>
      <c r="C18" s="9" t="s">
        <v>1586</v>
      </c>
      <c r="D18" s="9" t="s">
        <v>4447</v>
      </c>
      <c r="E18" s="9" t="s">
        <v>1586</v>
      </c>
      <c r="F18" s="9" t="s">
        <v>4447</v>
      </c>
    </row>
    <row r="19" spans="2:6" x14ac:dyDescent="0.4">
      <c r="B19" s="9" t="s">
        <v>4457</v>
      </c>
      <c r="C19" s="9" t="s">
        <v>1586</v>
      </c>
      <c r="D19" s="9" t="s">
        <v>4447</v>
      </c>
      <c r="E19" s="9" t="s">
        <v>1588</v>
      </c>
      <c r="F19" s="9" t="s">
        <v>4510</v>
      </c>
    </row>
    <row r="20" spans="2:6" x14ac:dyDescent="0.4">
      <c r="B20" s="6" t="s">
        <v>4458</v>
      </c>
      <c r="C20" s="9" t="s">
        <v>1595</v>
      </c>
      <c r="D20" s="9" t="s">
        <v>4511</v>
      </c>
      <c r="E20" s="9" t="s">
        <v>1588</v>
      </c>
      <c r="F20" s="9" t="s">
        <v>4510</v>
      </c>
    </row>
    <row r="21" spans="2:6" x14ac:dyDescent="0.4">
      <c r="B21" s="21" t="s">
        <v>4459</v>
      </c>
      <c r="C21" s="22" t="s">
        <v>4437</v>
      </c>
      <c r="D21" s="22" t="s">
        <v>4437</v>
      </c>
      <c r="E21" s="22" t="s">
        <v>4437</v>
      </c>
      <c r="F21" s="22" t="s">
        <v>4437</v>
      </c>
    </row>
    <row r="22" spans="2:6" x14ac:dyDescent="0.4">
      <c r="B22" s="6" t="s">
        <v>4460</v>
      </c>
      <c r="C22" s="9" t="s">
        <v>1586</v>
      </c>
      <c r="D22" s="9" t="s">
        <v>4447</v>
      </c>
      <c r="E22" s="9" t="s">
        <v>1588</v>
      </c>
      <c r="F22" s="9" t="s">
        <v>4510</v>
      </c>
    </row>
    <row r="23" spans="2:6" x14ac:dyDescent="0.4">
      <c r="B23" s="6" t="s">
        <v>4462</v>
      </c>
      <c r="C23" s="9" t="s">
        <v>1588</v>
      </c>
      <c r="D23" s="9" t="s">
        <v>4510</v>
      </c>
      <c r="E23" s="9" t="s">
        <v>1588</v>
      </c>
      <c r="F23" s="9" t="s">
        <v>4510</v>
      </c>
    </row>
    <row r="24" spans="2:6" x14ac:dyDescent="0.4">
      <c r="B24" s="6" t="s">
        <v>4682</v>
      </c>
      <c r="C24" s="9" t="s">
        <v>1586</v>
      </c>
      <c r="D24" s="9" t="s">
        <v>4447</v>
      </c>
      <c r="E24" s="9" t="s">
        <v>1586</v>
      </c>
      <c r="F24" s="9" t="s">
        <v>4447</v>
      </c>
    </row>
    <row r="25" spans="2:6" x14ac:dyDescent="0.4">
      <c r="B25" s="6" t="s">
        <v>4464</v>
      </c>
      <c r="C25" s="9" t="s">
        <v>1586</v>
      </c>
      <c r="D25" s="9" t="s">
        <v>4447</v>
      </c>
      <c r="E25" s="9" t="s">
        <v>1586</v>
      </c>
      <c r="F25" s="9" t="s">
        <v>4447</v>
      </c>
    </row>
    <row r="26" spans="2:6" x14ac:dyDescent="0.4">
      <c r="B26" s="21" t="s">
        <v>4465</v>
      </c>
      <c r="C26" s="22" t="s">
        <v>4437</v>
      </c>
      <c r="D26" s="22" t="s">
        <v>4437</v>
      </c>
      <c r="E26" s="22" t="s">
        <v>4437</v>
      </c>
      <c r="F26" s="22" t="s">
        <v>4437</v>
      </c>
    </row>
    <row r="27" spans="2:6" x14ac:dyDescent="0.4">
      <c r="B27" s="6" t="s">
        <v>4466</v>
      </c>
      <c r="C27" s="9" t="s">
        <v>1586</v>
      </c>
      <c r="D27" s="9" t="s">
        <v>4467</v>
      </c>
      <c r="E27" s="9" t="s">
        <v>1586</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1.3046875" customWidth="1"/>
    <col min="3" max="4" width="17.84375" customWidth="1"/>
  </cols>
  <sheetData>
    <row r="1" spans="1:4" x14ac:dyDescent="0.4">
      <c r="A1" s="2" t="str">
        <f>HYPERLINK("#'Auswahl Auswertungsmodul'!A1", "Zurück zum Start")</f>
        <v>Zurück zum Start</v>
      </c>
    </row>
    <row r="2" spans="1:4" x14ac:dyDescent="0.4">
      <c r="A2" s="2" t="str">
        <f>HYPERLINK("#'Auswahl TX-LLS'!A1", "Zurück")</f>
        <v>Zurück</v>
      </c>
    </row>
    <row r="3" spans="1:4" x14ac:dyDescent="0.4">
      <c r="B3" s="7" t="s">
        <v>4501</v>
      </c>
    </row>
    <row r="4" spans="1:4" x14ac:dyDescent="0.4">
      <c r="B4" s="25" t="s">
        <v>4437</v>
      </c>
      <c r="C4" s="23" t="s">
        <v>4438</v>
      </c>
      <c r="D4" s="25" t="s">
        <v>4438</v>
      </c>
    </row>
    <row r="5" spans="1:4" x14ac:dyDescent="0.4">
      <c r="B5" s="24"/>
      <c r="C5" s="8" t="s">
        <v>4439</v>
      </c>
      <c r="D5" s="8" t="s">
        <v>4440</v>
      </c>
    </row>
    <row r="6" spans="1:4" x14ac:dyDescent="0.4">
      <c r="B6" s="16" t="s">
        <v>4441</v>
      </c>
      <c r="C6" s="9" t="s">
        <v>1676</v>
      </c>
      <c r="D6" s="9" t="s">
        <v>4443</v>
      </c>
    </row>
    <row r="7" spans="1:4" x14ac:dyDescent="0.4">
      <c r="B7" s="16" t="s">
        <v>4444</v>
      </c>
      <c r="C7" s="9" t="s">
        <v>1586</v>
      </c>
      <c r="D7" s="9" t="s">
        <v>4447</v>
      </c>
    </row>
    <row r="8" spans="1:4" x14ac:dyDescent="0.4">
      <c r="B8" s="9" t="s">
        <v>4446</v>
      </c>
      <c r="C8" s="9" t="s">
        <v>1586</v>
      </c>
      <c r="D8" s="9" t="s">
        <v>4447</v>
      </c>
    </row>
    <row r="9" spans="1:4" x14ac:dyDescent="0.4">
      <c r="B9" s="16" t="s">
        <v>4448</v>
      </c>
      <c r="C9" s="9" t="s">
        <v>1586</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1586</v>
      </c>
      <c r="D12" s="9" t="s">
        <v>4447</v>
      </c>
    </row>
    <row r="13" spans="1:4" x14ac:dyDescent="0.4">
      <c r="B13" s="6" t="s">
        <v>4453</v>
      </c>
      <c r="C13" s="9" t="s">
        <v>1586</v>
      </c>
      <c r="D13" s="9" t="s">
        <v>4447</v>
      </c>
    </row>
    <row r="14" spans="1:4" x14ac:dyDescent="0.4">
      <c r="B14" s="9" t="s">
        <v>4455</v>
      </c>
      <c r="C14" s="9" t="s">
        <v>1586</v>
      </c>
      <c r="D14" s="9" t="s">
        <v>4447</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1586</v>
      </c>
      <c r="D19" s="9" t="s">
        <v>4447</v>
      </c>
    </row>
    <row r="20" spans="2:4" x14ac:dyDescent="0.4">
      <c r="B20" s="6" t="s">
        <v>4462</v>
      </c>
      <c r="C20" s="9" t="s">
        <v>1586</v>
      </c>
      <c r="D20" s="9" t="s">
        <v>4447</v>
      </c>
    </row>
    <row r="21" spans="2:4" x14ac:dyDescent="0.4">
      <c r="B21" s="6" t="s">
        <v>4464</v>
      </c>
      <c r="C21" s="9" t="s">
        <v>1586</v>
      </c>
      <c r="D21" s="9" t="s">
        <v>4447</v>
      </c>
    </row>
    <row r="22" spans="2:4" x14ac:dyDescent="0.4">
      <c r="B22" s="21" t="s">
        <v>4465</v>
      </c>
      <c r="C22" s="22" t="s">
        <v>4437</v>
      </c>
      <c r="D22" s="22" t="s">
        <v>4437</v>
      </c>
    </row>
    <row r="23" spans="2:4" x14ac:dyDescent="0.4">
      <c r="B23" s="6" t="s">
        <v>4466</v>
      </c>
      <c r="C23" s="9" t="s">
        <v>1586</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baseColWidth="10" defaultRowHeight="14.6" x14ac:dyDescent="0.4"/>
  <cols>
    <col min="2" max="2" width="9.69140625" customWidth="1"/>
    <col min="3" max="3" width="56.460937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TX-LLS'!A1", "Zurück")</f>
        <v>Zurück</v>
      </c>
    </row>
    <row r="3" spans="1:15" x14ac:dyDescent="0.4">
      <c r="B3" s="7" t="s">
        <v>5858</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455</v>
      </c>
      <c r="C7" s="6" t="s">
        <v>456</v>
      </c>
      <c r="D7" s="9" t="s">
        <v>3265</v>
      </c>
      <c r="E7" s="9" t="s">
        <v>1586</v>
      </c>
      <c r="F7" s="9" t="s">
        <v>899</v>
      </c>
      <c r="G7" s="9" t="s">
        <v>1633</v>
      </c>
      <c r="H7" s="9" t="s">
        <v>899</v>
      </c>
      <c r="I7" s="9" t="s">
        <v>1633</v>
      </c>
      <c r="J7" s="9" t="s">
        <v>899</v>
      </c>
      <c r="K7" s="9" t="s">
        <v>1633</v>
      </c>
      <c r="L7" s="9" t="s">
        <v>45</v>
      </c>
      <c r="M7" s="9" t="s">
        <v>158</v>
      </c>
      <c r="N7" s="9" t="s">
        <v>45</v>
      </c>
      <c r="O7" s="9" t="s">
        <v>158</v>
      </c>
    </row>
    <row r="8" spans="1:15" ht="24.9" x14ac:dyDescent="0.4">
      <c r="B8" s="10" t="s">
        <v>457</v>
      </c>
      <c r="C8" s="10" t="s">
        <v>368</v>
      </c>
      <c r="D8" s="11" t="s">
        <v>158</v>
      </c>
      <c r="E8" s="11" t="s">
        <v>1586</v>
      </c>
      <c r="F8" s="11" t="s">
        <v>52</v>
      </c>
      <c r="G8" s="11" t="s">
        <v>158</v>
      </c>
      <c r="H8" s="11" t="s">
        <v>52</v>
      </c>
      <c r="I8" s="11" t="s">
        <v>158</v>
      </c>
      <c r="J8" s="11" t="s">
        <v>52</v>
      </c>
      <c r="K8" s="11" t="s">
        <v>158</v>
      </c>
      <c r="L8" s="11" t="s">
        <v>52</v>
      </c>
      <c r="M8" s="11" t="s">
        <v>158</v>
      </c>
      <c r="N8" s="11" t="s">
        <v>52</v>
      </c>
      <c r="O8" s="11" t="s">
        <v>158</v>
      </c>
    </row>
    <row r="9" spans="1:15" ht="24.9" x14ac:dyDescent="0.4">
      <c r="B9" s="6" t="s">
        <v>458</v>
      </c>
      <c r="C9" s="6" t="s">
        <v>459</v>
      </c>
      <c r="D9" s="9" t="s">
        <v>158</v>
      </c>
      <c r="E9" s="9" t="s">
        <v>1586</v>
      </c>
      <c r="F9" s="9" t="s">
        <v>52</v>
      </c>
      <c r="G9" s="9" t="s">
        <v>158</v>
      </c>
      <c r="H9" s="9" t="s">
        <v>52</v>
      </c>
      <c r="I9" s="9" t="s">
        <v>158</v>
      </c>
      <c r="J9" s="9" t="s">
        <v>52</v>
      </c>
      <c r="K9" s="9" t="s">
        <v>158</v>
      </c>
      <c r="L9" s="9" t="s">
        <v>52</v>
      </c>
      <c r="M9" s="9" t="s">
        <v>158</v>
      </c>
      <c r="N9" s="9" t="s">
        <v>52</v>
      </c>
      <c r="O9" s="9" t="s">
        <v>158</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heetViews>
  <sheetFormatPr baseColWidth="10" defaultRowHeight="14.6" x14ac:dyDescent="0.4"/>
  <cols>
    <col min="2" max="2" width="9.69140625" customWidth="1"/>
    <col min="3" max="3" width="41"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TX-LLS'!A1", "Zurück")</f>
        <v>Zurück</v>
      </c>
    </row>
    <row r="3" spans="1:13" x14ac:dyDescent="0.4">
      <c r="B3" s="7" t="s">
        <v>5289</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41</v>
      </c>
      <c r="C7" s="21"/>
      <c r="D7" s="29"/>
      <c r="E7" s="29"/>
      <c r="F7" s="29"/>
      <c r="G7" s="29"/>
      <c r="H7" s="29"/>
      <c r="I7" s="29"/>
      <c r="J7" s="29"/>
      <c r="K7" s="29"/>
      <c r="L7" s="29"/>
      <c r="M7" s="29"/>
    </row>
    <row r="8" spans="1:13" ht="24.9" x14ac:dyDescent="0.4">
      <c r="B8" s="6" t="s">
        <v>95</v>
      </c>
      <c r="C8" s="6" t="s">
        <v>43</v>
      </c>
      <c r="D8" s="9" t="s">
        <v>158</v>
      </c>
      <c r="E8" s="9" t="s">
        <v>1586</v>
      </c>
      <c r="F8" s="9" t="s">
        <v>52</v>
      </c>
      <c r="G8" s="9" t="s">
        <v>158</v>
      </c>
      <c r="H8" s="9" t="s">
        <v>52</v>
      </c>
      <c r="I8" s="9" t="s">
        <v>158</v>
      </c>
      <c r="J8" s="9" t="s">
        <v>52</v>
      </c>
      <c r="K8" s="9" t="s">
        <v>158</v>
      </c>
      <c r="L8" s="9" t="s">
        <v>52</v>
      </c>
      <c r="M8" s="9" t="s">
        <v>158</v>
      </c>
    </row>
    <row r="9" spans="1:13" ht="24.9" x14ac:dyDescent="0.4">
      <c r="B9" s="6" t="s">
        <v>96</v>
      </c>
      <c r="C9" s="6" t="s">
        <v>47</v>
      </c>
      <c r="D9" s="9" t="s">
        <v>158</v>
      </c>
      <c r="E9" s="9" t="s">
        <v>1586</v>
      </c>
      <c r="F9" s="9" t="s">
        <v>52</v>
      </c>
      <c r="G9" s="9" t="s">
        <v>158</v>
      </c>
      <c r="H9" s="9" t="s">
        <v>52</v>
      </c>
      <c r="I9" s="9" t="s">
        <v>158</v>
      </c>
      <c r="J9" s="9" t="s">
        <v>52</v>
      </c>
      <c r="K9" s="9" t="s">
        <v>158</v>
      </c>
      <c r="L9" s="9" t="s">
        <v>52</v>
      </c>
      <c r="M9" s="9" t="s">
        <v>158</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heetViews>
  <sheetFormatPr baseColWidth="10" defaultRowHeight="14.6" x14ac:dyDescent="0.4"/>
  <cols>
    <col min="2" max="2" width="9.69140625" customWidth="1"/>
    <col min="3" max="3" width="56.460937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TX-LLS'!A1", "Zurück")</f>
        <v>Zurück</v>
      </c>
    </row>
    <row r="3" spans="1:9" x14ac:dyDescent="0.4">
      <c r="B3" s="7" t="s">
        <v>6807</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455</v>
      </c>
      <c r="C6" s="6" t="s">
        <v>456</v>
      </c>
      <c r="D6" s="9" t="s">
        <v>1584</v>
      </c>
      <c r="E6" s="9" t="s">
        <v>1588</v>
      </c>
      <c r="F6" s="9" t="s">
        <v>1586</v>
      </c>
      <c r="G6" s="9" t="s">
        <v>1588</v>
      </c>
      <c r="H6" s="9" t="s">
        <v>1586</v>
      </c>
      <c r="I6" s="9" t="s">
        <v>1586</v>
      </c>
    </row>
    <row r="7" spans="1:9" x14ac:dyDescent="0.4">
      <c r="B7" s="10" t="s">
        <v>457</v>
      </c>
      <c r="C7" s="10" t="s">
        <v>368</v>
      </c>
      <c r="D7" s="11" t="s">
        <v>1586</v>
      </c>
      <c r="E7" s="11" t="s">
        <v>1586</v>
      </c>
      <c r="F7" s="11" t="s">
        <v>1586</v>
      </c>
      <c r="G7" s="11" t="s">
        <v>1586</v>
      </c>
      <c r="H7" s="11" t="s">
        <v>1586</v>
      </c>
      <c r="I7" s="11" t="s">
        <v>1586</v>
      </c>
    </row>
    <row r="8" spans="1:9" x14ac:dyDescent="0.4">
      <c r="B8" s="6" t="s">
        <v>458</v>
      </c>
      <c r="C8" s="6" t="s">
        <v>459</v>
      </c>
      <c r="D8" s="9" t="s">
        <v>1586</v>
      </c>
      <c r="E8" s="9" t="s">
        <v>1586</v>
      </c>
      <c r="F8" s="9" t="s">
        <v>1586</v>
      </c>
      <c r="G8" s="9" t="s">
        <v>1586</v>
      </c>
      <c r="H8" s="9" t="s">
        <v>1586</v>
      </c>
      <c r="I8" s="9" t="s">
        <v>1586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heetViews>
  <sheetFormatPr baseColWidth="10" defaultRowHeight="14.6" x14ac:dyDescent="0.4"/>
  <cols>
    <col min="2" max="2" width="9.69140625" customWidth="1"/>
    <col min="3" max="3" width="41"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TX-LLS'!A1", "Zurück")</f>
        <v>Zurück</v>
      </c>
    </row>
    <row r="3" spans="1:9" x14ac:dyDescent="0.4">
      <c r="B3" s="7" t="s">
        <v>6776</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41</v>
      </c>
      <c r="C6" s="21"/>
      <c r="D6" s="29"/>
      <c r="E6" s="29"/>
      <c r="F6" s="29"/>
      <c r="G6" s="29"/>
      <c r="H6" s="29"/>
      <c r="I6" s="29"/>
    </row>
    <row r="7" spans="1:9" x14ac:dyDescent="0.4">
      <c r="B7" s="6" t="s">
        <v>95</v>
      </c>
      <c r="C7" s="6" t="s">
        <v>43</v>
      </c>
      <c r="D7" s="9" t="s">
        <v>1586</v>
      </c>
      <c r="E7" s="9" t="s">
        <v>1586</v>
      </c>
      <c r="F7" s="9" t="s">
        <v>1586</v>
      </c>
      <c r="G7" s="9" t="s">
        <v>1586</v>
      </c>
      <c r="H7" s="9" t="s">
        <v>1586</v>
      </c>
      <c r="I7" s="9" t="s">
        <v>1586</v>
      </c>
    </row>
    <row r="8" spans="1:9" x14ac:dyDescent="0.4">
      <c r="B8" s="6" t="s">
        <v>96</v>
      </c>
      <c r="C8" s="6" t="s">
        <v>47</v>
      </c>
      <c r="D8" s="9" t="s">
        <v>1586</v>
      </c>
      <c r="E8" s="9" t="s">
        <v>1586</v>
      </c>
      <c r="F8" s="9" t="s">
        <v>1586</v>
      </c>
      <c r="G8" s="9" t="s">
        <v>1586</v>
      </c>
      <c r="H8" s="9" t="s">
        <v>1586</v>
      </c>
      <c r="I8" s="9" t="s">
        <v>1586</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4.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TX-LLS'!A1", "Zurück")</f>
        <v>Zurück</v>
      </c>
    </row>
    <row r="3" spans="1:7" x14ac:dyDescent="0.4">
      <c r="B3" s="7" t="s">
        <v>6883</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1584</v>
      </c>
      <c r="C6" s="5" t="s">
        <v>1586</v>
      </c>
      <c r="D6" s="5" t="s">
        <v>1586</v>
      </c>
      <c r="E6" s="5" t="s">
        <v>1588</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workbookViewId="0"/>
  </sheetViews>
  <sheetFormatPr baseColWidth="10" defaultRowHeight="14.6" x14ac:dyDescent="0.4"/>
  <cols>
    <col min="2" max="2" width="9.69140625" customWidth="1"/>
    <col min="3" max="3" width="89" customWidth="1"/>
    <col min="4" max="4" width="17" customWidth="1"/>
    <col min="5" max="5" width="22.69140625" customWidth="1"/>
    <col min="6" max="6" width="67.69140625" customWidth="1"/>
    <col min="7" max="7" width="85.69140625" customWidth="1"/>
    <col min="8" max="8" width="33.69140625" customWidth="1"/>
  </cols>
  <sheetData>
    <row r="1" spans="1:8" x14ac:dyDescent="0.4">
      <c r="A1" s="2" t="str">
        <f>HYPERLINK("#'Auswahl Auswertungsmodul'!A1", "Zurück zum Start")</f>
        <v>Zurück zum Start</v>
      </c>
    </row>
    <row r="2" spans="1:8" x14ac:dyDescent="0.4">
      <c r="A2" s="2" t="str">
        <f>HYPERLINK("#'Auswahl PCI'!A1", "Zurück")</f>
        <v>Zurück</v>
      </c>
    </row>
    <row r="3" spans="1:8" x14ac:dyDescent="0.4">
      <c r="B3" s="7" t="s">
        <v>1894</v>
      </c>
    </row>
    <row r="4" spans="1:8" x14ac:dyDescent="0.4">
      <c r="B4" s="25" t="s">
        <v>36</v>
      </c>
      <c r="C4" s="25" t="s">
        <v>345</v>
      </c>
      <c r="D4" s="25" t="s">
        <v>1608</v>
      </c>
      <c r="E4" s="26" t="s">
        <v>1580</v>
      </c>
      <c r="F4" s="23" t="s">
        <v>1581</v>
      </c>
      <c r="G4" s="25" t="s">
        <v>1581</v>
      </c>
      <c r="H4" s="25" t="s">
        <v>1581</v>
      </c>
    </row>
    <row r="5" spans="1:8" x14ac:dyDescent="0.4">
      <c r="B5" s="24"/>
      <c r="C5" s="24"/>
      <c r="D5" s="24"/>
      <c r="E5" s="27"/>
      <c r="F5" s="8" t="s">
        <v>1811</v>
      </c>
      <c r="G5" s="8" t="s">
        <v>1583</v>
      </c>
      <c r="H5" s="8" t="s">
        <v>14</v>
      </c>
    </row>
    <row r="6" spans="1:8" ht="24.9" x14ac:dyDescent="0.4">
      <c r="B6" s="6" t="s">
        <v>488</v>
      </c>
      <c r="C6" s="6" t="s">
        <v>489</v>
      </c>
      <c r="D6" s="6" t="s">
        <v>1610</v>
      </c>
      <c r="E6" s="9" t="s">
        <v>1684</v>
      </c>
      <c r="F6" s="9" t="s">
        <v>1844</v>
      </c>
      <c r="G6" s="9" t="s">
        <v>1280</v>
      </c>
      <c r="H6" s="9" t="s">
        <v>210</v>
      </c>
    </row>
    <row r="7" spans="1:8" ht="24.9" x14ac:dyDescent="0.4">
      <c r="B7" s="6" t="s">
        <v>488</v>
      </c>
      <c r="C7" s="6" t="s">
        <v>489</v>
      </c>
      <c r="D7" s="6" t="s">
        <v>1613</v>
      </c>
      <c r="E7" s="9" t="s">
        <v>1637</v>
      </c>
      <c r="F7" s="9" t="s">
        <v>1845</v>
      </c>
      <c r="G7" s="9" t="s">
        <v>1845</v>
      </c>
      <c r="H7" s="9" t="s">
        <v>183</v>
      </c>
    </row>
    <row r="8" spans="1:8" ht="24.9" x14ac:dyDescent="0.4">
      <c r="B8" s="6" t="s">
        <v>488</v>
      </c>
      <c r="C8" s="6" t="s">
        <v>489</v>
      </c>
      <c r="D8" s="6" t="s">
        <v>1617</v>
      </c>
      <c r="E8" s="9" t="s">
        <v>1835</v>
      </c>
      <c r="F8" s="9" t="s">
        <v>1846</v>
      </c>
      <c r="G8" s="9" t="s">
        <v>1847</v>
      </c>
      <c r="H8" s="9" t="s">
        <v>452</v>
      </c>
    </row>
    <row r="9" spans="1:8" ht="24.9" x14ac:dyDescent="0.4">
      <c r="B9" s="6" t="s">
        <v>490</v>
      </c>
      <c r="C9" s="6" t="s">
        <v>491</v>
      </c>
      <c r="D9" s="6" t="s">
        <v>1610</v>
      </c>
      <c r="E9" s="9" t="s">
        <v>1848</v>
      </c>
      <c r="F9" s="9" t="s">
        <v>1849</v>
      </c>
      <c r="G9" s="9" t="s">
        <v>1850</v>
      </c>
      <c r="H9" s="9" t="s">
        <v>493</v>
      </c>
    </row>
    <row r="10" spans="1:8" ht="24.9" x14ac:dyDescent="0.4">
      <c r="B10" s="6" t="s">
        <v>490</v>
      </c>
      <c r="C10" s="6" t="s">
        <v>491</v>
      </c>
      <c r="D10" s="6" t="s">
        <v>1613</v>
      </c>
      <c r="E10" s="9" t="s">
        <v>1745</v>
      </c>
      <c r="F10" s="9" t="s">
        <v>1025</v>
      </c>
      <c r="G10" s="9" t="s">
        <v>1160</v>
      </c>
      <c r="H10" s="9" t="s">
        <v>342</v>
      </c>
    </row>
    <row r="11" spans="1:8" ht="24.9" x14ac:dyDescent="0.4">
      <c r="B11" s="6" t="s">
        <v>490</v>
      </c>
      <c r="C11" s="6" t="s">
        <v>491</v>
      </c>
      <c r="D11" s="6" t="s">
        <v>1617</v>
      </c>
      <c r="E11" s="9" t="s">
        <v>1851</v>
      </c>
      <c r="F11" s="9" t="s">
        <v>1852</v>
      </c>
      <c r="G11" s="9" t="s">
        <v>1852</v>
      </c>
      <c r="H11" s="9" t="s">
        <v>600</v>
      </c>
    </row>
    <row r="12" spans="1:8" ht="24.9" x14ac:dyDescent="0.4">
      <c r="B12" s="6" t="s">
        <v>494</v>
      </c>
      <c r="C12" s="6" t="s">
        <v>495</v>
      </c>
      <c r="D12" s="6" t="s">
        <v>1610</v>
      </c>
      <c r="E12" s="9" t="s">
        <v>1853</v>
      </c>
      <c r="F12" s="9" t="s">
        <v>1854</v>
      </c>
      <c r="G12" s="9" t="s">
        <v>1175</v>
      </c>
      <c r="H12" s="9" t="s">
        <v>497</v>
      </c>
    </row>
    <row r="13" spans="1:8" ht="24.9" x14ac:dyDescent="0.4">
      <c r="B13" s="6" t="s">
        <v>494</v>
      </c>
      <c r="C13" s="6" t="s">
        <v>495</v>
      </c>
      <c r="D13" s="6" t="s">
        <v>1613</v>
      </c>
      <c r="E13" s="9" t="s">
        <v>1853</v>
      </c>
      <c r="F13" s="9" t="s">
        <v>1854</v>
      </c>
      <c r="G13" s="9" t="s">
        <v>1175</v>
      </c>
      <c r="H13" s="9" t="s">
        <v>497</v>
      </c>
    </row>
    <row r="14" spans="1:8" ht="24.9" x14ac:dyDescent="0.4">
      <c r="B14" s="6" t="s">
        <v>494</v>
      </c>
      <c r="C14" s="6" t="s">
        <v>495</v>
      </c>
      <c r="D14" s="6" t="s">
        <v>1617</v>
      </c>
      <c r="E14" s="9" t="s">
        <v>1586</v>
      </c>
      <c r="F14" s="9" t="s">
        <v>1653</v>
      </c>
      <c r="G14" s="9" t="s">
        <v>1653</v>
      </c>
      <c r="H14" s="9" t="s">
        <v>1653</v>
      </c>
    </row>
    <row r="15" spans="1:8" ht="24.9" x14ac:dyDescent="0.4">
      <c r="B15" s="6" t="s">
        <v>498</v>
      </c>
      <c r="C15" s="6" t="s">
        <v>499</v>
      </c>
      <c r="D15" s="6" t="s">
        <v>1610</v>
      </c>
      <c r="E15" s="9" t="s">
        <v>1745</v>
      </c>
      <c r="F15" s="9" t="s">
        <v>1183</v>
      </c>
      <c r="G15" s="9" t="s">
        <v>1251</v>
      </c>
      <c r="H15" s="9" t="s">
        <v>342</v>
      </c>
    </row>
    <row r="16" spans="1:8" ht="24.9" x14ac:dyDescent="0.4">
      <c r="B16" s="6" t="s">
        <v>498</v>
      </c>
      <c r="C16" s="6" t="s">
        <v>499</v>
      </c>
      <c r="D16" s="6" t="s">
        <v>1613</v>
      </c>
      <c r="E16" s="9" t="s">
        <v>1705</v>
      </c>
      <c r="F16" s="9" t="s">
        <v>1855</v>
      </c>
      <c r="G16" s="9" t="s">
        <v>1707</v>
      </c>
      <c r="H16" s="9" t="s">
        <v>252</v>
      </c>
    </row>
    <row r="17" spans="2:8" ht="24.9" x14ac:dyDescent="0.4">
      <c r="B17" s="6" t="s">
        <v>498</v>
      </c>
      <c r="C17" s="6" t="s">
        <v>499</v>
      </c>
      <c r="D17" s="6" t="s">
        <v>1617</v>
      </c>
      <c r="E17" s="9" t="s">
        <v>1595</v>
      </c>
      <c r="F17" s="9" t="s">
        <v>81</v>
      </c>
      <c r="G17" s="9" t="s">
        <v>81</v>
      </c>
      <c r="H17" s="9" t="s">
        <v>81</v>
      </c>
    </row>
    <row r="18" spans="2:8" ht="24.9" x14ac:dyDescent="0.4">
      <c r="B18" s="6" t="s">
        <v>500</v>
      </c>
      <c r="C18" s="6" t="s">
        <v>501</v>
      </c>
      <c r="D18" s="6" t="s">
        <v>1610</v>
      </c>
      <c r="E18" s="9" t="s">
        <v>1812</v>
      </c>
      <c r="F18" s="9" t="s">
        <v>1856</v>
      </c>
      <c r="G18" s="9" t="s">
        <v>1857</v>
      </c>
      <c r="H18" s="9" t="s">
        <v>349</v>
      </c>
    </row>
    <row r="19" spans="2:8" ht="24.9" x14ac:dyDescent="0.4">
      <c r="B19" s="6" t="s">
        <v>500</v>
      </c>
      <c r="C19" s="6" t="s">
        <v>501</v>
      </c>
      <c r="D19" s="6" t="s">
        <v>1613</v>
      </c>
      <c r="E19" s="9" t="s">
        <v>1858</v>
      </c>
      <c r="F19" s="9" t="s">
        <v>1859</v>
      </c>
      <c r="G19" s="9" t="s">
        <v>1860</v>
      </c>
      <c r="H19" s="9" t="s">
        <v>832</v>
      </c>
    </row>
    <row r="20" spans="2:8" ht="24.9" x14ac:dyDescent="0.4">
      <c r="B20" s="6" t="s">
        <v>500</v>
      </c>
      <c r="C20" s="6" t="s">
        <v>501</v>
      </c>
      <c r="D20" s="6" t="s">
        <v>1617</v>
      </c>
      <c r="E20" s="9" t="s">
        <v>1625</v>
      </c>
      <c r="F20" s="9" t="s">
        <v>926</v>
      </c>
      <c r="G20" s="9" t="s">
        <v>1674</v>
      </c>
      <c r="H20" s="9" t="s">
        <v>187</v>
      </c>
    </row>
    <row r="21" spans="2:8" ht="24.9" x14ac:dyDescent="0.4">
      <c r="B21" s="6" t="s">
        <v>502</v>
      </c>
      <c r="C21" s="6" t="s">
        <v>503</v>
      </c>
      <c r="D21" s="6" t="s">
        <v>1610</v>
      </c>
      <c r="E21" s="9" t="s">
        <v>1853</v>
      </c>
      <c r="F21" s="9" t="s">
        <v>1861</v>
      </c>
      <c r="G21" s="9" t="s">
        <v>1862</v>
      </c>
      <c r="H21" s="9" t="s">
        <v>1177</v>
      </c>
    </row>
    <row r="22" spans="2:8" ht="24.9" x14ac:dyDescent="0.4">
      <c r="B22" s="6" t="s">
        <v>502</v>
      </c>
      <c r="C22" s="6" t="s">
        <v>503</v>
      </c>
      <c r="D22" s="6" t="s">
        <v>1613</v>
      </c>
      <c r="E22" s="9" t="s">
        <v>1705</v>
      </c>
      <c r="F22" s="9" t="s">
        <v>1863</v>
      </c>
      <c r="G22" s="9" t="s">
        <v>1855</v>
      </c>
      <c r="H22" s="9" t="s">
        <v>1707</v>
      </c>
    </row>
    <row r="23" spans="2:8" ht="24.9" x14ac:dyDescent="0.4">
      <c r="B23" s="6" t="s">
        <v>502</v>
      </c>
      <c r="C23" s="6" t="s">
        <v>503</v>
      </c>
      <c r="D23" s="6" t="s">
        <v>1617</v>
      </c>
      <c r="E23" s="9" t="s">
        <v>1588</v>
      </c>
      <c r="F23" s="9" t="s">
        <v>59</v>
      </c>
      <c r="G23" s="9" t="s">
        <v>59</v>
      </c>
      <c r="H23" s="9" t="s">
        <v>59</v>
      </c>
    </row>
    <row r="24" spans="2:8" ht="24.9" x14ac:dyDescent="0.4">
      <c r="B24" s="6" t="s">
        <v>504</v>
      </c>
      <c r="C24" s="6" t="s">
        <v>505</v>
      </c>
      <c r="D24" s="6" t="s">
        <v>1610</v>
      </c>
      <c r="E24" s="9" t="s">
        <v>1864</v>
      </c>
      <c r="F24" s="9" t="s">
        <v>1865</v>
      </c>
      <c r="G24" s="9" t="s">
        <v>1169</v>
      </c>
      <c r="H24" s="9" t="s">
        <v>507</v>
      </c>
    </row>
    <row r="25" spans="2:8" ht="24.9" x14ac:dyDescent="0.4">
      <c r="B25" s="6" t="s">
        <v>504</v>
      </c>
      <c r="C25" s="6" t="s">
        <v>505</v>
      </c>
      <c r="D25" s="6" t="s">
        <v>1613</v>
      </c>
      <c r="E25" s="9" t="s">
        <v>1621</v>
      </c>
      <c r="F25" s="9" t="s">
        <v>1622</v>
      </c>
      <c r="G25" s="9" t="s">
        <v>1623</v>
      </c>
      <c r="H25" s="9" t="s">
        <v>1624</v>
      </c>
    </row>
    <row r="26" spans="2:8" ht="24.9" x14ac:dyDescent="0.4">
      <c r="B26" s="6" t="s">
        <v>504</v>
      </c>
      <c r="C26" s="6" t="s">
        <v>505</v>
      </c>
      <c r="D26" s="6" t="s">
        <v>1617</v>
      </c>
      <c r="E26" s="9" t="s">
        <v>1588</v>
      </c>
      <c r="F26" s="9" t="s">
        <v>59</v>
      </c>
      <c r="G26" s="9" t="s">
        <v>59</v>
      </c>
      <c r="H26" s="9" t="s">
        <v>59</v>
      </c>
    </row>
    <row r="27" spans="2:8" ht="24.9" x14ac:dyDescent="0.4">
      <c r="B27" s="6" t="s">
        <v>508</v>
      </c>
      <c r="C27" s="6" t="s">
        <v>509</v>
      </c>
      <c r="D27" s="6" t="s">
        <v>1610</v>
      </c>
      <c r="E27" s="9" t="s">
        <v>1866</v>
      </c>
      <c r="F27" s="9" t="s">
        <v>1867</v>
      </c>
      <c r="G27" s="9" t="s">
        <v>1868</v>
      </c>
      <c r="H27" s="9" t="s">
        <v>511</v>
      </c>
    </row>
    <row r="28" spans="2:8" ht="24.9" x14ac:dyDescent="0.4">
      <c r="B28" s="6" t="s">
        <v>508</v>
      </c>
      <c r="C28" s="6" t="s">
        <v>509</v>
      </c>
      <c r="D28" s="6" t="s">
        <v>1613</v>
      </c>
      <c r="E28" s="9" t="s">
        <v>1869</v>
      </c>
      <c r="F28" s="9" t="s">
        <v>1870</v>
      </c>
      <c r="G28" s="9" t="s">
        <v>1871</v>
      </c>
      <c r="H28" s="9" t="s">
        <v>1872</v>
      </c>
    </row>
    <row r="29" spans="2:8" ht="24.9" x14ac:dyDescent="0.4">
      <c r="B29" s="6" t="s">
        <v>508</v>
      </c>
      <c r="C29" s="6" t="s">
        <v>509</v>
      </c>
      <c r="D29" s="6" t="s">
        <v>1617</v>
      </c>
      <c r="E29" s="9" t="s">
        <v>1661</v>
      </c>
      <c r="F29" s="9" t="s">
        <v>143</v>
      </c>
      <c r="G29" s="9" t="s">
        <v>143</v>
      </c>
      <c r="H29" s="9" t="s">
        <v>143</v>
      </c>
    </row>
    <row r="30" spans="2:8" ht="24.9" x14ac:dyDescent="0.4">
      <c r="B30" s="6" t="s">
        <v>512</v>
      </c>
      <c r="C30" s="6" t="s">
        <v>513</v>
      </c>
      <c r="D30" s="6" t="s">
        <v>1610</v>
      </c>
      <c r="E30" s="9" t="s">
        <v>1873</v>
      </c>
      <c r="F30" s="9" t="s">
        <v>1334</v>
      </c>
      <c r="G30" s="9" t="s">
        <v>1874</v>
      </c>
      <c r="H30" s="9" t="s">
        <v>1174</v>
      </c>
    </row>
    <row r="31" spans="2:8" ht="24.9" x14ac:dyDescent="0.4">
      <c r="B31" s="6" t="s">
        <v>512</v>
      </c>
      <c r="C31" s="6" t="s">
        <v>513</v>
      </c>
      <c r="D31" s="6" t="s">
        <v>1613</v>
      </c>
      <c r="E31" s="9" t="s">
        <v>1816</v>
      </c>
      <c r="F31" s="9" t="s">
        <v>1875</v>
      </c>
      <c r="G31" s="9" t="s">
        <v>1876</v>
      </c>
      <c r="H31" s="9" t="s">
        <v>1877</v>
      </c>
    </row>
    <row r="32" spans="2:8" ht="24.9" x14ac:dyDescent="0.4">
      <c r="B32" s="6" t="s">
        <v>512</v>
      </c>
      <c r="C32" s="6" t="s">
        <v>513</v>
      </c>
      <c r="D32" s="6" t="s">
        <v>1617</v>
      </c>
      <c r="E32" s="9" t="s">
        <v>1588</v>
      </c>
      <c r="F32" s="9" t="s">
        <v>58</v>
      </c>
      <c r="G32" s="9" t="s">
        <v>59</v>
      </c>
      <c r="H32" s="9" t="s">
        <v>59</v>
      </c>
    </row>
    <row r="33" spans="2:8" ht="24.9" x14ac:dyDescent="0.4">
      <c r="B33" s="6" t="s">
        <v>516</v>
      </c>
      <c r="C33" s="6" t="s">
        <v>517</v>
      </c>
      <c r="D33" s="6" t="s">
        <v>1610</v>
      </c>
      <c r="E33" s="9" t="s">
        <v>1853</v>
      </c>
      <c r="F33" s="9" t="s">
        <v>1861</v>
      </c>
      <c r="G33" s="9" t="s">
        <v>1175</v>
      </c>
      <c r="H33" s="9" t="s">
        <v>1166</v>
      </c>
    </row>
    <row r="34" spans="2:8" ht="24.9" x14ac:dyDescent="0.4">
      <c r="B34" s="6" t="s">
        <v>516</v>
      </c>
      <c r="C34" s="6" t="s">
        <v>517</v>
      </c>
      <c r="D34" s="6" t="s">
        <v>1613</v>
      </c>
      <c r="E34" s="9" t="s">
        <v>1705</v>
      </c>
      <c r="F34" s="9" t="s">
        <v>1863</v>
      </c>
      <c r="G34" s="9" t="s">
        <v>1878</v>
      </c>
      <c r="H34" s="9" t="s">
        <v>1879</v>
      </c>
    </row>
    <row r="35" spans="2:8" ht="24.9" x14ac:dyDescent="0.4">
      <c r="B35" s="6" t="s">
        <v>516</v>
      </c>
      <c r="C35" s="6" t="s">
        <v>517</v>
      </c>
      <c r="D35" s="6" t="s">
        <v>1617</v>
      </c>
      <c r="E35" s="9" t="s">
        <v>1588</v>
      </c>
      <c r="F35" s="9" t="s">
        <v>59</v>
      </c>
      <c r="G35" s="9" t="s">
        <v>59</v>
      </c>
      <c r="H35" s="9" t="s">
        <v>59</v>
      </c>
    </row>
    <row r="36" spans="2:8" ht="24.9" x14ac:dyDescent="0.4">
      <c r="B36" s="6" t="s">
        <v>518</v>
      </c>
      <c r="C36" s="6" t="s">
        <v>519</v>
      </c>
      <c r="D36" s="6" t="s">
        <v>1610</v>
      </c>
      <c r="E36" s="9" t="s">
        <v>1611</v>
      </c>
      <c r="F36" s="9" t="s">
        <v>1612</v>
      </c>
      <c r="G36" s="9" t="s">
        <v>1880</v>
      </c>
      <c r="H36" s="9" t="s">
        <v>1881</v>
      </c>
    </row>
    <row r="37" spans="2:8" ht="24.9" x14ac:dyDescent="0.4">
      <c r="B37" s="6" t="s">
        <v>518</v>
      </c>
      <c r="C37" s="6" t="s">
        <v>519</v>
      </c>
      <c r="D37" s="6" t="s">
        <v>1613</v>
      </c>
      <c r="E37" s="9" t="s">
        <v>1882</v>
      </c>
      <c r="F37" s="9" t="s">
        <v>1883</v>
      </c>
      <c r="G37" s="9" t="s">
        <v>1884</v>
      </c>
      <c r="H37" s="9" t="s">
        <v>1885</v>
      </c>
    </row>
    <row r="38" spans="2:8" ht="24.9" x14ac:dyDescent="0.4">
      <c r="B38" s="6" t="s">
        <v>518</v>
      </c>
      <c r="C38" s="6" t="s">
        <v>519</v>
      </c>
      <c r="D38" s="6" t="s">
        <v>1617</v>
      </c>
      <c r="E38" s="9" t="s">
        <v>1661</v>
      </c>
      <c r="F38" s="9" t="s">
        <v>143</v>
      </c>
      <c r="G38" s="9" t="s">
        <v>143</v>
      </c>
      <c r="H38" s="9" t="s">
        <v>143</v>
      </c>
    </row>
    <row r="39" spans="2:8" ht="24.9" x14ac:dyDescent="0.4">
      <c r="B39" s="6" t="s">
        <v>520</v>
      </c>
      <c r="C39" s="6" t="s">
        <v>521</v>
      </c>
      <c r="D39" s="6" t="s">
        <v>1610</v>
      </c>
      <c r="E39" s="9" t="s">
        <v>1886</v>
      </c>
      <c r="F39" s="9" t="s">
        <v>1887</v>
      </c>
      <c r="G39" s="9" t="s">
        <v>1322</v>
      </c>
      <c r="H39" s="9" t="s">
        <v>523</v>
      </c>
    </row>
    <row r="40" spans="2:8" ht="24.9" x14ac:dyDescent="0.4">
      <c r="B40" s="6" t="s">
        <v>520</v>
      </c>
      <c r="C40" s="6" t="s">
        <v>521</v>
      </c>
      <c r="D40" s="6" t="s">
        <v>1613</v>
      </c>
      <c r="E40" s="9" t="s">
        <v>1816</v>
      </c>
      <c r="F40" s="9" t="s">
        <v>1818</v>
      </c>
      <c r="G40" s="9" t="s">
        <v>357</v>
      </c>
      <c r="H40" s="9" t="s">
        <v>357</v>
      </c>
    </row>
    <row r="41" spans="2:8" ht="24.9" x14ac:dyDescent="0.4">
      <c r="B41" s="6" t="s">
        <v>520</v>
      </c>
      <c r="C41" s="6" t="s">
        <v>521</v>
      </c>
      <c r="D41" s="6" t="s">
        <v>1617</v>
      </c>
      <c r="E41" s="9" t="s">
        <v>1584</v>
      </c>
      <c r="F41" s="9" t="s">
        <v>45</v>
      </c>
      <c r="G41" s="9" t="s">
        <v>898</v>
      </c>
      <c r="H41" s="9" t="s">
        <v>45</v>
      </c>
    </row>
    <row r="42" spans="2:8" ht="24.9" x14ac:dyDescent="0.4">
      <c r="B42" s="6" t="s">
        <v>524</v>
      </c>
      <c r="C42" s="6" t="s">
        <v>525</v>
      </c>
      <c r="D42" s="6" t="s">
        <v>1610</v>
      </c>
      <c r="E42" s="9" t="s">
        <v>1745</v>
      </c>
      <c r="F42" s="9" t="s">
        <v>1250</v>
      </c>
      <c r="G42" s="9" t="s">
        <v>1160</v>
      </c>
      <c r="H42" s="9" t="s">
        <v>342</v>
      </c>
    </row>
    <row r="43" spans="2:8" ht="24.9" x14ac:dyDescent="0.4">
      <c r="B43" s="6" t="s">
        <v>524</v>
      </c>
      <c r="C43" s="6" t="s">
        <v>525</v>
      </c>
      <c r="D43" s="6" t="s">
        <v>1613</v>
      </c>
      <c r="E43" s="9" t="s">
        <v>1745</v>
      </c>
      <c r="F43" s="9" t="s">
        <v>1250</v>
      </c>
      <c r="G43" s="9" t="s">
        <v>1160</v>
      </c>
      <c r="H43" s="9" t="s">
        <v>342</v>
      </c>
    </row>
    <row r="44" spans="2:8" ht="24.9" x14ac:dyDescent="0.4">
      <c r="B44" s="6" t="s">
        <v>524</v>
      </c>
      <c r="C44" s="6" t="s">
        <v>525</v>
      </c>
      <c r="D44" s="6" t="s">
        <v>1617</v>
      </c>
      <c r="E44" s="9" t="s">
        <v>1586</v>
      </c>
      <c r="F44" s="9" t="s">
        <v>1653</v>
      </c>
      <c r="G44" s="9" t="s">
        <v>1653</v>
      </c>
      <c r="H44" s="9" t="s">
        <v>1653</v>
      </c>
    </row>
    <row r="45" spans="2:8" ht="24.9" x14ac:dyDescent="0.4">
      <c r="B45" s="6" t="s">
        <v>526</v>
      </c>
      <c r="C45" s="6" t="s">
        <v>527</v>
      </c>
      <c r="D45" s="6" t="s">
        <v>1610</v>
      </c>
      <c r="E45" s="9" t="s">
        <v>1627</v>
      </c>
      <c r="F45" s="9" t="s">
        <v>1888</v>
      </c>
      <c r="G45" s="9" t="s">
        <v>1889</v>
      </c>
      <c r="H45" s="9" t="s">
        <v>121</v>
      </c>
    </row>
    <row r="46" spans="2:8" ht="24.9" x14ac:dyDescent="0.4">
      <c r="B46" s="6" t="s">
        <v>526</v>
      </c>
      <c r="C46" s="6" t="s">
        <v>527</v>
      </c>
      <c r="D46" s="6" t="s">
        <v>1613</v>
      </c>
      <c r="E46" s="9" t="s">
        <v>1853</v>
      </c>
      <c r="F46" s="9" t="s">
        <v>1177</v>
      </c>
      <c r="G46" s="9" t="s">
        <v>1166</v>
      </c>
      <c r="H46" s="9" t="s">
        <v>1177</v>
      </c>
    </row>
    <row r="47" spans="2:8" ht="24.9" x14ac:dyDescent="0.4">
      <c r="B47" s="6" t="s">
        <v>526</v>
      </c>
      <c r="C47" s="6" t="s">
        <v>527</v>
      </c>
      <c r="D47" s="6" t="s">
        <v>1617</v>
      </c>
      <c r="E47" s="9" t="s">
        <v>1599</v>
      </c>
      <c r="F47" s="9" t="s">
        <v>915</v>
      </c>
      <c r="G47" s="9" t="s">
        <v>1890</v>
      </c>
      <c r="H47" s="9" t="s">
        <v>89</v>
      </c>
    </row>
    <row r="48" spans="2:8" ht="24.9" x14ac:dyDescent="0.4">
      <c r="B48" s="6" t="s">
        <v>530</v>
      </c>
      <c r="C48" s="6" t="s">
        <v>531</v>
      </c>
      <c r="D48" s="6" t="s">
        <v>1610</v>
      </c>
      <c r="E48" s="9" t="s">
        <v>1816</v>
      </c>
      <c r="F48" s="9" t="s">
        <v>1877</v>
      </c>
      <c r="G48" s="9" t="s">
        <v>1818</v>
      </c>
      <c r="H48" s="9" t="s">
        <v>357</v>
      </c>
    </row>
    <row r="49" spans="2:8" ht="24.9" x14ac:dyDescent="0.4">
      <c r="B49" s="6" t="s">
        <v>530</v>
      </c>
      <c r="C49" s="6" t="s">
        <v>531</v>
      </c>
      <c r="D49" s="6" t="s">
        <v>1613</v>
      </c>
      <c r="E49" s="9" t="s">
        <v>1812</v>
      </c>
      <c r="F49" s="9" t="s">
        <v>1164</v>
      </c>
      <c r="G49" s="9" t="s">
        <v>1813</v>
      </c>
      <c r="H49" s="9" t="s">
        <v>349</v>
      </c>
    </row>
    <row r="50" spans="2:8" ht="24.9" x14ac:dyDescent="0.4">
      <c r="B50" s="6" t="s">
        <v>530</v>
      </c>
      <c r="C50" s="6" t="s">
        <v>531</v>
      </c>
      <c r="D50" s="6" t="s">
        <v>1617</v>
      </c>
      <c r="E50" s="9" t="s">
        <v>1588</v>
      </c>
      <c r="F50" s="9" t="s">
        <v>59</v>
      </c>
      <c r="G50" s="9" t="s">
        <v>59</v>
      </c>
      <c r="H50" s="9" t="s">
        <v>59</v>
      </c>
    </row>
    <row r="51" spans="2:8" ht="24.9" x14ac:dyDescent="0.4">
      <c r="B51" s="6" t="s">
        <v>532</v>
      </c>
      <c r="C51" s="6" t="s">
        <v>533</v>
      </c>
      <c r="D51" s="6" t="s">
        <v>1610</v>
      </c>
      <c r="E51" s="9" t="s">
        <v>1611</v>
      </c>
      <c r="F51" s="9" t="s">
        <v>1180</v>
      </c>
      <c r="G51" s="9" t="s">
        <v>1891</v>
      </c>
      <c r="H51" s="9" t="s">
        <v>113</v>
      </c>
    </row>
    <row r="52" spans="2:8" ht="24.9" x14ac:dyDescent="0.4">
      <c r="B52" s="6" t="s">
        <v>532</v>
      </c>
      <c r="C52" s="6" t="s">
        <v>533</v>
      </c>
      <c r="D52" s="6" t="s">
        <v>1613</v>
      </c>
      <c r="E52" s="9" t="s">
        <v>1637</v>
      </c>
      <c r="F52" s="9" t="s">
        <v>1734</v>
      </c>
      <c r="G52" s="9" t="s">
        <v>925</v>
      </c>
      <c r="H52" s="9" t="s">
        <v>183</v>
      </c>
    </row>
    <row r="53" spans="2:8" ht="24.9" x14ac:dyDescent="0.4">
      <c r="B53" s="6" t="s">
        <v>532</v>
      </c>
      <c r="C53" s="6" t="s">
        <v>533</v>
      </c>
      <c r="D53" s="6" t="s">
        <v>1617</v>
      </c>
      <c r="E53" s="9" t="s">
        <v>1713</v>
      </c>
      <c r="F53" s="9" t="s">
        <v>266</v>
      </c>
      <c r="G53" s="9" t="s">
        <v>266</v>
      </c>
      <c r="H53" s="9" t="s">
        <v>266</v>
      </c>
    </row>
    <row r="54" spans="2:8" ht="24.9" x14ac:dyDescent="0.4">
      <c r="B54" s="6" t="s">
        <v>534</v>
      </c>
      <c r="C54" s="6" t="s">
        <v>535</v>
      </c>
      <c r="D54" s="6" t="s">
        <v>1610</v>
      </c>
      <c r="E54" s="9" t="s">
        <v>1687</v>
      </c>
      <c r="F54" s="9" t="s">
        <v>1892</v>
      </c>
      <c r="G54" s="9" t="s">
        <v>1193</v>
      </c>
      <c r="H54" s="9" t="s">
        <v>218</v>
      </c>
    </row>
    <row r="55" spans="2:8" ht="24.9" x14ac:dyDescent="0.4">
      <c r="B55" s="6" t="s">
        <v>534</v>
      </c>
      <c r="C55" s="6" t="s">
        <v>535</v>
      </c>
      <c r="D55" s="6" t="s">
        <v>1613</v>
      </c>
      <c r="E55" s="9" t="s">
        <v>1678</v>
      </c>
      <c r="F55" s="9" t="s">
        <v>1893</v>
      </c>
      <c r="G55" s="9" t="s">
        <v>198</v>
      </c>
      <c r="H55" s="9" t="s">
        <v>198</v>
      </c>
    </row>
    <row r="56" spans="2:8" ht="24.9" x14ac:dyDescent="0.4">
      <c r="B56" s="6" t="s">
        <v>534</v>
      </c>
      <c r="C56" s="6" t="s">
        <v>535</v>
      </c>
      <c r="D56" s="6" t="s">
        <v>1617</v>
      </c>
      <c r="E56" s="9" t="s">
        <v>1670</v>
      </c>
      <c r="F56" s="9" t="s">
        <v>176</v>
      </c>
      <c r="G56" s="9" t="s">
        <v>996</v>
      </c>
      <c r="H56" s="9" t="s">
        <v>176</v>
      </c>
    </row>
    <row r="57" spans="2:8" ht="24.9" x14ac:dyDescent="0.4">
      <c r="B57" s="6" t="s">
        <v>536</v>
      </c>
      <c r="C57" s="6" t="s">
        <v>537</v>
      </c>
      <c r="D57" s="6" t="s">
        <v>1610</v>
      </c>
      <c r="E57" s="9" t="s">
        <v>1864</v>
      </c>
      <c r="F57" s="9" t="s">
        <v>507</v>
      </c>
      <c r="G57" s="9" t="s">
        <v>539</v>
      </c>
      <c r="H57" s="9" t="s">
        <v>507</v>
      </c>
    </row>
    <row r="58" spans="2:8" ht="24.9" x14ac:dyDescent="0.4">
      <c r="B58" s="6" t="s">
        <v>536</v>
      </c>
      <c r="C58" s="6" t="s">
        <v>537</v>
      </c>
      <c r="D58" s="6" t="s">
        <v>1613</v>
      </c>
      <c r="E58" s="9" t="s">
        <v>1864</v>
      </c>
      <c r="F58" s="9" t="s">
        <v>507</v>
      </c>
      <c r="G58" s="9" t="s">
        <v>539</v>
      </c>
      <c r="H58" s="9" t="s">
        <v>507</v>
      </c>
    </row>
    <row r="59" spans="2:8" ht="24.9" x14ac:dyDescent="0.4">
      <c r="B59" s="6" t="s">
        <v>536</v>
      </c>
      <c r="C59" s="6" t="s">
        <v>537</v>
      </c>
      <c r="D59" s="6" t="s">
        <v>1617</v>
      </c>
      <c r="E59" s="9" t="s">
        <v>1586</v>
      </c>
      <c r="F59" s="9" t="s">
        <v>1653</v>
      </c>
      <c r="G59" s="9" t="s">
        <v>1653</v>
      </c>
      <c r="H59" s="9" t="s">
        <v>1653</v>
      </c>
    </row>
  </sheetData>
  <mergeCells count="5">
    <mergeCell ref="B4:B5"/>
    <mergeCell ref="C4:C5"/>
    <mergeCell ref="D4:D5"/>
    <mergeCell ref="E4:E5"/>
    <mergeCell ref="F4:H4"/>
  </mergeCells>
  <pageMargins left="0.7" right="0.7" top="0.75" bottom="0.75" header="0.3" footer="0.3"/>
  <pageSetup paperSize="9" orientation="portrait" horizontalDpi="300" verticalDpi="300"/>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7.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TX-LLS'!A1", "Zurück")</f>
        <v>Zurück</v>
      </c>
    </row>
    <row r="3" spans="1:7" x14ac:dyDescent="0.4">
      <c r="B3" s="7" t="s">
        <v>6851</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1586</v>
      </c>
      <c r="C6" s="5" t="s">
        <v>1586</v>
      </c>
      <c r="D6" s="5" t="s">
        <v>1586</v>
      </c>
      <c r="E6" s="5" t="s">
        <v>1586</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88.1523437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TX-LLS'!A1", "Zurück")</f>
        <v>Zurück</v>
      </c>
    </row>
    <row r="3" spans="1:5" x14ac:dyDescent="0.4">
      <c r="B3" s="7" t="s">
        <v>7362</v>
      </c>
    </row>
    <row r="4" spans="1:5" x14ac:dyDescent="0.4">
      <c r="B4" s="4" t="s">
        <v>6916</v>
      </c>
      <c r="C4" s="3" t="s">
        <v>6917</v>
      </c>
      <c r="D4" s="3" t="s">
        <v>6918</v>
      </c>
      <c r="E4" s="3" t="s">
        <v>6919</v>
      </c>
    </row>
    <row r="5" spans="1:5" x14ac:dyDescent="0.4">
      <c r="B5" s="6" t="s">
        <v>7235</v>
      </c>
      <c r="C5" s="5" t="s">
        <v>1586</v>
      </c>
      <c r="D5" s="5" t="s">
        <v>7236</v>
      </c>
      <c r="E5" s="5" t="s">
        <v>7236</v>
      </c>
    </row>
    <row r="6" spans="1:5" x14ac:dyDescent="0.4">
      <c r="B6" s="10" t="s">
        <v>7358</v>
      </c>
      <c r="C6" s="14" t="s">
        <v>1588</v>
      </c>
      <c r="D6" s="14" t="s">
        <v>7330</v>
      </c>
      <c r="E6" s="14" t="s">
        <v>7330</v>
      </c>
    </row>
    <row r="7" spans="1:5" x14ac:dyDescent="0.4">
      <c r="B7" s="6" t="s">
        <v>7359</v>
      </c>
      <c r="C7" s="5" t="s">
        <v>1588</v>
      </c>
      <c r="D7" s="5" t="s">
        <v>7330</v>
      </c>
      <c r="E7" s="5" t="s">
        <v>7071</v>
      </c>
    </row>
    <row r="8" spans="1:5" x14ac:dyDescent="0.4">
      <c r="B8" s="10" t="s">
        <v>7360</v>
      </c>
      <c r="C8" s="14" t="s">
        <v>1586</v>
      </c>
      <c r="D8" s="14" t="s">
        <v>7236</v>
      </c>
      <c r="E8" s="14" t="s">
        <v>7236</v>
      </c>
    </row>
    <row r="9" spans="1:5" x14ac:dyDescent="0.4">
      <c r="B9" s="6" t="s">
        <v>7361</v>
      </c>
      <c r="C9" s="5" t="s">
        <v>1588</v>
      </c>
      <c r="D9" s="5" t="s">
        <v>7330</v>
      </c>
      <c r="E9" s="5" t="s">
        <v>7071</v>
      </c>
    </row>
    <row r="10" spans="1:5" x14ac:dyDescent="0.4">
      <c r="B10" s="10" t="s">
        <v>3356</v>
      </c>
      <c r="C10" s="14" t="s">
        <v>1584</v>
      </c>
      <c r="D10" s="14" t="s">
        <v>7264</v>
      </c>
      <c r="E10" s="14" t="s">
        <v>7339</v>
      </c>
    </row>
  </sheetData>
  <pageMargins left="0.7" right="0.7" top="0.75" bottom="0.75" header="0.3" footer="0.3"/>
  <pageSetup paperSize="9" orientation="portrait" horizontalDpi="300" verticalDpi="300"/>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56.46093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TX-LLS'!A1", "Zurück")</f>
        <v>Zurück</v>
      </c>
    </row>
    <row r="3" spans="1:5" x14ac:dyDescent="0.4">
      <c r="B3" s="7" t="s">
        <v>460</v>
      </c>
    </row>
    <row r="4" spans="1:5" x14ac:dyDescent="0.4">
      <c r="B4" s="25" t="s">
        <v>36</v>
      </c>
      <c r="C4" s="25" t="s">
        <v>345</v>
      </c>
      <c r="D4" s="23" t="s">
        <v>38</v>
      </c>
      <c r="E4" s="25" t="s">
        <v>38</v>
      </c>
    </row>
    <row r="5" spans="1:5" x14ac:dyDescent="0.4">
      <c r="B5" s="24"/>
      <c r="C5" s="24"/>
      <c r="D5" s="8" t="s">
        <v>39</v>
      </c>
      <c r="E5" s="8" t="s">
        <v>40</v>
      </c>
    </row>
    <row r="6" spans="1:5" ht="24.9" x14ac:dyDescent="0.4">
      <c r="B6" s="6" t="s">
        <v>455</v>
      </c>
      <c r="C6" s="6" t="s">
        <v>456</v>
      </c>
      <c r="D6" s="9" t="s">
        <v>44</v>
      </c>
      <c r="E6" s="9" t="s">
        <v>45</v>
      </c>
    </row>
    <row r="7" spans="1:5" ht="24.9" x14ac:dyDescent="0.4">
      <c r="B7" s="10" t="s">
        <v>457</v>
      </c>
      <c r="C7" s="10" t="s">
        <v>368</v>
      </c>
      <c r="D7" s="11" t="s">
        <v>52</v>
      </c>
      <c r="E7" s="11" t="s">
        <v>52</v>
      </c>
    </row>
    <row r="8" spans="1:5" ht="24.9" x14ac:dyDescent="0.4">
      <c r="B8" s="6" t="s">
        <v>458</v>
      </c>
      <c r="C8" s="6" t="s">
        <v>459</v>
      </c>
      <c r="D8" s="9" t="s">
        <v>52</v>
      </c>
      <c r="E8" s="9" t="s">
        <v>52</v>
      </c>
    </row>
  </sheetData>
  <mergeCells count="3">
    <mergeCell ref="B4:B5"/>
    <mergeCell ref="C4:C5"/>
    <mergeCell ref="D4:E4"/>
  </mergeCells>
  <pageMargins left="0.7" right="0.7" top="0.75" bottom="0.75" header="0.3" footer="0.3"/>
  <pageSetup paperSize="9" orientation="portrait" horizontalDpi="300" verticalDpi="300"/>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41"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TX-LLS'!A1", "Zurück")</f>
        <v>Zurück</v>
      </c>
    </row>
    <row r="3" spans="1:5" x14ac:dyDescent="0.4">
      <c r="B3" s="7" t="s">
        <v>97</v>
      </c>
    </row>
    <row r="4" spans="1:5" x14ac:dyDescent="0.4">
      <c r="B4" s="25" t="s">
        <v>36</v>
      </c>
      <c r="C4" s="25" t="s">
        <v>37</v>
      </c>
      <c r="D4" s="23" t="s">
        <v>38</v>
      </c>
      <c r="E4" s="25" t="s">
        <v>38</v>
      </c>
    </row>
    <row r="5" spans="1:5" x14ac:dyDescent="0.4">
      <c r="B5" s="24"/>
      <c r="C5" s="24"/>
      <c r="D5" s="8" t="s">
        <v>39</v>
      </c>
      <c r="E5" s="8" t="s">
        <v>40</v>
      </c>
    </row>
    <row r="6" spans="1:5" x14ac:dyDescent="0.4">
      <c r="B6" s="21" t="s">
        <v>41</v>
      </c>
      <c r="C6" s="21"/>
      <c r="D6" s="29"/>
      <c r="E6" s="29"/>
    </row>
    <row r="7" spans="1:5" ht="24.9" x14ac:dyDescent="0.4">
      <c r="B7" s="6" t="s">
        <v>95</v>
      </c>
      <c r="C7" s="6" t="s">
        <v>43</v>
      </c>
      <c r="D7" s="9" t="s">
        <v>52</v>
      </c>
      <c r="E7" s="9" t="s">
        <v>52</v>
      </c>
    </row>
    <row r="8" spans="1:5" ht="24.9" x14ac:dyDescent="0.4">
      <c r="B8" s="6" t="s">
        <v>96</v>
      </c>
      <c r="C8" s="6" t="s">
        <v>47</v>
      </c>
      <c r="D8" s="9" t="s">
        <v>52</v>
      </c>
      <c r="E8" s="9" t="s">
        <v>52</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baseColWidth="10" defaultRowHeight="14.6" x14ac:dyDescent="0.4"/>
  <cols>
    <col min="2" max="2" width="9.69140625" customWidth="1"/>
    <col min="3" max="3" width="56.4609375"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TX-LLS'!A1", "Zurück")</f>
        <v>Zurück</v>
      </c>
    </row>
    <row r="3" spans="1:7" x14ac:dyDescent="0.4">
      <c r="B3" s="7" t="s">
        <v>1147</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455</v>
      </c>
      <c r="C6" s="6" t="s">
        <v>456</v>
      </c>
      <c r="D6" s="9" t="s">
        <v>45</v>
      </c>
      <c r="E6" s="9" t="s">
        <v>44</v>
      </c>
      <c r="F6" s="9" t="s">
        <v>45</v>
      </c>
      <c r="G6" s="9" t="s">
        <v>899</v>
      </c>
    </row>
    <row r="7" spans="1:7" ht="24.9" x14ac:dyDescent="0.4">
      <c r="B7" s="10" t="s">
        <v>457</v>
      </c>
      <c r="C7" s="10" t="s">
        <v>368</v>
      </c>
      <c r="D7" s="11" t="s">
        <v>52</v>
      </c>
      <c r="E7" s="11" t="s">
        <v>52</v>
      </c>
      <c r="F7" s="11" t="s">
        <v>52</v>
      </c>
      <c r="G7" s="11" t="s">
        <v>52</v>
      </c>
    </row>
    <row r="8" spans="1:7" ht="24.9" x14ac:dyDescent="0.4">
      <c r="B8" s="6" t="s">
        <v>458</v>
      </c>
      <c r="C8" s="6" t="s">
        <v>459</v>
      </c>
      <c r="D8" s="9" t="s">
        <v>52</v>
      </c>
      <c r="E8" s="9" t="s">
        <v>52</v>
      </c>
      <c r="F8" s="9" t="s">
        <v>52</v>
      </c>
      <c r="G8" s="9" t="s">
        <v>52</v>
      </c>
    </row>
    <row r="9" spans="1:7" x14ac:dyDescent="0.4">
      <c r="B9"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baseColWidth="10" defaultRowHeight="14.6" x14ac:dyDescent="0.4"/>
  <cols>
    <col min="2" max="2" width="9.69140625" customWidth="1"/>
    <col min="3" max="3" width="41"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TX-LLS'!A1", "Zurück")</f>
        <v>Zurück</v>
      </c>
    </row>
    <row r="3" spans="1:7" x14ac:dyDescent="0.4">
      <c r="B3" s="7" t="s">
        <v>868</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41</v>
      </c>
      <c r="C6" s="21"/>
      <c r="D6" s="29"/>
      <c r="E6" s="29"/>
      <c r="F6" s="29"/>
      <c r="G6" s="29"/>
    </row>
    <row r="7" spans="1:7" ht="24.9" x14ac:dyDescent="0.4">
      <c r="B7" s="6" t="s">
        <v>95</v>
      </c>
      <c r="C7" s="6" t="s">
        <v>43</v>
      </c>
      <c r="D7" s="9" t="s">
        <v>52</v>
      </c>
      <c r="E7" s="9" t="s">
        <v>52</v>
      </c>
      <c r="F7" s="9" t="s">
        <v>52</v>
      </c>
      <c r="G7" s="9" t="s">
        <v>52</v>
      </c>
    </row>
    <row r="8" spans="1:7" ht="24.9" x14ac:dyDescent="0.4">
      <c r="B8" s="6" t="s">
        <v>96</v>
      </c>
      <c r="C8" s="6" t="s">
        <v>47</v>
      </c>
      <c r="D8" s="9" t="s">
        <v>52</v>
      </c>
      <c r="E8" s="9" t="s">
        <v>52</v>
      </c>
      <c r="F8" s="9" t="s">
        <v>52</v>
      </c>
      <c r="G8" s="9" t="s">
        <v>52</v>
      </c>
    </row>
    <row r="9" spans="1:7" x14ac:dyDescent="0.4">
      <c r="B9" s="13" t="s">
        <v>859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TX-LLS'!A1", "Zurück")</f>
        <v>Zurück</v>
      </c>
    </row>
  </sheetData>
  <pageMargins left="0.7" right="0.7" top="0.75" bottom="0.75" header="0.3" footer="0.3"/>
  <pageSetup paperSize="9" orientation="portrait" horizontalDpi="300" verticalDpi="300"/>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TX-LLS'!A1", "Zurück")</f>
        <v>Zurück</v>
      </c>
    </row>
  </sheetData>
  <pageMargins left="0.7" right="0.7" top="0.75" bottom="0.75" header="0.3" footer="0.3"/>
  <pageSetup paperSize="9" orientation="portrait" horizontalDpi="300" verticalDpi="300"/>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41"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TX-LLS'!A1", "Zurück")</f>
        <v>Zurück</v>
      </c>
    </row>
    <row r="3" spans="1:7" x14ac:dyDescent="0.4">
      <c r="B3" s="7" t="s">
        <v>1603</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41</v>
      </c>
      <c r="C6" s="21"/>
      <c r="D6" s="29"/>
      <c r="E6" s="29"/>
      <c r="F6" s="29"/>
      <c r="G6" s="29"/>
    </row>
    <row r="7" spans="1:7" ht="24.9" x14ac:dyDescent="0.4">
      <c r="B7" s="6" t="s">
        <v>95</v>
      </c>
      <c r="C7" s="6" t="s">
        <v>43</v>
      </c>
      <c r="D7" s="9" t="s">
        <v>1586</v>
      </c>
      <c r="E7" s="9" t="s">
        <v>52</v>
      </c>
      <c r="F7" s="9" t="s">
        <v>52</v>
      </c>
      <c r="G7" s="9" t="s">
        <v>52</v>
      </c>
    </row>
    <row r="8" spans="1:7" ht="24.9" x14ac:dyDescent="0.4">
      <c r="B8" s="6" t="s">
        <v>96</v>
      </c>
      <c r="C8" s="6" t="s">
        <v>47</v>
      </c>
      <c r="D8" s="9" t="s">
        <v>1586</v>
      </c>
      <c r="E8" s="9" t="s">
        <v>52</v>
      </c>
      <c r="F8" s="9" t="s">
        <v>52</v>
      </c>
      <c r="G8" s="9" t="s">
        <v>52</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TX-LLS'!A1", "Zurück")</f>
        <v>Zurück</v>
      </c>
    </row>
  </sheetData>
  <pageMargins left="0.7" right="0.7" top="0.75" bottom="0.75" header="0.3" footer="0.3"/>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workbookViewId="0"/>
  </sheetViews>
  <sheetFormatPr baseColWidth="10" defaultRowHeight="14.6" x14ac:dyDescent="0.4"/>
  <cols>
    <col min="2" max="2" width="9.69140625" customWidth="1"/>
    <col min="3" max="3" width="103.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PCI'!A1", "Zurück")</f>
        <v>Zurück</v>
      </c>
    </row>
    <row r="3" spans="1:5" x14ac:dyDescent="0.4">
      <c r="B3" s="7" t="s">
        <v>2120</v>
      </c>
    </row>
    <row r="4" spans="1:5" x14ac:dyDescent="0.4">
      <c r="B4" s="3" t="s">
        <v>36</v>
      </c>
      <c r="C4" s="4" t="s">
        <v>2081</v>
      </c>
      <c r="D4" s="3" t="s">
        <v>1747</v>
      </c>
      <c r="E4" s="4" t="s">
        <v>1028</v>
      </c>
    </row>
    <row r="5" spans="1:5" ht="174" x14ac:dyDescent="0.4">
      <c r="B5" s="5" t="s">
        <v>488</v>
      </c>
      <c r="C5" s="6" t="s">
        <v>489</v>
      </c>
      <c r="D5" s="5" t="s">
        <v>7</v>
      </c>
      <c r="E5" s="6" t="s">
        <v>2091</v>
      </c>
    </row>
    <row r="6" spans="1:5" x14ac:dyDescent="0.4">
      <c r="B6" s="14" t="s">
        <v>488</v>
      </c>
      <c r="C6" s="10" t="s">
        <v>489</v>
      </c>
      <c r="D6" s="14" t="s">
        <v>10</v>
      </c>
      <c r="E6" s="10" t="s">
        <v>1748</v>
      </c>
    </row>
    <row r="7" spans="1:5" ht="223.75" x14ac:dyDescent="0.4">
      <c r="B7" s="5" t="s">
        <v>490</v>
      </c>
      <c r="C7" s="6" t="s">
        <v>491</v>
      </c>
      <c r="D7" s="5" t="s">
        <v>7</v>
      </c>
      <c r="E7" s="6" t="s">
        <v>2092</v>
      </c>
    </row>
    <row r="8" spans="1:5" ht="62.15" x14ac:dyDescent="0.4">
      <c r="B8" s="14" t="s">
        <v>490</v>
      </c>
      <c r="C8" s="10" t="s">
        <v>491</v>
      </c>
      <c r="D8" s="14" t="s">
        <v>10</v>
      </c>
      <c r="E8" s="10" t="s">
        <v>2093</v>
      </c>
    </row>
    <row r="9" spans="1:5" ht="409.6" x14ac:dyDescent="0.4">
      <c r="B9" s="5" t="s">
        <v>494</v>
      </c>
      <c r="C9" s="6" t="s">
        <v>495</v>
      </c>
      <c r="D9" s="5" t="s">
        <v>7</v>
      </c>
      <c r="E9" s="6" t="s">
        <v>2094</v>
      </c>
    </row>
    <row r="10" spans="1:5" ht="37.299999999999997" x14ac:dyDescent="0.4">
      <c r="B10" s="14" t="s">
        <v>494</v>
      </c>
      <c r="C10" s="10" t="s">
        <v>495</v>
      </c>
      <c r="D10" s="14" t="s">
        <v>10</v>
      </c>
      <c r="E10" s="10" t="s">
        <v>2095</v>
      </c>
    </row>
    <row r="11" spans="1:5" ht="62.15" x14ac:dyDescent="0.4">
      <c r="B11" s="5" t="s">
        <v>498</v>
      </c>
      <c r="C11" s="6" t="s">
        <v>499</v>
      </c>
      <c r="D11" s="5" t="s">
        <v>7</v>
      </c>
      <c r="E11" s="6" t="s">
        <v>2096</v>
      </c>
    </row>
    <row r="12" spans="1:5" ht="409.6" x14ac:dyDescent="0.4">
      <c r="B12" s="14" t="s">
        <v>500</v>
      </c>
      <c r="C12" s="10" t="s">
        <v>501</v>
      </c>
      <c r="D12" s="14" t="s">
        <v>7</v>
      </c>
      <c r="E12" s="10" t="s">
        <v>2097</v>
      </c>
    </row>
    <row r="13" spans="1:5" x14ac:dyDescent="0.4">
      <c r="B13" s="5" t="s">
        <v>500</v>
      </c>
      <c r="C13" s="6" t="s">
        <v>501</v>
      </c>
      <c r="D13" s="5" t="s">
        <v>10</v>
      </c>
      <c r="E13" s="6" t="s">
        <v>1748</v>
      </c>
    </row>
    <row r="14" spans="1:5" ht="198.9" x14ac:dyDescent="0.4">
      <c r="B14" s="14" t="s">
        <v>502</v>
      </c>
      <c r="C14" s="10" t="s">
        <v>503</v>
      </c>
      <c r="D14" s="14" t="s">
        <v>7</v>
      </c>
      <c r="E14" s="10" t="s">
        <v>2098</v>
      </c>
    </row>
    <row r="15" spans="1:5" x14ac:dyDescent="0.4">
      <c r="B15" s="5" t="s">
        <v>502</v>
      </c>
      <c r="C15" s="6" t="s">
        <v>503</v>
      </c>
      <c r="D15" s="5" t="s">
        <v>13</v>
      </c>
      <c r="E15" s="6" t="s">
        <v>2099</v>
      </c>
    </row>
    <row r="16" spans="1:5" ht="409.6" x14ac:dyDescent="0.4">
      <c r="B16" s="14" t="s">
        <v>504</v>
      </c>
      <c r="C16" s="10" t="s">
        <v>505</v>
      </c>
      <c r="D16" s="14" t="s">
        <v>7</v>
      </c>
      <c r="E16" s="10" t="s">
        <v>2100</v>
      </c>
    </row>
    <row r="17" spans="2:5" ht="37.299999999999997" x14ac:dyDescent="0.4">
      <c r="B17" s="5" t="s">
        <v>504</v>
      </c>
      <c r="C17" s="6" t="s">
        <v>505</v>
      </c>
      <c r="D17" s="5" t="s">
        <v>10</v>
      </c>
      <c r="E17" s="6" t="s">
        <v>2101</v>
      </c>
    </row>
    <row r="18" spans="2:5" ht="87" x14ac:dyDescent="0.4">
      <c r="B18" s="14" t="s">
        <v>508</v>
      </c>
      <c r="C18" s="10" t="s">
        <v>509</v>
      </c>
      <c r="D18" s="14" t="s">
        <v>7</v>
      </c>
      <c r="E18" s="10" t="s">
        <v>2102</v>
      </c>
    </row>
    <row r="19" spans="2:5" x14ac:dyDescent="0.4">
      <c r="B19" s="5" t="s">
        <v>508</v>
      </c>
      <c r="C19" s="6" t="s">
        <v>509</v>
      </c>
      <c r="D19" s="5" t="s">
        <v>10</v>
      </c>
      <c r="E19" s="6" t="s">
        <v>1748</v>
      </c>
    </row>
    <row r="20" spans="2:5" ht="409.6" x14ac:dyDescent="0.4">
      <c r="B20" s="14" t="s">
        <v>512</v>
      </c>
      <c r="C20" s="10" t="s">
        <v>513</v>
      </c>
      <c r="D20" s="14" t="s">
        <v>7</v>
      </c>
      <c r="E20" s="10" t="s">
        <v>2103</v>
      </c>
    </row>
    <row r="21" spans="2:5" ht="37.299999999999997" x14ac:dyDescent="0.4">
      <c r="B21" s="5" t="s">
        <v>512</v>
      </c>
      <c r="C21" s="6" t="s">
        <v>513</v>
      </c>
      <c r="D21" s="5" t="s">
        <v>10</v>
      </c>
      <c r="E21" s="6" t="s">
        <v>2104</v>
      </c>
    </row>
    <row r="22" spans="2:5" ht="24.9" x14ac:dyDescent="0.4">
      <c r="B22" s="14" t="s">
        <v>512</v>
      </c>
      <c r="C22" s="10" t="s">
        <v>513</v>
      </c>
      <c r="D22" s="14" t="s">
        <v>13</v>
      </c>
      <c r="E22" s="10" t="s">
        <v>2105</v>
      </c>
    </row>
    <row r="23" spans="2:5" ht="174" x14ac:dyDescent="0.4">
      <c r="B23" s="5" t="s">
        <v>516</v>
      </c>
      <c r="C23" s="6" t="s">
        <v>517</v>
      </c>
      <c r="D23" s="5" t="s">
        <v>7</v>
      </c>
      <c r="E23" s="6" t="s">
        <v>2106</v>
      </c>
    </row>
    <row r="24" spans="2:5" ht="37.299999999999997" x14ac:dyDescent="0.4">
      <c r="B24" s="14" t="s">
        <v>516</v>
      </c>
      <c r="C24" s="10" t="s">
        <v>517</v>
      </c>
      <c r="D24" s="14" t="s">
        <v>10</v>
      </c>
      <c r="E24" s="10" t="s">
        <v>2107</v>
      </c>
    </row>
    <row r="25" spans="2:5" ht="49.75" x14ac:dyDescent="0.4">
      <c r="B25" s="5" t="s">
        <v>516</v>
      </c>
      <c r="C25" s="6" t="s">
        <v>517</v>
      </c>
      <c r="D25" s="5" t="s">
        <v>13</v>
      </c>
      <c r="E25" s="6" t="s">
        <v>2108</v>
      </c>
    </row>
    <row r="26" spans="2:5" ht="385.3" x14ac:dyDescent="0.4">
      <c r="B26" s="14" t="s">
        <v>518</v>
      </c>
      <c r="C26" s="10" t="s">
        <v>519</v>
      </c>
      <c r="D26" s="14" t="s">
        <v>7</v>
      </c>
      <c r="E26" s="10" t="s">
        <v>2109</v>
      </c>
    </row>
    <row r="27" spans="2:5" ht="124.3" x14ac:dyDescent="0.4">
      <c r="B27" s="5" t="s">
        <v>518</v>
      </c>
      <c r="C27" s="6" t="s">
        <v>519</v>
      </c>
      <c r="D27" s="5" t="s">
        <v>13</v>
      </c>
      <c r="E27" s="6" t="s">
        <v>2110</v>
      </c>
    </row>
    <row r="28" spans="2:5" ht="99.45" x14ac:dyDescent="0.4">
      <c r="B28" s="14" t="s">
        <v>520</v>
      </c>
      <c r="C28" s="10" t="s">
        <v>521</v>
      </c>
      <c r="D28" s="14" t="s">
        <v>7</v>
      </c>
      <c r="E28" s="10" t="s">
        <v>2111</v>
      </c>
    </row>
    <row r="29" spans="2:5" x14ac:dyDescent="0.4">
      <c r="B29" s="5" t="s">
        <v>524</v>
      </c>
      <c r="C29" s="6" t="s">
        <v>525</v>
      </c>
      <c r="D29" s="5" t="s">
        <v>7</v>
      </c>
      <c r="E29" s="6" t="s">
        <v>2112</v>
      </c>
    </row>
    <row r="30" spans="2:5" x14ac:dyDescent="0.4">
      <c r="B30" s="14" t="s">
        <v>524</v>
      </c>
      <c r="C30" s="10" t="s">
        <v>525</v>
      </c>
      <c r="D30" s="14" t="s">
        <v>10</v>
      </c>
      <c r="E30" s="10" t="s">
        <v>1748</v>
      </c>
    </row>
    <row r="31" spans="2:5" ht="37.299999999999997" x14ac:dyDescent="0.4">
      <c r="B31" s="5" t="s">
        <v>526</v>
      </c>
      <c r="C31" s="6" t="s">
        <v>527</v>
      </c>
      <c r="D31" s="5" t="s">
        <v>7</v>
      </c>
      <c r="E31" s="6" t="s">
        <v>2113</v>
      </c>
    </row>
    <row r="32" spans="2:5" ht="37.299999999999997" x14ac:dyDescent="0.4">
      <c r="B32" s="14" t="s">
        <v>526</v>
      </c>
      <c r="C32" s="10" t="s">
        <v>527</v>
      </c>
      <c r="D32" s="14" t="s">
        <v>10</v>
      </c>
      <c r="E32" s="10" t="s">
        <v>2114</v>
      </c>
    </row>
    <row r="33" spans="2:5" x14ac:dyDescent="0.4">
      <c r="B33" s="5" t="s">
        <v>526</v>
      </c>
      <c r="C33" s="6" t="s">
        <v>527</v>
      </c>
      <c r="D33" s="5" t="s">
        <v>13</v>
      </c>
      <c r="E33" s="6" t="s">
        <v>2115</v>
      </c>
    </row>
    <row r="34" spans="2:5" x14ac:dyDescent="0.4">
      <c r="B34" s="14" t="s">
        <v>530</v>
      </c>
      <c r="C34" s="10" t="s">
        <v>531</v>
      </c>
      <c r="D34" s="14" t="s">
        <v>7</v>
      </c>
      <c r="E34" s="10" t="s">
        <v>2116</v>
      </c>
    </row>
    <row r="35" spans="2:5" x14ac:dyDescent="0.4">
      <c r="B35" s="5" t="s">
        <v>530</v>
      </c>
      <c r="C35" s="6" t="s">
        <v>531</v>
      </c>
      <c r="D35" s="5" t="s">
        <v>10</v>
      </c>
      <c r="E35" s="6" t="s">
        <v>1750</v>
      </c>
    </row>
    <row r="36" spans="2:5" ht="37.299999999999997" x14ac:dyDescent="0.4">
      <c r="B36" s="14" t="s">
        <v>532</v>
      </c>
      <c r="C36" s="10" t="s">
        <v>533</v>
      </c>
      <c r="D36" s="14" t="s">
        <v>7</v>
      </c>
      <c r="E36" s="10" t="s">
        <v>2117</v>
      </c>
    </row>
    <row r="37" spans="2:5" x14ac:dyDescent="0.4">
      <c r="B37" s="5" t="s">
        <v>532</v>
      </c>
      <c r="C37" s="6" t="s">
        <v>533</v>
      </c>
      <c r="D37" s="5" t="s">
        <v>10</v>
      </c>
      <c r="E37" s="6" t="s">
        <v>2118</v>
      </c>
    </row>
    <row r="38" spans="2:5" ht="49.75" x14ac:dyDescent="0.4">
      <c r="B38" s="14" t="s">
        <v>534</v>
      </c>
      <c r="C38" s="10" t="s">
        <v>535</v>
      </c>
      <c r="D38" s="14" t="s">
        <v>7</v>
      </c>
      <c r="E38" s="10" t="s">
        <v>2119</v>
      </c>
    </row>
  </sheetData>
  <pageMargins left="0.7" right="0.7" top="0.75" bottom="0.75" header="0.3" footer="0.3"/>
  <pageSetup paperSize="9" orientation="portrait" horizontalDpi="300" verticalDpi="300"/>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56.460937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TX-LLS'!A1", "Zurück")</f>
        <v>Zurück</v>
      </c>
    </row>
    <row r="3" spans="1:7" x14ac:dyDescent="0.4">
      <c r="B3" s="7" t="s">
        <v>1838</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455</v>
      </c>
      <c r="C6" s="6" t="s">
        <v>456</v>
      </c>
      <c r="D6" s="9" t="s">
        <v>1584</v>
      </c>
      <c r="E6" s="9" t="s">
        <v>45</v>
      </c>
      <c r="F6" s="9" t="s">
        <v>45</v>
      </c>
      <c r="G6" s="9" t="s">
        <v>899</v>
      </c>
    </row>
    <row r="7" spans="1:7" ht="24.9" x14ac:dyDescent="0.4">
      <c r="B7" s="10" t="s">
        <v>457</v>
      </c>
      <c r="C7" s="10" t="s">
        <v>368</v>
      </c>
      <c r="D7" s="11" t="s">
        <v>1586</v>
      </c>
      <c r="E7" s="11" t="s">
        <v>52</v>
      </c>
      <c r="F7" s="11" t="s">
        <v>52</v>
      </c>
      <c r="G7" s="11" t="s">
        <v>52</v>
      </c>
    </row>
    <row r="8" spans="1:7" ht="24.9" x14ac:dyDescent="0.4">
      <c r="B8" s="6" t="s">
        <v>458</v>
      </c>
      <c r="C8" s="6" t="s">
        <v>459</v>
      </c>
      <c r="D8" s="9" t="s">
        <v>1586</v>
      </c>
      <c r="E8" s="9" t="s">
        <v>52</v>
      </c>
      <c r="F8" s="9" t="s">
        <v>52</v>
      </c>
      <c r="G8" s="9" t="s">
        <v>52</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TX-LLS'!A1", "Zurück")</f>
        <v>Zurück</v>
      </c>
    </row>
  </sheetData>
  <pageMargins left="0.7" right="0.7" top="0.75" bottom="0.75" header="0.3" footer="0.3"/>
  <pageSetup paperSize="9" orientation="portrait" horizontalDpi="300" verticalDpi="300"/>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baseColWidth="10" defaultRowHeight="14.6" x14ac:dyDescent="0.4"/>
  <cols>
    <col min="2" max="2" width="9.69140625" customWidth="1"/>
    <col min="3" max="3" width="41"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TX-LLS'!A1", "Zurück")</f>
        <v>Zurück</v>
      </c>
    </row>
    <row r="3" spans="1:6" x14ac:dyDescent="0.4">
      <c r="B3" s="7" t="s">
        <v>2298</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41</v>
      </c>
      <c r="C6" s="21"/>
      <c r="D6" s="29"/>
      <c r="E6" s="29"/>
      <c r="F6" s="29"/>
    </row>
    <row r="7" spans="1:6" ht="24.9" x14ac:dyDescent="0.4">
      <c r="B7" s="6" t="s">
        <v>95</v>
      </c>
      <c r="C7" s="6" t="s">
        <v>43</v>
      </c>
      <c r="D7" s="9" t="s">
        <v>1586</v>
      </c>
      <c r="E7" s="9" t="s">
        <v>52</v>
      </c>
      <c r="F7" s="9" t="s">
        <v>52</v>
      </c>
    </row>
    <row r="8" spans="1:6" ht="24.9" x14ac:dyDescent="0.4">
      <c r="B8" s="6" t="s">
        <v>96</v>
      </c>
      <c r="C8" s="6" t="s">
        <v>47</v>
      </c>
      <c r="D8" s="9" t="s">
        <v>1586</v>
      </c>
      <c r="E8" s="9" t="s">
        <v>52</v>
      </c>
      <c r="F8" s="9" t="s">
        <v>52</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TX-LLS'!A1", "Zurück")</f>
        <v>Zurück</v>
      </c>
    </row>
  </sheetData>
  <pageMargins left="0.7" right="0.7" top="0.75" bottom="0.75" header="0.3" footer="0.3"/>
  <pageSetup paperSize="9" orientation="portrait" horizontalDpi="300" verticalDpi="300"/>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baseColWidth="10" defaultRowHeight="14.6" x14ac:dyDescent="0.4"/>
  <cols>
    <col min="2" max="2" width="9.69140625" customWidth="1"/>
    <col min="3" max="3" width="56.460937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TX-LLS'!A1", "Zurück")</f>
        <v>Zurück</v>
      </c>
    </row>
    <row r="3" spans="1:8" x14ac:dyDescent="0.4">
      <c r="B3" s="7" t="s">
        <v>2431</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455</v>
      </c>
      <c r="C6" s="6" t="s">
        <v>456</v>
      </c>
      <c r="D6" s="9" t="s">
        <v>1584</v>
      </c>
      <c r="E6" s="9" t="s">
        <v>45</v>
      </c>
      <c r="F6" s="9" t="s">
        <v>899</v>
      </c>
      <c r="G6" s="9" t="s">
        <v>45</v>
      </c>
      <c r="H6" s="9" t="s">
        <v>45</v>
      </c>
    </row>
    <row r="7" spans="1:8" ht="24.9" x14ac:dyDescent="0.4">
      <c r="B7" s="10" t="s">
        <v>457</v>
      </c>
      <c r="C7" s="10" t="s">
        <v>368</v>
      </c>
      <c r="D7" s="11" t="s">
        <v>1586</v>
      </c>
      <c r="E7" s="11" t="s">
        <v>52</v>
      </c>
      <c r="F7" s="11" t="s">
        <v>52</v>
      </c>
      <c r="G7" s="11" t="s">
        <v>52</v>
      </c>
      <c r="H7" s="11" t="s">
        <v>52</v>
      </c>
    </row>
    <row r="8" spans="1:8" ht="24.9" x14ac:dyDescent="0.4">
      <c r="B8" s="6" t="s">
        <v>458</v>
      </c>
      <c r="C8" s="6" t="s">
        <v>459</v>
      </c>
      <c r="D8" s="9" t="s">
        <v>1586</v>
      </c>
      <c r="E8" s="9" t="s">
        <v>52</v>
      </c>
      <c r="F8" s="9" t="s">
        <v>52</v>
      </c>
      <c r="G8" s="9" t="s">
        <v>52</v>
      </c>
      <c r="H8" s="9" t="s">
        <v>52</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TX-LLS'!A1", "Zurück")</f>
        <v>Zurück</v>
      </c>
    </row>
  </sheetData>
  <pageMargins left="0.7" right="0.7" top="0.75" bottom="0.75" header="0.3" footer="0.3"/>
  <pageSetup paperSize="9" orientation="portrait" horizontalDpi="300" verticalDpi="300"/>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41"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TX-LLS'!A1", "Zurück")</f>
        <v>Zurück</v>
      </c>
    </row>
    <row r="3" spans="1:5" x14ac:dyDescent="0.4">
      <c r="B3" s="7" t="s">
        <v>2861</v>
      </c>
    </row>
    <row r="4" spans="1:5" x14ac:dyDescent="0.4">
      <c r="B4" s="25" t="s">
        <v>36</v>
      </c>
      <c r="C4" s="25" t="s">
        <v>37</v>
      </c>
      <c r="D4" s="26" t="s">
        <v>1580</v>
      </c>
      <c r="E4" s="12" t="s">
        <v>1581</v>
      </c>
    </row>
    <row r="5" spans="1:5" x14ac:dyDescent="0.4">
      <c r="B5" s="24"/>
      <c r="C5" s="24"/>
      <c r="D5" s="27"/>
      <c r="E5" s="8" t="s">
        <v>2851</v>
      </c>
    </row>
    <row r="6" spans="1:5" x14ac:dyDescent="0.4">
      <c r="B6" s="21" t="s">
        <v>41</v>
      </c>
      <c r="C6" s="21"/>
      <c r="D6" s="29"/>
      <c r="E6" s="29"/>
    </row>
    <row r="7" spans="1:5" ht="24.9" x14ac:dyDescent="0.4">
      <c r="B7" s="6" t="s">
        <v>95</v>
      </c>
      <c r="C7" s="6" t="s">
        <v>43</v>
      </c>
      <c r="D7" s="9" t="s">
        <v>1586</v>
      </c>
      <c r="E7" s="9" t="s">
        <v>52</v>
      </c>
    </row>
    <row r="8" spans="1:5" ht="24.9" x14ac:dyDescent="0.4">
      <c r="B8" s="6" t="s">
        <v>96</v>
      </c>
      <c r="C8" s="6" t="s">
        <v>47</v>
      </c>
      <c r="D8" s="9" t="s">
        <v>1586</v>
      </c>
      <c r="E8" s="9" t="s">
        <v>52</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TX-LLS'!A1", "Zurück")</f>
        <v>Zurück</v>
      </c>
    </row>
  </sheetData>
  <pageMargins left="0.7" right="0.7" top="0.75" bottom="0.75" header="0.3" footer="0.3"/>
  <pageSetup paperSize="9" orientation="portrait" horizontalDpi="300" verticalDpi="300"/>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baseColWidth="10" defaultRowHeight="14.6" x14ac:dyDescent="0.4"/>
  <cols>
    <col min="2" max="2" width="9.69140625" customWidth="1"/>
    <col min="3" max="3" width="56.460937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TX-LLS'!A1", "Zurück")</f>
        <v>Zurück</v>
      </c>
    </row>
    <row r="3" spans="1:8" x14ac:dyDescent="0.4">
      <c r="B3" s="7" t="s">
        <v>2949</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455</v>
      </c>
      <c r="C6" s="6" t="s">
        <v>456</v>
      </c>
      <c r="D6" s="9" t="s">
        <v>1584</v>
      </c>
      <c r="E6" s="9" t="s">
        <v>45</v>
      </c>
      <c r="F6" s="9" t="s">
        <v>45</v>
      </c>
      <c r="G6" s="9" t="s">
        <v>45</v>
      </c>
      <c r="H6" s="9" t="s">
        <v>45</v>
      </c>
    </row>
    <row r="7" spans="1:8" ht="24.9" x14ac:dyDescent="0.4">
      <c r="B7" s="10" t="s">
        <v>457</v>
      </c>
      <c r="C7" s="10" t="s">
        <v>368</v>
      </c>
      <c r="D7" s="11" t="s">
        <v>1586</v>
      </c>
      <c r="E7" s="11" t="s">
        <v>52</v>
      </c>
      <c r="F7" s="11" t="s">
        <v>52</v>
      </c>
      <c r="G7" s="11" t="s">
        <v>52</v>
      </c>
      <c r="H7" s="11" t="s">
        <v>52</v>
      </c>
    </row>
    <row r="8" spans="1:8" ht="24.9" x14ac:dyDescent="0.4">
      <c r="B8" s="6" t="s">
        <v>458</v>
      </c>
      <c r="C8" s="6" t="s">
        <v>459</v>
      </c>
      <c r="D8" s="9" t="s">
        <v>1586</v>
      </c>
      <c r="E8" s="9" t="s">
        <v>52</v>
      </c>
      <c r="F8" s="9" t="s">
        <v>52</v>
      </c>
      <c r="G8" s="9" t="s">
        <v>52</v>
      </c>
      <c r="H8" s="9" t="s">
        <v>52</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TX-LLS'!A1", "Zurück")</f>
        <v>Zurück</v>
      </c>
    </row>
  </sheetData>
  <pageMargins left="0.7" right="0.7" top="0.75" bottom="0.75" header="0.3" footer="0.3"/>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heetViews>
  <sheetFormatPr baseColWidth="10" defaultRowHeight="14.6" x14ac:dyDescent="0.4"/>
  <cols>
    <col min="2" max="2" width="9.69140625" customWidth="1"/>
    <col min="3" max="3" width="59.84375" customWidth="1"/>
    <col min="4" max="4" width="17" customWidth="1"/>
    <col min="5" max="5" width="22.69140625" customWidth="1"/>
    <col min="6" max="6" width="44.4609375" customWidth="1"/>
    <col min="7" max="7" width="30.69140625" customWidth="1"/>
  </cols>
  <sheetData>
    <row r="1" spans="1:7" x14ac:dyDescent="0.4">
      <c r="A1" s="2" t="str">
        <f>HYPERLINK("#'Auswahl Auswertungsmodul'!A1", "Zurück zum Start")</f>
        <v>Zurück zum Start</v>
      </c>
    </row>
    <row r="2" spans="1:7" x14ac:dyDescent="0.4">
      <c r="A2" s="2" t="str">
        <f>HYPERLINK("#'Auswahl PCI'!A1", "Zurück")</f>
        <v>Zurück</v>
      </c>
    </row>
    <row r="3" spans="1:7" x14ac:dyDescent="0.4">
      <c r="B3" s="7" t="s">
        <v>2311</v>
      </c>
    </row>
    <row r="4" spans="1:7" x14ac:dyDescent="0.4">
      <c r="B4" s="25" t="s">
        <v>36</v>
      </c>
      <c r="C4" s="25" t="s">
        <v>37</v>
      </c>
      <c r="D4" s="25" t="s">
        <v>1608</v>
      </c>
      <c r="E4" s="26" t="s">
        <v>1580</v>
      </c>
      <c r="F4" s="23" t="s">
        <v>1581</v>
      </c>
      <c r="G4" s="25" t="s">
        <v>1581</v>
      </c>
    </row>
    <row r="5" spans="1:7" x14ac:dyDescent="0.4">
      <c r="B5" s="24"/>
      <c r="C5" s="24"/>
      <c r="D5" s="24"/>
      <c r="E5" s="27"/>
      <c r="F5" s="8" t="s">
        <v>2287</v>
      </c>
      <c r="G5" s="8" t="s">
        <v>34</v>
      </c>
    </row>
    <row r="6" spans="1:7" x14ac:dyDescent="0.4">
      <c r="B6" s="21" t="s">
        <v>61</v>
      </c>
      <c r="C6" s="21"/>
      <c r="D6" s="21"/>
      <c r="E6" s="29"/>
      <c r="F6" s="29"/>
      <c r="G6" s="29"/>
    </row>
    <row r="7" spans="1:7" ht="24.9" x14ac:dyDescent="0.4">
      <c r="B7" s="6" t="s">
        <v>110</v>
      </c>
      <c r="C7" s="6" t="s">
        <v>111</v>
      </c>
      <c r="D7" s="6" t="s">
        <v>1610</v>
      </c>
      <c r="E7" s="9" t="s">
        <v>1611</v>
      </c>
      <c r="F7" s="9" t="s">
        <v>2303</v>
      </c>
      <c r="G7" s="9" t="s">
        <v>1178</v>
      </c>
    </row>
    <row r="8" spans="1:7" ht="24.9" x14ac:dyDescent="0.4">
      <c r="B8" s="6" t="s">
        <v>110</v>
      </c>
      <c r="C8" s="6" t="s">
        <v>111</v>
      </c>
      <c r="D8" s="6" t="s">
        <v>1613</v>
      </c>
      <c r="E8" s="9" t="s">
        <v>1614</v>
      </c>
      <c r="F8" s="9" t="s">
        <v>2304</v>
      </c>
      <c r="G8" s="9" t="s">
        <v>2032</v>
      </c>
    </row>
    <row r="9" spans="1:7" ht="24.9" x14ac:dyDescent="0.4">
      <c r="B9" s="6" t="s">
        <v>110</v>
      </c>
      <c r="C9" s="6" t="s">
        <v>111</v>
      </c>
      <c r="D9" s="6" t="s">
        <v>1617</v>
      </c>
      <c r="E9" s="9" t="s">
        <v>1584</v>
      </c>
      <c r="F9" s="9" t="s">
        <v>45</v>
      </c>
      <c r="G9" s="9" t="s">
        <v>45</v>
      </c>
    </row>
    <row r="10" spans="1:7" ht="24.9" x14ac:dyDescent="0.4">
      <c r="B10" s="6" t="s">
        <v>114</v>
      </c>
      <c r="C10" s="6" t="s">
        <v>115</v>
      </c>
      <c r="D10" s="6" t="s">
        <v>1610</v>
      </c>
      <c r="E10" s="9" t="s">
        <v>1618</v>
      </c>
      <c r="F10" s="9" t="s">
        <v>2305</v>
      </c>
      <c r="G10" s="9" t="s">
        <v>117</v>
      </c>
    </row>
    <row r="11" spans="1:7" ht="24.9" x14ac:dyDescent="0.4">
      <c r="B11" s="6" t="s">
        <v>114</v>
      </c>
      <c r="C11" s="6" t="s">
        <v>115</v>
      </c>
      <c r="D11" s="6" t="s">
        <v>1613</v>
      </c>
      <c r="E11" s="9" t="s">
        <v>1621</v>
      </c>
      <c r="F11" s="9" t="s">
        <v>2306</v>
      </c>
      <c r="G11" s="9" t="s">
        <v>1624</v>
      </c>
    </row>
    <row r="12" spans="1:7" ht="24.9" x14ac:dyDescent="0.4">
      <c r="B12" s="6" t="s">
        <v>114</v>
      </c>
      <c r="C12" s="6" t="s">
        <v>115</v>
      </c>
      <c r="D12" s="6" t="s">
        <v>1617</v>
      </c>
      <c r="E12" s="9" t="s">
        <v>1625</v>
      </c>
      <c r="F12" s="9" t="s">
        <v>187</v>
      </c>
      <c r="G12" s="9" t="s">
        <v>187</v>
      </c>
    </row>
    <row r="13" spans="1:7" ht="24.9" x14ac:dyDescent="0.4">
      <c r="B13" s="6" t="s">
        <v>118</v>
      </c>
      <c r="C13" s="6" t="s">
        <v>119</v>
      </c>
      <c r="D13" s="6" t="s">
        <v>1610</v>
      </c>
      <c r="E13" s="9" t="s">
        <v>1627</v>
      </c>
      <c r="F13" s="9" t="s">
        <v>1888</v>
      </c>
      <c r="G13" s="9" t="s">
        <v>2033</v>
      </c>
    </row>
    <row r="14" spans="1:7" ht="24.9" x14ac:dyDescent="0.4">
      <c r="B14" s="6" t="s">
        <v>118</v>
      </c>
      <c r="C14" s="6" t="s">
        <v>119</v>
      </c>
      <c r="D14" s="6" t="s">
        <v>1613</v>
      </c>
      <c r="E14" s="9" t="s">
        <v>1629</v>
      </c>
      <c r="F14" s="9" t="s">
        <v>2307</v>
      </c>
      <c r="G14" s="9" t="s">
        <v>2307</v>
      </c>
    </row>
    <row r="15" spans="1:7" ht="24.9" x14ac:dyDescent="0.4">
      <c r="B15" s="6" t="s">
        <v>118</v>
      </c>
      <c r="C15" s="6" t="s">
        <v>119</v>
      </c>
      <c r="D15" s="6" t="s">
        <v>1617</v>
      </c>
      <c r="E15" s="9" t="s">
        <v>1632</v>
      </c>
      <c r="F15" s="9" t="s">
        <v>158</v>
      </c>
      <c r="G15" s="9" t="s">
        <v>1633</v>
      </c>
    </row>
    <row r="16" spans="1:7" x14ac:dyDescent="0.4">
      <c r="B16" s="21" t="s">
        <v>41</v>
      </c>
      <c r="C16" s="21"/>
      <c r="D16" s="21"/>
      <c r="E16" s="29"/>
      <c r="F16" s="29"/>
      <c r="G16" s="29"/>
    </row>
    <row r="17" spans="2:7" ht="24.9" x14ac:dyDescent="0.4">
      <c r="B17" s="6" t="s">
        <v>122</v>
      </c>
      <c r="C17" s="6" t="s">
        <v>43</v>
      </c>
      <c r="D17" s="6" t="s">
        <v>1610</v>
      </c>
      <c r="E17" s="9" t="s">
        <v>1634</v>
      </c>
      <c r="F17" s="9" t="s">
        <v>2308</v>
      </c>
      <c r="G17" s="9" t="s">
        <v>124</v>
      </c>
    </row>
    <row r="18" spans="2:7" ht="24.9" x14ac:dyDescent="0.4">
      <c r="B18" s="6" t="s">
        <v>122</v>
      </c>
      <c r="C18" s="6" t="s">
        <v>43</v>
      </c>
      <c r="D18" s="6" t="s">
        <v>1613</v>
      </c>
      <c r="E18" s="9" t="s">
        <v>1637</v>
      </c>
      <c r="F18" s="9" t="s">
        <v>1734</v>
      </c>
      <c r="G18" s="9" t="s">
        <v>183</v>
      </c>
    </row>
    <row r="19" spans="2:7" ht="24.9" x14ac:dyDescent="0.4">
      <c r="B19" s="6" t="s">
        <v>122</v>
      </c>
      <c r="C19" s="6" t="s">
        <v>43</v>
      </c>
      <c r="D19" s="6" t="s">
        <v>1617</v>
      </c>
      <c r="E19" s="9" t="s">
        <v>1639</v>
      </c>
      <c r="F19" s="9" t="s">
        <v>2309</v>
      </c>
      <c r="G19" s="9" t="s">
        <v>2309</v>
      </c>
    </row>
    <row r="20" spans="2:7" ht="24.9" x14ac:dyDescent="0.4">
      <c r="B20" s="6" t="s">
        <v>125</v>
      </c>
      <c r="C20" s="6" t="s">
        <v>47</v>
      </c>
      <c r="D20" s="6" t="s">
        <v>1610</v>
      </c>
      <c r="E20" s="9" t="s">
        <v>1643</v>
      </c>
      <c r="F20" s="9" t="s">
        <v>883</v>
      </c>
      <c r="G20" s="9" t="s">
        <v>2310</v>
      </c>
    </row>
    <row r="21" spans="2:7" ht="24.9" x14ac:dyDescent="0.4">
      <c r="B21" s="6" t="s">
        <v>125</v>
      </c>
      <c r="C21" s="6" t="s">
        <v>47</v>
      </c>
      <c r="D21" s="6" t="s">
        <v>1613</v>
      </c>
      <c r="E21" s="9" t="s">
        <v>1647</v>
      </c>
      <c r="F21" s="9" t="s">
        <v>1649</v>
      </c>
      <c r="G21" s="9" t="s">
        <v>1649</v>
      </c>
    </row>
    <row r="22" spans="2:7" ht="24.9" x14ac:dyDescent="0.4">
      <c r="B22" s="6" t="s">
        <v>125</v>
      </c>
      <c r="C22" s="6" t="s">
        <v>47</v>
      </c>
      <c r="D22" s="6" t="s">
        <v>1617</v>
      </c>
      <c r="E22" s="9" t="s">
        <v>1650</v>
      </c>
      <c r="F22" s="9" t="s">
        <v>133</v>
      </c>
      <c r="G22" s="9" t="s">
        <v>887</v>
      </c>
    </row>
    <row r="23" spans="2:7" ht="24.9" x14ac:dyDescent="0.4">
      <c r="B23" s="6" t="s">
        <v>128</v>
      </c>
      <c r="C23" s="6" t="s">
        <v>51</v>
      </c>
      <c r="D23" s="6" t="s">
        <v>1610</v>
      </c>
      <c r="E23" s="9" t="s">
        <v>1597</v>
      </c>
      <c r="F23" s="9" t="s">
        <v>85</v>
      </c>
      <c r="G23" s="9" t="s">
        <v>85</v>
      </c>
    </row>
    <row r="24" spans="2:7" ht="24.9" x14ac:dyDescent="0.4">
      <c r="B24" s="6" t="s">
        <v>128</v>
      </c>
      <c r="C24" s="6" t="s">
        <v>51</v>
      </c>
      <c r="D24" s="6" t="s">
        <v>1613</v>
      </c>
      <c r="E24" s="9" t="s">
        <v>1597</v>
      </c>
      <c r="F24" s="9" t="s">
        <v>85</v>
      </c>
      <c r="G24" s="9" t="s">
        <v>85</v>
      </c>
    </row>
    <row r="25" spans="2:7" ht="24.9" x14ac:dyDescent="0.4">
      <c r="B25" s="6" t="s">
        <v>128</v>
      </c>
      <c r="C25" s="6" t="s">
        <v>51</v>
      </c>
      <c r="D25" s="6" t="s">
        <v>1617</v>
      </c>
      <c r="E25" s="9" t="s">
        <v>1586</v>
      </c>
      <c r="F25" s="9" t="s">
        <v>1653</v>
      </c>
      <c r="G25" s="9" t="s">
        <v>1653</v>
      </c>
    </row>
  </sheetData>
  <mergeCells count="7">
    <mergeCell ref="B6:G6"/>
    <mergeCell ref="B16:G16"/>
    <mergeCell ref="B4:B5"/>
    <mergeCell ref="C4:C5"/>
    <mergeCell ref="D4:D5"/>
    <mergeCell ref="E4:E5"/>
    <mergeCell ref="F4:G4"/>
  </mergeCells>
  <pageMargins left="0.7" right="0.7" top="0.75" bottom="0.75" header="0.3" footer="0.3"/>
  <pageSetup paperSize="9" orientation="portrait" horizontalDpi="300" verticalDpi="300"/>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baseColWidth="10" defaultRowHeight="14.6" x14ac:dyDescent="0.4"/>
  <cols>
    <col min="2" max="2" width="9.69140625" customWidth="1"/>
    <col min="3" max="3" width="56.460937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TX-LLS'!A1", "Zurück")</f>
        <v>Zurück</v>
      </c>
    </row>
    <row r="3" spans="1:6" x14ac:dyDescent="0.4">
      <c r="B3" s="7" t="s">
        <v>3234</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455</v>
      </c>
      <c r="C6" s="6" t="s">
        <v>456</v>
      </c>
      <c r="D6" s="9" t="s">
        <v>59</v>
      </c>
      <c r="E6" s="9" t="s">
        <v>59</v>
      </c>
      <c r="F6" s="9" t="s">
        <v>58</v>
      </c>
    </row>
    <row r="7" spans="1:6" ht="24.9" x14ac:dyDescent="0.4">
      <c r="B7" s="10" t="s">
        <v>457</v>
      </c>
      <c r="C7" s="10" t="s">
        <v>368</v>
      </c>
      <c r="D7" s="11" t="s">
        <v>52</v>
      </c>
      <c r="E7" s="11" t="s">
        <v>52</v>
      </c>
      <c r="F7" s="11" t="s">
        <v>52</v>
      </c>
    </row>
    <row r="8" spans="1:6" ht="24.9" x14ac:dyDescent="0.4">
      <c r="B8" s="6" t="s">
        <v>458</v>
      </c>
      <c r="C8" s="6" t="s">
        <v>459</v>
      </c>
      <c r="D8" s="9" t="s">
        <v>52</v>
      </c>
      <c r="E8" s="9" t="s">
        <v>52</v>
      </c>
      <c r="F8" s="9" t="s">
        <v>52</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baseColWidth="10" defaultRowHeight="14.6" x14ac:dyDescent="0.4"/>
  <cols>
    <col min="2" max="2" width="9.69140625" customWidth="1"/>
    <col min="3" max="3" width="41"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TX-LLS'!A1", "Zurück")</f>
        <v>Zurück</v>
      </c>
    </row>
    <row r="3" spans="1:6" x14ac:dyDescent="0.4">
      <c r="B3" s="7" t="s">
        <v>3186</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41</v>
      </c>
      <c r="C6" s="21"/>
      <c r="D6" s="29"/>
      <c r="E6" s="29"/>
      <c r="F6" s="29"/>
    </row>
    <row r="7" spans="1:6" ht="24.9" x14ac:dyDescent="0.4">
      <c r="B7" s="6" t="s">
        <v>95</v>
      </c>
      <c r="C7" s="6" t="s">
        <v>43</v>
      </c>
      <c r="D7" s="9" t="s">
        <v>52</v>
      </c>
      <c r="E7" s="9" t="s">
        <v>52</v>
      </c>
      <c r="F7" s="9" t="s">
        <v>52</v>
      </c>
    </row>
    <row r="8" spans="1:6" ht="24.9" x14ac:dyDescent="0.4">
      <c r="B8" s="6" t="s">
        <v>96</v>
      </c>
      <c r="C8" s="6" t="s">
        <v>47</v>
      </c>
      <c r="D8" s="9" t="s">
        <v>52</v>
      </c>
      <c r="E8" s="9" t="s">
        <v>52</v>
      </c>
      <c r="F8" s="9" t="s">
        <v>52</v>
      </c>
    </row>
  </sheetData>
  <mergeCells count="5">
    <mergeCell ref="B4:B5"/>
    <mergeCell ref="C4:C5"/>
    <mergeCell ref="D4:E4"/>
    <mergeCell ref="F4:F5"/>
    <mergeCell ref="B6:F6"/>
  </mergeCells>
  <pageMargins left="0.7" right="0.7" top="0.75" bottom="0.75" header="0.3" footer="0.3"/>
  <pageSetup paperSize="9" orientation="portrait" horizontalDpi="300" verticalDpi="300"/>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TX-LLS'!A1", "Zurück")</f>
        <v>Zurück</v>
      </c>
    </row>
  </sheetData>
  <pageMargins left="0.7" right="0.7" top="0.75" bottom="0.75" header="0.3" footer="0.3"/>
  <pageSetup paperSize="9" orientation="portrait" horizontalDpi="300" verticalDpi="300"/>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baseColWidth="10" defaultRowHeight="14.6" x14ac:dyDescent="0.4"/>
  <cols>
    <col min="2" max="2" width="9.69140625" customWidth="1"/>
    <col min="3" max="3" width="53.84375" customWidth="1"/>
    <col min="4" max="4" width="35.69140625" customWidth="1"/>
    <col min="5" max="5" width="33.69140625" customWidth="1"/>
    <col min="6" max="6" width="20.69140625" customWidth="1"/>
    <col min="7" max="7" width="19.69140625" customWidth="1"/>
    <col min="8" max="8" width="31.69140625" customWidth="1"/>
    <col min="9" max="9" width="36.69140625" customWidth="1"/>
  </cols>
  <sheetData>
    <row r="1" spans="1:9" x14ac:dyDescent="0.4">
      <c r="A1" s="2" t="str">
        <f>HYPERLINK("#'Auswahl Auswertungsmodul'!A1", "Zurück zum Start")</f>
        <v>Zurück zum Start</v>
      </c>
    </row>
    <row r="2" spans="1:9" x14ac:dyDescent="0.4">
      <c r="A2" s="2" t="str">
        <f>HYPERLINK("#'Auswahl TX-LLS'!A1", "Zurück")</f>
        <v>Zurück</v>
      </c>
    </row>
    <row r="3" spans="1:9" x14ac:dyDescent="0.4">
      <c r="B3" s="7" t="s">
        <v>4356</v>
      </c>
    </row>
    <row r="4" spans="1:9" x14ac:dyDescent="0.4">
      <c r="B4" s="4" t="s">
        <v>36</v>
      </c>
      <c r="C4" s="4" t="s">
        <v>345</v>
      </c>
      <c r="D4" s="15" t="s">
        <v>4346</v>
      </c>
      <c r="E4" s="15" t="s">
        <v>4347</v>
      </c>
      <c r="F4" s="15" t="s">
        <v>4348</v>
      </c>
      <c r="G4" s="15" t="s">
        <v>4349</v>
      </c>
      <c r="H4" s="15" t="s">
        <v>4350</v>
      </c>
      <c r="I4" s="15" t="s">
        <v>3171</v>
      </c>
    </row>
    <row r="5" spans="1:9" x14ac:dyDescent="0.4">
      <c r="B5" s="6" t="s">
        <v>455</v>
      </c>
      <c r="C5" s="6" t="s">
        <v>456</v>
      </c>
      <c r="D5" s="9" t="s">
        <v>1595</v>
      </c>
      <c r="E5" s="9" t="s">
        <v>1588</v>
      </c>
      <c r="F5" s="9" t="s">
        <v>1586</v>
      </c>
      <c r="G5" s="9" t="s">
        <v>1586</v>
      </c>
      <c r="H5" s="9" t="s">
        <v>1586</v>
      </c>
      <c r="I5" s="9" t="s">
        <v>1586</v>
      </c>
    </row>
  </sheetData>
  <pageMargins left="0.7" right="0.7" top="0.75" bottom="0.75" header="0.3" footer="0.3"/>
  <pageSetup paperSize="9" orientation="portrait" horizontalDpi="300" verticalDpi="300"/>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heetViews>
  <sheetFormatPr baseColWidth="10" defaultRowHeight="14.6" x14ac:dyDescent="0.4"/>
  <cols>
    <col min="2" max="2" width="9.69140625" customWidth="1"/>
    <col min="3" max="3" width="56.460937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TX-LLS'!A1", "Zurück")</f>
        <v>Zurück</v>
      </c>
    </row>
    <row r="3" spans="1:11" x14ac:dyDescent="0.4">
      <c r="B3" s="7" t="s">
        <v>4413</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455</v>
      </c>
      <c r="C6" s="6" t="s">
        <v>456</v>
      </c>
      <c r="D6" s="6" t="s">
        <v>1610</v>
      </c>
      <c r="E6" s="9" t="s">
        <v>1586</v>
      </c>
      <c r="F6" s="9" t="s">
        <v>1586</v>
      </c>
      <c r="G6" s="9" t="s">
        <v>1586</v>
      </c>
      <c r="H6" s="9" t="s">
        <v>1586</v>
      </c>
      <c r="I6" s="9" t="s">
        <v>1586</v>
      </c>
      <c r="J6" s="9" t="s">
        <v>1586</v>
      </c>
      <c r="K6" s="9" t="s">
        <v>1586</v>
      </c>
    </row>
    <row r="7" spans="1:11" x14ac:dyDescent="0.4">
      <c r="B7" s="6" t="s">
        <v>455</v>
      </c>
      <c r="C7" s="6" t="s">
        <v>456</v>
      </c>
      <c r="D7" s="6" t="s">
        <v>4373</v>
      </c>
      <c r="E7" s="9" t="s">
        <v>1586</v>
      </c>
      <c r="F7" s="9" t="s">
        <v>1586</v>
      </c>
      <c r="G7" s="9" t="s">
        <v>1586</v>
      </c>
      <c r="H7" s="9" t="s">
        <v>1586</v>
      </c>
      <c r="I7" s="9" t="s">
        <v>1586</v>
      </c>
      <c r="J7" s="9" t="s">
        <v>1586</v>
      </c>
      <c r="K7" s="9" t="s">
        <v>1586</v>
      </c>
    </row>
    <row r="8" spans="1:11" x14ac:dyDescent="0.4">
      <c r="B8" s="6" t="s">
        <v>457</v>
      </c>
      <c r="C8" s="6" t="s">
        <v>368</v>
      </c>
      <c r="D8" s="6" t="s">
        <v>1610</v>
      </c>
      <c r="E8" s="9" t="s">
        <v>1586</v>
      </c>
      <c r="F8" s="9" t="s">
        <v>1586</v>
      </c>
      <c r="G8" s="9" t="s">
        <v>1586</v>
      </c>
      <c r="H8" s="9" t="s">
        <v>1586</v>
      </c>
      <c r="I8" s="9" t="s">
        <v>1586</v>
      </c>
      <c r="J8" s="9" t="s">
        <v>1586</v>
      </c>
      <c r="K8" s="9" t="s">
        <v>1586</v>
      </c>
    </row>
    <row r="9" spans="1:11" x14ac:dyDescent="0.4">
      <c r="B9" s="6" t="s">
        <v>457</v>
      </c>
      <c r="C9" s="6" t="s">
        <v>368</v>
      </c>
      <c r="D9" s="6" t="s">
        <v>4373</v>
      </c>
      <c r="E9" s="9" t="s">
        <v>1586</v>
      </c>
      <c r="F9" s="9" t="s">
        <v>1586</v>
      </c>
      <c r="G9" s="9" t="s">
        <v>1586</v>
      </c>
      <c r="H9" s="9" t="s">
        <v>1586</v>
      </c>
      <c r="I9" s="9" t="s">
        <v>1586</v>
      </c>
      <c r="J9" s="9" t="s">
        <v>1586</v>
      </c>
      <c r="K9" s="9" t="s">
        <v>1586</v>
      </c>
    </row>
    <row r="10" spans="1:11" x14ac:dyDescent="0.4">
      <c r="B10" s="6" t="s">
        <v>458</v>
      </c>
      <c r="C10" s="6" t="s">
        <v>459</v>
      </c>
      <c r="D10" s="6" t="s">
        <v>1610</v>
      </c>
      <c r="E10" s="9" t="s">
        <v>1586</v>
      </c>
      <c r="F10" s="9" t="s">
        <v>1586</v>
      </c>
      <c r="G10" s="9" t="s">
        <v>1586</v>
      </c>
      <c r="H10" s="9" t="s">
        <v>1586</v>
      </c>
      <c r="I10" s="9" t="s">
        <v>1586</v>
      </c>
      <c r="J10" s="9" t="s">
        <v>1586</v>
      </c>
      <c r="K10" s="9" t="s">
        <v>1586</v>
      </c>
    </row>
    <row r="11" spans="1:11" x14ac:dyDescent="0.4">
      <c r="B11" s="6" t="s">
        <v>458</v>
      </c>
      <c r="C11" s="6" t="s">
        <v>459</v>
      </c>
      <c r="D11" s="6" t="s">
        <v>4373</v>
      </c>
      <c r="E11" s="9" t="s">
        <v>1586</v>
      </c>
      <c r="F11" s="9" t="s">
        <v>1586</v>
      </c>
      <c r="G11" s="9" t="s">
        <v>1586</v>
      </c>
      <c r="H11" s="9" t="s">
        <v>1586</v>
      </c>
      <c r="I11" s="9" t="s">
        <v>1586</v>
      </c>
      <c r="J11" s="9" t="s">
        <v>1586</v>
      </c>
      <c r="K11" s="9" t="s">
        <v>1586</v>
      </c>
    </row>
    <row r="12" spans="1:11" x14ac:dyDescent="0.4">
      <c r="B12"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TX-LLS'!A1", "Zurück")</f>
        <v>Zurück</v>
      </c>
    </row>
  </sheetData>
  <pageMargins left="0.7" right="0.7" top="0.75" bottom="0.75" header="0.3" footer="0.3"/>
  <pageSetup paperSize="9" orientation="portrait" horizontalDpi="300" verticalDpi="300"/>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HYPERLINK("#'TX-NLS - K3_1_QI'!A1", "Qualitätsindikatoren: Übersicht über Auffälligkeiten und Qualitätssicherungsmaßnahmen gem. § 17 DeQS-RL")</f>
        <v>Qualitätsindikatoren: Übersicht über Auffälligkeiten und Qualitätssicherungsmaßnahmen gem. § 17 DeQS-RL</v>
      </c>
      <c r="C6" s="2" t="str">
        <f>HYPERLINK("#'TX-NLS - K3_1_QI'!A1", "K3_1_QI")</f>
        <v>K3_1_QI</v>
      </c>
    </row>
    <row r="7" spans="1:3" x14ac:dyDescent="0.4">
      <c r="B7" s="2" t="str">
        <f>HYPERLINK("#'TX-NLS - K3_1_AK'!A1", "Auffälligkeitskriterien: Übersicht über Auffälligkeiten und Qualitätssicherungsmaßnahmen gem. § 17 DeQS-RL")</f>
        <v>Auffälligkeitskriterien: Übersicht über Auffälligkeiten und Qualitätssicherungsmaßnahmen gem. § 17 DeQS-RL</v>
      </c>
      <c r="C7" s="2" t="str">
        <f>HYPERLINK("#'TX-NLS - K3_1_AK'!A1", "K3_1_AK")</f>
        <v>K3_1_AK</v>
      </c>
    </row>
    <row r="8" spans="1:3" x14ac:dyDescent="0.4">
      <c r="B8" s="2" t="str">
        <f>HYPERLINK("#'TX-NLS - K3_2_QI'!A1", "Qualitätsindikatoren: Auffälligkeiten und Bewertungen nach Abschluss des Stellungnahmeverfahrens (AJ 2023)")</f>
        <v>Qualitätsindikatoren: Auffälligkeiten und Bewertungen nach Abschluss des Stellungnahmeverfahrens (AJ 2023)</v>
      </c>
      <c r="C8" s="2" t="str">
        <f>HYPERLINK("#'TX-NLS - K3_2_QI'!A1", "K3_2_QI")</f>
        <v>K3_2_QI</v>
      </c>
    </row>
    <row r="9" spans="1:3" x14ac:dyDescent="0.4">
      <c r="B9" s="2" t="str">
        <f>HYPERLINK("#'TX-NLS - K3_2_AK'!A1", "Auffälligkeitskriterien: Auffälligkeiten und Bewertungen nach Abschluss des Stellungnahmeverfahrens (AJ 2023)")</f>
        <v>Auffälligkeitskriterien: Auffälligkeiten und Bewertungen nach Abschluss des Stellungnahmeverfahrens (AJ 2023)</v>
      </c>
      <c r="C9" s="2" t="str">
        <f>HYPERLINK("#'TX-NLS - K3_2_AK'!A1", "K3_2_AK")</f>
        <v>K3_2_AK</v>
      </c>
    </row>
    <row r="10" spans="1:3" x14ac:dyDescent="0.4">
      <c r="B10" s="2" t="str">
        <f>HYPERLINK("#'TX-NLS - K3_3_QI'!A1", "Qualitätsindikatoren: Wiederholte Auffälligkeiten (AJ 2023 und Vorjahre)")</f>
        <v>Qualitätsindikatoren: Wiederholte Auffälligkeiten (AJ 2023 und Vorjahre)</v>
      </c>
      <c r="C10" s="2" t="str">
        <f>HYPERLINK("#'TX-NLS - K3_3_QI'!A1", "K3_3_QI")</f>
        <v>K3_3_QI</v>
      </c>
    </row>
    <row r="11" spans="1:3" x14ac:dyDescent="0.4">
      <c r="B11" s="2" t="str">
        <f>HYPERLINK("#'TX-NLS - K3_3_AK'!A1", "Auffälligkeitskriterien: Wiederholte Auffälligkeiten (AJ 2023 und Vorjahre)")</f>
        <v>Auffälligkeitskriterien: Wiederholte Auffälligkeiten (AJ 2023 und Vorjahre)</v>
      </c>
      <c r="C11" s="2" t="str">
        <f>HYPERLINK("#'TX-NLS - K3_3_AK'!A1", "K3_3_AK")</f>
        <v>K3_3_AK</v>
      </c>
    </row>
    <row r="12" spans="1:3" x14ac:dyDescent="0.4">
      <c r="B12" s="2" t="str">
        <f>HYPERLINK("#'TX-NLS - K3_4_QI'!A1", "Qualitätsindikatoren: Mehrfache Auffälligkeiten bei Leistungserbringern (AJ 2023)")</f>
        <v>Qualitätsindikatoren: Mehrfache Auffälligkeiten bei Leistungserbringern (AJ 2023)</v>
      </c>
      <c r="C12" s="2" t="str">
        <f>HYPERLINK("#'TX-NLS - K3_4_QI'!A1", "K3_4_QI")</f>
        <v>K3_4_QI</v>
      </c>
    </row>
    <row r="13" spans="1:3" x14ac:dyDescent="0.4">
      <c r="B13" s="2" t="str">
        <f>HYPERLINK("#'TX-NLS - K3_4_AK'!A1", "Auffälligkeitskriterien: Mehrfache Auffälligkeiten bei Leistungserbringern (AJ 2023)")</f>
        <v>Auffälligkeitskriterien: Mehrfache Auffälligkeiten bei Leistungserbringern (AJ 2023)</v>
      </c>
      <c r="C13" s="2" t="str">
        <f>HYPERLINK("#'TX-NLS - K3_4_AK'!A1", "K3_4_AK")</f>
        <v>K3_4_AK</v>
      </c>
    </row>
    <row r="14" spans="1:3" x14ac:dyDescent="0.4">
      <c r="B14" s="2" t="str">
        <f>HYPERLINK("#'TX-NLS - K3_5_QI'!A1", "Auffälligkeiten und Stellungnahmeverfahren nach Fallzahl pro Qualitätsindikator (AJ 2023)")</f>
        <v>Auffälligkeiten und Stellungnahmeverfahren nach Fallzahl pro Qualitätsindikator (AJ 2023)</v>
      </c>
      <c r="C14" s="2" t="str">
        <f>HYPERLINK("#'TX-NLS - K3_5_QI'!A1", "K3_5_QI")</f>
        <v>K3_5_QI</v>
      </c>
    </row>
    <row r="15" spans="1:3" x14ac:dyDescent="0.4">
      <c r="B15" s="2" t="str">
        <f>HYPERLINK("#'TX-NLS - A_1_QI'!A1", "Qualitätsindikatoren: Art der Auffälligkeit (AJ 2023)")</f>
        <v>Qualitätsindikatoren: Art der Auffälligkeit (AJ 2023)</v>
      </c>
      <c r="C15" s="2" t="str">
        <f>HYPERLINK("#'TX-NLS - A_1_QI'!A1", "A_1_QI")</f>
        <v>A_1_QI</v>
      </c>
    </row>
    <row r="16" spans="1:3" x14ac:dyDescent="0.4">
      <c r="B16" s="2" t="str">
        <f>HYPERLINK("#'TX-NLS - A_1_AK'!A1", "Auffälligkeitskriterien: Art der Auffälligkeit (AJ 2023)")</f>
        <v>Auffälligkeitskriterien: Art der Auffälligkeit (AJ 2023)</v>
      </c>
      <c r="C16" s="2" t="str">
        <f>HYPERLINK("#'TX-NLS - A_1_AK'!A1", "A_1_AK")</f>
        <v>A_1_AK</v>
      </c>
    </row>
    <row r="17" spans="2:3" x14ac:dyDescent="0.4">
      <c r="B17" s="2" t="str">
        <f>HYPERLINK("#'TX-NLS - A_2_QI_a'!A1", "Qualitätsindikatoren: Stellungnahmeverfahren (AJ 2023)")</f>
        <v>Qualitätsindikatoren: Stellungnahmeverfahren (AJ 2023)</v>
      </c>
      <c r="C17" s="2" t="str">
        <f>HYPERLINK("#'TX-NLS - A_2_QI_a'!A1", "A_2_QI_a")</f>
        <v>A_2_QI_a</v>
      </c>
    </row>
    <row r="18" spans="2:3" x14ac:dyDescent="0.4">
      <c r="B18" s="2" t="str">
        <f>HYPERLINK("#'TX-NLS - A_2_AK_a'!A1", "Auffälligkeitskriterien: Stellungnahmeverfahren (AJ 2023)")</f>
        <v>Auffälligkeitskriterien: Stellungnahmeverfahren (AJ 2023)</v>
      </c>
      <c r="C18" s="2" t="str">
        <f>HYPERLINK("#'TX-NLS - A_2_AK_a'!A1", "A_2_AK_a")</f>
        <v>A_2_AK_a</v>
      </c>
    </row>
    <row r="19" spans="2:3" x14ac:dyDescent="0.4">
      <c r="B19" s="2" t="str">
        <f>HYPERLINK("#'TX-NLS - A_2_QI_b'!A1", "Qualitätsindikatoren: Freitextkommentare zur Nicht-Einleitung von Stellungnahmeverfahren (AJ 2023)")</f>
        <v>Qualitätsindikatoren: Freitextkommentare zur Nicht-Einleitung von Stellungnahmeverfahren (AJ 2023)</v>
      </c>
      <c r="C19" s="2" t="str">
        <f>HYPERLINK("#'TX-NLS - A_2_QI_b'!A1", "A_2_QI_b")</f>
        <v>A_2_QI_b</v>
      </c>
    </row>
    <row r="20" spans="2:3" x14ac:dyDescent="0.4">
      <c r="B20" s="2" t="str">
        <f>HYPERLINK("#'TX-NLS - A_2_AK_b'!A1", "Auffälligkeitskriterien: Freitextkommentare zur Nicht-Einleitung von Stellungnahmeverfahren (AJ 2023)")</f>
        <v>Auffälligkeitskriterien: Freitextkommentare zur Nicht-Einleitung von Stellungnahmeverfahren (AJ 2023)</v>
      </c>
      <c r="C20" s="2" t="str">
        <f>HYPERLINK("#'TX-NLS - A_2_AK_b'!A1", "A_2_AK_b")</f>
        <v>A_2_AK_b</v>
      </c>
    </row>
    <row r="21" spans="2:3" x14ac:dyDescent="0.4">
      <c r="B21" s="2" t="str">
        <f>HYPERLINK("#'TX-NLS - A_3_AK_a'!A1", "Auffälligkeitskriterien: Bewertung der qualitativ auffälligen Ergebnisse (AJ 2023)")</f>
        <v>Auffälligkeitskriterien: Bewertung der qualitativ auffälligen Ergebnisse (AJ 2023)</v>
      </c>
      <c r="C21" s="2" t="str">
        <f>HYPERLINK("#'TX-NLS - A_3_AK_a'!A1", "A_3_AK_a")</f>
        <v>A_3_AK_a</v>
      </c>
    </row>
    <row r="22" spans="2:3" x14ac:dyDescent="0.4">
      <c r="B22" s="2" t="str">
        <f>HYPERLINK("#'TX-NLS - A_3_AK_b'!A1", "Auffälligkeitskriterien: Freitextkommentare zur Bewertung der qualitativ auffälligen Ergebnisse (AJ 2023)")</f>
        <v>Auffälligkeitskriterien: Freitextkommentare zur Bewertung der qualitativ auffälligen Ergebnisse (AJ 2023)</v>
      </c>
      <c r="C22" s="2" t="str">
        <f>HYPERLINK("#'TX-NLS - A_3_AK_b'!A1", "A_3_AK_b")</f>
        <v>A_3_AK_b</v>
      </c>
    </row>
    <row r="23" spans="2:3" x14ac:dyDescent="0.4">
      <c r="B23" s="2" t="str">
        <f>HYPERLINK("#'TX-NLS - A_4_QI_a'!A1", "Qualitätsindikatoren: Bewertung der qualitativ auffälligen Ergebnisse (AJ 2023)")</f>
        <v>Qualitätsindikatoren: Bewertung der qualitativ auffälligen Ergebnisse (AJ 2023)</v>
      </c>
      <c r="C23" s="2" t="str">
        <f>HYPERLINK("#'TX-NLS - A_4_QI_a'!A1", "A_4_QI_a")</f>
        <v>A_4_QI_a</v>
      </c>
    </row>
    <row r="24" spans="2:3" x14ac:dyDescent="0.4">
      <c r="B24" s="2" t="str">
        <f>HYPERLINK("#'TX-NLS - A_4_QI_b'!A1", "Qualitätsindikatoren: Freitextkommentare zur Bewertung der qualitativ auffälligen Ergebnisse (AJ 2023)")</f>
        <v>Qualitätsindikatoren: Freitextkommentare zur Bewertung der qualitativ auffälligen Ergebnisse (AJ 2023)</v>
      </c>
      <c r="C24" s="2" t="str">
        <f>HYPERLINK("#'TX-NLS - A_4_QI_b'!A1", "A_4_QI_b")</f>
        <v>A_4_QI_b</v>
      </c>
    </row>
    <row r="25" spans="2:3" x14ac:dyDescent="0.4">
      <c r="B25" s="2" t="str">
        <f>HYPERLINK("#'TX-NLS - A_5_AK_a'!A1", "Auffälligkeitskriterien: Bewertung der qualitativ unauffälligen Ergebnisse (AJ 2023)")</f>
        <v>Auffälligkeitskriterien: Bewertung der qualitativ unauffälligen Ergebnisse (AJ 2023)</v>
      </c>
      <c r="C25" s="2" t="str">
        <f>HYPERLINK("#'TX-NLS - A_5_AK_a'!A1", "A_5_AK_a")</f>
        <v>A_5_AK_a</v>
      </c>
    </row>
    <row r="26" spans="2:3" x14ac:dyDescent="0.4">
      <c r="B26" s="2" t="str">
        <f>HYPERLINK("#'TX-NLS - A_5_AK_b'!A1", "Auffälligkeitskriterien: Freitextkommentare zur Bewertung der qualitativ unauffälligen Ergebnisse (AJ 2023)")</f>
        <v>Auffälligkeitskriterien: Freitextkommentare zur Bewertung der qualitativ unauffälligen Ergebnisse (AJ 2023)</v>
      </c>
      <c r="C26" s="2" t="str">
        <f>HYPERLINK("#'TX-NLS - A_5_AK_b'!A1", "A_5_AK_b")</f>
        <v>A_5_AK_b</v>
      </c>
    </row>
    <row r="27" spans="2:3" x14ac:dyDescent="0.4">
      <c r="B27" s="2" t="str">
        <f>HYPERLINK("#'TX-NLS - A_6_QI_a'!A1", "Qualitätsindikatoren: Bewertung der qualitativ unauffälligen Ergebnisse (AJ 2023)")</f>
        <v>Qualitätsindikatoren: Bewertung der qualitativ unauffälligen Ergebnisse (AJ 2023)</v>
      </c>
      <c r="C27" s="2" t="str">
        <f>HYPERLINK("#'TX-NLS - A_6_QI_a'!A1", "A_6_QI_a")</f>
        <v>A_6_QI_a</v>
      </c>
    </row>
    <row r="28" spans="2:3" x14ac:dyDescent="0.4">
      <c r="B28" s="2" t="str">
        <f>HYPERLINK("#'TX-NLS - A_6_QI_b'!A1", "Qualitätsindikatoren: Freitextkommentare zur Bewertung der qualitativ unauffälligen Ergebnisse (AJ 2023)")</f>
        <v>Qualitätsindikatoren: Freitextkommentare zur Bewertung der qualitativ unauffälligen Ergebnisse (AJ 2023)</v>
      </c>
      <c r="C28" s="2" t="str">
        <f>HYPERLINK("#'TX-NLS - A_6_QI_b'!A1", "A_6_QI_b")</f>
        <v>A_6_QI_b</v>
      </c>
    </row>
    <row r="29" spans="2:3" x14ac:dyDescent="0.4">
      <c r="B29" s="2" t="str">
        <f>HYPERLINK("#'TX-NLS - A_7_AK_a'!A1", "Auffälligkeitskriterien: Bewertung der  Ergebnisse als Sonstiges (AJ 2023)")</f>
        <v>Auffälligkeitskriterien: Bewertung der  Ergebnisse als Sonstiges (AJ 2023)</v>
      </c>
      <c r="C29" s="2" t="str">
        <f>HYPERLINK("#'TX-NLS - A_7_AK_a'!A1", "A_7_AK_a")</f>
        <v>A_7_AK_a</v>
      </c>
    </row>
    <row r="30" spans="2:3" x14ac:dyDescent="0.4">
      <c r="B30" s="2" t="str">
        <f>HYPERLINK("#'TX-NLS - A_7_AK_b'!A1", "Auffälligkeitskriterien: Freitextkommentare zur Bewertung der Ergebnisse als Sonstiges (AJ 2023)")</f>
        <v>Auffälligkeitskriterien: Freitextkommentare zur Bewertung der Ergebnisse als Sonstiges (AJ 2023)</v>
      </c>
      <c r="C30" s="2" t="str">
        <f>HYPERLINK("#'TX-NLS - A_7_AK_b'!A1", "A_7_AK_b")</f>
        <v>A_7_AK_b</v>
      </c>
    </row>
    <row r="31" spans="2:3" x14ac:dyDescent="0.4">
      <c r="B31" s="2" t="str">
        <f>HYPERLINK("#'TX-NLS - A_8_QI_a'!A1", "Qualitätsindikatoren: Bewertung der Ergebnisse als Dokumentationsfehler oder Sonstiges (AJ 2023)")</f>
        <v>Qualitätsindikatoren: Bewertung der Ergebnisse als Dokumentationsfehler oder Sonstiges (AJ 2023)</v>
      </c>
      <c r="C31" s="2" t="str">
        <f>HYPERLINK("#'TX-NLS - A_8_QI_a'!A1", "A_8_QI_a")</f>
        <v>A_8_QI_a</v>
      </c>
    </row>
    <row r="32" spans="2:3" x14ac:dyDescent="0.4">
      <c r="B32" s="2" t="str">
        <f>HYPERLINK("#'TX-NLS - A_8_QI_b'!A1", "Qualitätsindikatoren: Freitextkommentare zur Bewertung der Ergebnisse als Dokumentationsfehler oder Sonstiges (AJ 2023)")</f>
        <v>Qualitätsindikatoren: Freitextkommentare zur Bewertung der Ergebnisse als Dokumentationsfehler oder Sonstiges (AJ 2023)</v>
      </c>
      <c r="C32" s="2" t="str">
        <f>HYPERLINK("#'TX-NLS - A_8_QI_b'!A1", "A_8_QI_b")</f>
        <v>A_8_QI_b</v>
      </c>
    </row>
    <row r="33" spans="2:3" x14ac:dyDescent="0.4">
      <c r="B33" s="2" t="str">
        <f>HYPERLINK("#'TX-NLS - A_9_QI'!A1", "Qualitätsindikatoren: Initiierung Maßnahmenstufe 1 und 2 (AJ 2023)")</f>
        <v>Qualitätsindikatoren: Initiierung Maßnahmenstufe 1 und 2 (AJ 2023)</v>
      </c>
      <c r="C33" s="2" t="str">
        <f>HYPERLINK("#'TX-NLS - A_9_QI'!A1", "A_9_QI")</f>
        <v>A_9_QI</v>
      </c>
    </row>
    <row r="34" spans="2:3" x14ac:dyDescent="0.4">
      <c r="B34" s="2" t="str">
        <f>HYPERLINK("#'TX-NLS - A_9_AK'!A1", "Auffälligkeitskriterien: Initiierung Maßnahmenstufe 1 und 2 (AJ 2023)")</f>
        <v>Auffälligkeitskriterien: Initiierung Maßnahmenstufe 1 und 2 (AJ 2023)</v>
      </c>
      <c r="C34" s="2" t="str">
        <f>HYPERLINK("#'TX-NLS - A_9_AK'!A1", "A_9_AK")</f>
        <v>A_9_AK</v>
      </c>
    </row>
    <row r="35" spans="2:3" x14ac:dyDescent="0.4">
      <c r="B35" s="2" t="str">
        <f>HYPERLINK("#'TX-NLS - A_11_AK_QI'!A1", "Qualitätsindikatoren und Auffälligkeitskriterien: Best practice (AJ 2023)")</f>
        <v>Qualitätsindikatoren und Auffälligkeitskriterien: Best practice (AJ 2023)</v>
      </c>
      <c r="C35" s="2" t="str">
        <f>HYPERLINK("#'TX-NLS - A_11_AK_QI'!A1", "A_11_AK_QI")</f>
        <v>A_11_AK_QI</v>
      </c>
    </row>
    <row r="36" spans="2:3" x14ac:dyDescent="0.4">
      <c r="B36" s="2" t="str">
        <f>HYPERLINK("#'TX-NLS - A_12_QI'!A1", "Darstellung des Verlaufs der Bewertung (AJ 2023)")</f>
        <v>Darstellung des Verlaufs der Bewertung (AJ 2023)</v>
      </c>
      <c r="C36" s="2" t="str">
        <f>HYPERLINK("#'TX-NLS - A_12_QI'!A1", "A_12_QI")</f>
        <v>A_12_QI</v>
      </c>
    </row>
    <row r="37" spans="2:3" x14ac:dyDescent="0.4">
      <c r="B37" s="2" t="str">
        <f>HYPERLINK("#'TX-NLS - A_13_QI'!A1", "Qualitätsindikatoren: Art der Maßnahme in Maßnahmenstufe 1 (AJ 2022 und 2023)")</f>
        <v>Qualitätsindikatoren: Art der Maßnahme in Maßnahmenstufe 1 (AJ 2022 und 2023)</v>
      </c>
      <c r="C37" s="2" t="str">
        <f>HYPERLINK("#'TX-NLS - A_13_QI'!A1", "A_13_QI")</f>
        <v>A_13_QI</v>
      </c>
    </row>
    <row r="38" spans="2:3" x14ac:dyDescent="0.4">
      <c r="B38" s="2" t="str">
        <f>HYPERLINK("#'TX-NLS - A_13_AK'!A1", "Auffälligkeitskriterien: Art der Maßnahme in Maßnahmenstufe 1 (AJ 2022 und 2023)")</f>
        <v>Auffälligkeitskriterien: Art der Maßnahme in Maßnahmenstufe 1 (AJ 2022 und 2023)</v>
      </c>
      <c r="C38" s="2" t="str">
        <f>HYPERLINK("#'TX-NLS - A_13_AK'!A1", "A_13_AK")</f>
        <v>A_13_AK</v>
      </c>
    </row>
  </sheetData>
  <pageMargins left="0.7" right="0.7" top="0.75" bottom="0.75" header="0.3" footer="0.3"/>
  <pageSetup paperSize="9" orientation="portrait" horizontalDpi="300" verticalDpi="300"/>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TX-NLS'!A1", "Zurück")</f>
        <v>Zurück</v>
      </c>
    </row>
    <row r="3" spans="1:6" x14ac:dyDescent="0.4">
      <c r="B3" s="7" t="s">
        <v>4787</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2056</v>
      </c>
      <c r="D6" s="9" t="s">
        <v>3326</v>
      </c>
      <c r="E6" s="9" t="s">
        <v>3577</v>
      </c>
      <c r="F6" s="9" t="s">
        <v>3326</v>
      </c>
    </row>
    <row r="7" spans="1:6" x14ac:dyDescent="0.4">
      <c r="B7" s="16" t="s">
        <v>4655</v>
      </c>
      <c r="C7" s="9" t="s">
        <v>2056</v>
      </c>
      <c r="D7" s="9" t="s">
        <v>4443</v>
      </c>
      <c r="E7" s="9" t="s">
        <v>3577</v>
      </c>
      <c r="F7" s="9" t="s">
        <v>4443</v>
      </c>
    </row>
    <row r="8" spans="1:6" x14ac:dyDescent="0.4">
      <c r="B8" s="16" t="s">
        <v>4444</v>
      </c>
      <c r="C8" s="9" t="s">
        <v>1584</v>
      </c>
      <c r="D8" s="9" t="s">
        <v>4786</v>
      </c>
      <c r="E8" s="9" t="s">
        <v>1586</v>
      </c>
      <c r="F8" s="9" t="s">
        <v>4447</v>
      </c>
    </row>
    <row r="9" spans="1:6" x14ac:dyDescent="0.4">
      <c r="B9" s="9" t="s">
        <v>4446</v>
      </c>
      <c r="C9" s="9" t="s">
        <v>1586</v>
      </c>
      <c r="D9" s="9" t="s">
        <v>4447</v>
      </c>
      <c r="E9" s="9" t="s">
        <v>1586</v>
      </c>
      <c r="F9" s="9" t="s">
        <v>4447</v>
      </c>
    </row>
    <row r="10" spans="1:6" x14ac:dyDescent="0.4">
      <c r="B10" s="16" t="s">
        <v>4448</v>
      </c>
      <c r="C10" s="9" t="s">
        <v>1584</v>
      </c>
      <c r="D10" s="9" t="s">
        <v>4443</v>
      </c>
      <c r="E10" s="9" t="s">
        <v>1586</v>
      </c>
      <c r="F10" s="9" t="s">
        <v>4443</v>
      </c>
    </row>
    <row r="11" spans="1:6" x14ac:dyDescent="0.4">
      <c r="B11" s="9" t="s">
        <v>4664</v>
      </c>
      <c r="C11" s="9" t="s">
        <v>1584</v>
      </c>
      <c r="D11" s="9" t="s">
        <v>4443</v>
      </c>
      <c r="E11" s="9" t="s">
        <v>1586</v>
      </c>
      <c r="F11" s="9" t="s">
        <v>4447</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1586</v>
      </c>
      <c r="D15" s="9" t="s">
        <v>4447</v>
      </c>
      <c r="E15" s="9" t="s">
        <v>1586</v>
      </c>
      <c r="F15" s="9" t="s">
        <v>4447</v>
      </c>
    </row>
    <row r="16" spans="1:6" x14ac:dyDescent="0.4">
      <c r="B16" s="6" t="s">
        <v>4453</v>
      </c>
      <c r="C16" s="9" t="s">
        <v>1584</v>
      </c>
      <c r="D16" s="9" t="s">
        <v>4443</v>
      </c>
      <c r="E16" s="9" t="s">
        <v>1586</v>
      </c>
      <c r="F16" s="9" t="s">
        <v>4447</v>
      </c>
    </row>
    <row r="17" spans="2:6" x14ac:dyDescent="0.4">
      <c r="B17" s="9" t="s">
        <v>4455</v>
      </c>
      <c r="C17" s="9" t="s">
        <v>1584</v>
      </c>
      <c r="D17" s="9" t="s">
        <v>4443</v>
      </c>
      <c r="E17" s="9" t="s">
        <v>1586</v>
      </c>
      <c r="F17" s="9" t="s">
        <v>4447</v>
      </c>
    </row>
    <row r="18" spans="2:6" x14ac:dyDescent="0.4">
      <c r="B18" s="9" t="s">
        <v>4456</v>
      </c>
      <c r="C18" s="9" t="s">
        <v>1586</v>
      </c>
      <c r="D18" s="9" t="s">
        <v>4447</v>
      </c>
      <c r="E18" s="9" t="s">
        <v>1586</v>
      </c>
      <c r="F18" s="9" t="s">
        <v>4447</v>
      </c>
    </row>
    <row r="19" spans="2:6" x14ac:dyDescent="0.4">
      <c r="B19" s="9" t="s">
        <v>4457</v>
      </c>
      <c r="C19" s="9" t="s">
        <v>1586</v>
      </c>
      <c r="D19" s="9" t="s">
        <v>4447</v>
      </c>
      <c r="E19" s="9" t="s">
        <v>1586</v>
      </c>
      <c r="F19" s="9" t="s">
        <v>4447</v>
      </c>
    </row>
    <row r="20" spans="2:6" x14ac:dyDescent="0.4">
      <c r="B20" s="6" t="s">
        <v>4458</v>
      </c>
      <c r="C20" s="9" t="s">
        <v>1595</v>
      </c>
      <c r="D20" s="9" t="s">
        <v>4511</v>
      </c>
      <c r="E20" s="9" t="s">
        <v>1586</v>
      </c>
      <c r="F20" s="9" t="s">
        <v>4447</v>
      </c>
    </row>
    <row r="21" spans="2:6" x14ac:dyDescent="0.4">
      <c r="B21" s="21" t="s">
        <v>4459</v>
      </c>
      <c r="C21" s="22" t="s">
        <v>4437</v>
      </c>
      <c r="D21" s="22" t="s">
        <v>4437</v>
      </c>
      <c r="E21" s="22" t="s">
        <v>4437</v>
      </c>
      <c r="F21" s="22" t="s">
        <v>4437</v>
      </c>
    </row>
    <row r="22" spans="2:6" x14ac:dyDescent="0.4">
      <c r="B22" s="6" t="s">
        <v>4460</v>
      </c>
      <c r="C22" s="9" t="s">
        <v>1588</v>
      </c>
      <c r="D22" s="9" t="s">
        <v>4510</v>
      </c>
      <c r="E22" s="9" t="s">
        <v>1586</v>
      </c>
      <c r="F22" s="9" t="s">
        <v>4447</v>
      </c>
    </row>
    <row r="23" spans="2:6" x14ac:dyDescent="0.4">
      <c r="B23" s="6" t="s">
        <v>4462</v>
      </c>
      <c r="C23" s="9" t="s">
        <v>1586</v>
      </c>
      <c r="D23" s="9" t="s">
        <v>4447</v>
      </c>
      <c r="E23" s="9" t="s">
        <v>1586</v>
      </c>
      <c r="F23" s="9" t="s">
        <v>4447</v>
      </c>
    </row>
    <row r="24" spans="2:6" x14ac:dyDescent="0.4">
      <c r="B24" s="6" t="s">
        <v>4682</v>
      </c>
      <c r="C24" s="9" t="s">
        <v>1586</v>
      </c>
      <c r="D24" s="9" t="s">
        <v>4447</v>
      </c>
      <c r="E24" s="9" t="s">
        <v>1586</v>
      </c>
      <c r="F24" s="9" t="s">
        <v>4447</v>
      </c>
    </row>
    <row r="25" spans="2:6" x14ac:dyDescent="0.4">
      <c r="B25" s="6" t="s">
        <v>4464</v>
      </c>
      <c r="C25" s="9" t="s">
        <v>1586</v>
      </c>
      <c r="D25" s="9" t="s">
        <v>4447</v>
      </c>
      <c r="E25" s="9" t="s">
        <v>1586</v>
      </c>
      <c r="F25" s="9" t="s">
        <v>4447</v>
      </c>
    </row>
    <row r="26" spans="2:6" x14ac:dyDescent="0.4">
      <c r="B26" s="21" t="s">
        <v>4465</v>
      </c>
      <c r="C26" s="22" t="s">
        <v>4437</v>
      </c>
      <c r="D26" s="22" t="s">
        <v>4437</v>
      </c>
      <c r="E26" s="22" t="s">
        <v>4437</v>
      </c>
      <c r="F26" s="22" t="s">
        <v>4437</v>
      </c>
    </row>
    <row r="27" spans="2:6" x14ac:dyDescent="0.4">
      <c r="B27" s="6" t="s">
        <v>4466</v>
      </c>
      <c r="C27" s="9" t="s">
        <v>1586</v>
      </c>
      <c r="D27" s="9" t="s">
        <v>4467</v>
      </c>
      <c r="E27" s="9" t="s">
        <v>1586</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1.3046875" customWidth="1"/>
    <col min="3" max="4" width="17.84375" customWidth="1"/>
  </cols>
  <sheetData>
    <row r="1" spans="1:4" x14ac:dyDescent="0.4">
      <c r="A1" s="2" t="str">
        <f>HYPERLINK("#'Auswahl Auswertungsmodul'!A1", "Zurück zum Start")</f>
        <v>Zurück zum Start</v>
      </c>
    </row>
    <row r="2" spans="1:4" x14ac:dyDescent="0.4">
      <c r="A2" s="2" t="str">
        <f>HYPERLINK("#'Auswahl TX-NLS'!A1", "Zurück")</f>
        <v>Zurück</v>
      </c>
    </row>
    <row r="3" spans="1:4" x14ac:dyDescent="0.4">
      <c r="B3" s="7" t="s">
        <v>4508</v>
      </c>
    </row>
    <row r="4" spans="1:4" x14ac:dyDescent="0.4">
      <c r="B4" s="25" t="s">
        <v>4437</v>
      </c>
      <c r="C4" s="23" t="s">
        <v>4438</v>
      </c>
      <c r="D4" s="25" t="s">
        <v>4438</v>
      </c>
    </row>
    <row r="5" spans="1:4" x14ac:dyDescent="0.4">
      <c r="B5" s="24"/>
      <c r="C5" s="8" t="s">
        <v>4439</v>
      </c>
      <c r="D5" s="8" t="s">
        <v>4440</v>
      </c>
    </row>
    <row r="6" spans="1:4" x14ac:dyDescent="0.4">
      <c r="B6" s="16" t="s">
        <v>4441</v>
      </c>
      <c r="C6" s="9" t="s">
        <v>1643</v>
      </c>
      <c r="D6" s="9" t="s">
        <v>4443</v>
      </c>
    </row>
    <row r="7" spans="1:4" x14ac:dyDescent="0.4">
      <c r="B7" s="16" t="s">
        <v>4444</v>
      </c>
      <c r="C7" s="9" t="s">
        <v>1588</v>
      </c>
      <c r="D7" s="9" t="s">
        <v>4507</v>
      </c>
    </row>
    <row r="8" spans="1:4" x14ac:dyDescent="0.4">
      <c r="B8" s="9" t="s">
        <v>4446</v>
      </c>
      <c r="C8" s="9" t="s">
        <v>1586</v>
      </c>
      <c r="D8" s="9" t="s">
        <v>4447</v>
      </c>
    </row>
    <row r="9" spans="1:4" x14ac:dyDescent="0.4">
      <c r="B9" s="16" t="s">
        <v>4448</v>
      </c>
      <c r="C9" s="9" t="s">
        <v>1588</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1586</v>
      </c>
      <c r="D12" s="9" t="s">
        <v>4447</v>
      </c>
    </row>
    <row r="13" spans="1:4" x14ac:dyDescent="0.4">
      <c r="B13" s="6" t="s">
        <v>4453</v>
      </c>
      <c r="C13" s="9" t="s">
        <v>1588</v>
      </c>
      <c r="D13" s="9" t="s">
        <v>4443</v>
      </c>
    </row>
    <row r="14" spans="1:4" x14ac:dyDescent="0.4">
      <c r="B14" s="9" t="s">
        <v>4455</v>
      </c>
      <c r="C14" s="9" t="s">
        <v>1588</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1586</v>
      </c>
      <c r="D19" s="9" t="s">
        <v>4447</v>
      </c>
    </row>
    <row r="20" spans="2:4" x14ac:dyDescent="0.4">
      <c r="B20" s="6" t="s">
        <v>4462</v>
      </c>
      <c r="C20" s="9" t="s">
        <v>1588</v>
      </c>
      <c r="D20" s="9" t="s">
        <v>4443</v>
      </c>
    </row>
    <row r="21" spans="2:4" x14ac:dyDescent="0.4">
      <c r="B21" s="6" t="s">
        <v>4464</v>
      </c>
      <c r="C21" s="9" t="s">
        <v>1586</v>
      </c>
      <c r="D21" s="9" t="s">
        <v>4447</v>
      </c>
    </row>
    <row r="22" spans="2:4" x14ac:dyDescent="0.4">
      <c r="B22" s="21" t="s">
        <v>4465</v>
      </c>
      <c r="C22" s="22" t="s">
        <v>4437</v>
      </c>
      <c r="D22" s="22" t="s">
        <v>4437</v>
      </c>
    </row>
    <row r="23" spans="2:4" x14ac:dyDescent="0.4">
      <c r="B23" s="6" t="s">
        <v>4466</v>
      </c>
      <c r="C23" s="9" t="s">
        <v>1586</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baseColWidth="10" defaultRowHeight="14.6" x14ac:dyDescent="0.4"/>
  <cols>
    <col min="2" max="2" width="9.69140625" customWidth="1"/>
    <col min="3" max="3" width="55.613281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TX-NLS'!A1", "Zurück")</f>
        <v>Zurück</v>
      </c>
    </row>
    <row r="3" spans="1:15" x14ac:dyDescent="0.4">
      <c r="B3" s="7" t="s">
        <v>5861</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469</v>
      </c>
      <c r="C7" s="6" t="s">
        <v>470</v>
      </c>
      <c r="D7" s="9" t="s">
        <v>342</v>
      </c>
      <c r="E7" s="9" t="s">
        <v>1586</v>
      </c>
      <c r="F7" s="9" t="s">
        <v>52</v>
      </c>
      <c r="G7" s="9" t="s">
        <v>342</v>
      </c>
      <c r="H7" s="9" t="s">
        <v>52</v>
      </c>
      <c r="I7" s="9" t="s">
        <v>342</v>
      </c>
      <c r="J7" s="9" t="s">
        <v>52</v>
      </c>
      <c r="K7" s="9" t="s">
        <v>342</v>
      </c>
      <c r="L7" s="9" t="s">
        <v>52</v>
      </c>
      <c r="M7" s="9" t="s">
        <v>342</v>
      </c>
      <c r="N7" s="9" t="s">
        <v>52</v>
      </c>
      <c r="O7" s="9" t="s">
        <v>342</v>
      </c>
    </row>
    <row r="8" spans="1:15" ht="24.9" x14ac:dyDescent="0.4">
      <c r="B8" s="10" t="s">
        <v>471</v>
      </c>
      <c r="C8" s="10" t="s">
        <v>368</v>
      </c>
      <c r="D8" s="11" t="s">
        <v>342</v>
      </c>
      <c r="E8" s="11" t="s">
        <v>1586</v>
      </c>
      <c r="F8" s="11" t="s">
        <v>52</v>
      </c>
      <c r="G8" s="11" t="s">
        <v>342</v>
      </c>
      <c r="H8" s="11" t="s">
        <v>52</v>
      </c>
      <c r="I8" s="11" t="s">
        <v>342</v>
      </c>
      <c r="J8" s="11" t="s">
        <v>52</v>
      </c>
      <c r="K8" s="11" t="s">
        <v>342</v>
      </c>
      <c r="L8" s="11" t="s">
        <v>52</v>
      </c>
      <c r="M8" s="11" t="s">
        <v>342</v>
      </c>
      <c r="N8" s="11" t="s">
        <v>52</v>
      </c>
      <c r="O8" s="11" t="s">
        <v>342</v>
      </c>
    </row>
    <row r="9" spans="1:15" ht="24.9" x14ac:dyDescent="0.4">
      <c r="B9" s="6" t="s">
        <v>472</v>
      </c>
      <c r="C9" s="6" t="s">
        <v>473</v>
      </c>
      <c r="D9" s="9" t="s">
        <v>342</v>
      </c>
      <c r="E9" s="9" t="s">
        <v>1586</v>
      </c>
      <c r="F9" s="9" t="s">
        <v>52</v>
      </c>
      <c r="G9" s="9" t="s">
        <v>342</v>
      </c>
      <c r="H9" s="9" t="s">
        <v>52</v>
      </c>
      <c r="I9" s="9" t="s">
        <v>342</v>
      </c>
      <c r="J9" s="9" t="s">
        <v>52</v>
      </c>
      <c r="K9" s="9" t="s">
        <v>342</v>
      </c>
      <c r="L9" s="9" t="s">
        <v>52</v>
      </c>
      <c r="M9" s="9" t="s">
        <v>342</v>
      </c>
      <c r="N9" s="9" t="s">
        <v>52</v>
      </c>
      <c r="O9" s="9" t="s">
        <v>342</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baseColWidth="10" defaultRowHeight="14.6" x14ac:dyDescent="0.4"/>
  <cols>
    <col min="2" max="2" width="9.69140625" customWidth="1"/>
    <col min="3" max="3" width="59.8437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PCI'!A1", "Zurück")</f>
        <v>Zurück</v>
      </c>
    </row>
    <row r="3" spans="1:5" x14ac:dyDescent="0.4">
      <c r="B3" s="7" t="s">
        <v>2347</v>
      </c>
    </row>
    <row r="4" spans="1:5" x14ac:dyDescent="0.4">
      <c r="B4" s="3" t="s">
        <v>36</v>
      </c>
      <c r="C4" s="4" t="s">
        <v>37</v>
      </c>
      <c r="D4" s="3" t="s">
        <v>1747</v>
      </c>
      <c r="E4" s="4" t="s">
        <v>1028</v>
      </c>
    </row>
    <row r="5" spans="1:5" x14ac:dyDescent="0.4">
      <c r="B5" s="21" t="s">
        <v>61</v>
      </c>
      <c r="C5" s="21"/>
      <c r="D5" s="30"/>
      <c r="E5" s="21"/>
    </row>
    <row r="6" spans="1:5" ht="49.75" x14ac:dyDescent="0.4">
      <c r="B6" s="5" t="s">
        <v>110</v>
      </c>
      <c r="C6" s="6" t="s">
        <v>111</v>
      </c>
      <c r="D6" s="5" t="s">
        <v>25</v>
      </c>
      <c r="E6" s="6" t="s">
        <v>2342</v>
      </c>
    </row>
    <row r="7" spans="1:5" ht="62.15" x14ac:dyDescent="0.4">
      <c r="B7" s="5" t="s">
        <v>110</v>
      </c>
      <c r="C7" s="6" t="s">
        <v>111</v>
      </c>
      <c r="D7" s="5" t="s">
        <v>33</v>
      </c>
      <c r="E7" s="6" t="s">
        <v>2343</v>
      </c>
    </row>
    <row r="8" spans="1:5" x14ac:dyDescent="0.4">
      <c r="B8" s="5" t="s">
        <v>118</v>
      </c>
      <c r="C8" s="6" t="s">
        <v>119</v>
      </c>
      <c r="D8" s="5" t="s">
        <v>25</v>
      </c>
      <c r="E8" s="6" t="s">
        <v>2344</v>
      </c>
    </row>
    <row r="9" spans="1:5" ht="37.299999999999997" x14ac:dyDescent="0.4">
      <c r="B9" s="5" t="s">
        <v>118</v>
      </c>
      <c r="C9" s="6" t="s">
        <v>119</v>
      </c>
      <c r="D9" s="5" t="s">
        <v>33</v>
      </c>
      <c r="E9" s="6" t="s">
        <v>2345</v>
      </c>
    </row>
    <row r="10" spans="1:5" x14ac:dyDescent="0.4">
      <c r="B10" s="21" t="s">
        <v>41</v>
      </c>
      <c r="C10" s="21"/>
      <c r="D10" s="30"/>
      <c r="E10" s="21"/>
    </row>
    <row r="11" spans="1:5" ht="62.15" x14ac:dyDescent="0.4">
      <c r="B11" s="5" t="s">
        <v>125</v>
      </c>
      <c r="C11" s="6" t="s">
        <v>47</v>
      </c>
      <c r="D11" s="5" t="s">
        <v>33</v>
      </c>
      <c r="E11" s="6" t="s">
        <v>2346</v>
      </c>
    </row>
  </sheetData>
  <mergeCells count="2">
    <mergeCell ref="B5:E5"/>
    <mergeCell ref="B10:E10"/>
  </mergeCells>
  <pageMargins left="0.7" right="0.7" top="0.75" bottom="0.75" header="0.3" footer="0.3"/>
  <pageSetup paperSize="9" orientation="portrait" horizontalDpi="300" verticalDpi="300"/>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heetViews>
  <sheetFormatPr baseColWidth="10" defaultRowHeight="14.6" x14ac:dyDescent="0.4"/>
  <cols>
    <col min="2" max="2" width="9.69140625" customWidth="1"/>
    <col min="3" max="3" width="41"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TX-NLS'!A1", "Zurück")</f>
        <v>Zurück</v>
      </c>
    </row>
    <row r="3" spans="1:13" x14ac:dyDescent="0.4">
      <c r="B3" s="7" t="s">
        <v>5292</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41</v>
      </c>
      <c r="C7" s="21"/>
      <c r="D7" s="29"/>
      <c r="E7" s="29"/>
      <c r="F7" s="29"/>
      <c r="G7" s="29"/>
      <c r="H7" s="29"/>
      <c r="I7" s="29"/>
      <c r="J7" s="29"/>
      <c r="K7" s="29"/>
      <c r="L7" s="29"/>
      <c r="M7" s="29"/>
    </row>
    <row r="8" spans="1:13" ht="24.9" x14ac:dyDescent="0.4">
      <c r="B8" s="6" t="s">
        <v>104</v>
      </c>
      <c r="C8" s="6" t="s">
        <v>43</v>
      </c>
      <c r="D8" s="9" t="s">
        <v>1251</v>
      </c>
      <c r="E8" s="9" t="s">
        <v>1586</v>
      </c>
      <c r="F8" s="9" t="s">
        <v>59</v>
      </c>
      <c r="G8" s="9" t="s">
        <v>342</v>
      </c>
      <c r="H8" s="9" t="s">
        <v>59</v>
      </c>
      <c r="I8" s="9" t="s">
        <v>342</v>
      </c>
      <c r="J8" s="9" t="s">
        <v>58</v>
      </c>
      <c r="K8" s="9" t="s">
        <v>1251</v>
      </c>
      <c r="L8" s="9" t="s">
        <v>59</v>
      </c>
      <c r="M8" s="9" t="s">
        <v>342</v>
      </c>
    </row>
    <row r="9" spans="1:13" ht="24.9" x14ac:dyDescent="0.4">
      <c r="B9" s="6" t="s">
        <v>105</v>
      </c>
      <c r="C9" s="6" t="s">
        <v>47</v>
      </c>
      <c r="D9" s="9" t="s">
        <v>342</v>
      </c>
      <c r="E9" s="9" t="s">
        <v>1586</v>
      </c>
      <c r="F9" s="9" t="s">
        <v>52</v>
      </c>
      <c r="G9" s="9" t="s">
        <v>342</v>
      </c>
      <c r="H9" s="9" t="s">
        <v>52</v>
      </c>
      <c r="I9" s="9" t="s">
        <v>342</v>
      </c>
      <c r="J9" s="9" t="s">
        <v>52</v>
      </c>
      <c r="K9" s="9" t="s">
        <v>342</v>
      </c>
      <c r="L9" s="9" t="s">
        <v>52</v>
      </c>
      <c r="M9" s="9" t="s">
        <v>342</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heetViews>
  <sheetFormatPr baseColWidth="10" defaultRowHeight="14.6" x14ac:dyDescent="0.4"/>
  <cols>
    <col min="2" max="2" width="9.69140625" customWidth="1"/>
    <col min="3" max="3" width="55.613281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TX-NLS'!A1", "Zurück")</f>
        <v>Zurück</v>
      </c>
    </row>
    <row r="3" spans="1:9" x14ac:dyDescent="0.4">
      <c r="B3" s="7" t="s">
        <v>6810</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469</v>
      </c>
      <c r="C6" s="6" t="s">
        <v>470</v>
      </c>
      <c r="D6" s="9" t="s">
        <v>1586</v>
      </c>
      <c r="E6" s="9" t="s">
        <v>1586</v>
      </c>
      <c r="F6" s="9" t="s">
        <v>1586</v>
      </c>
      <c r="G6" s="9" t="s">
        <v>1586</v>
      </c>
      <c r="H6" s="9" t="s">
        <v>1586</v>
      </c>
      <c r="I6" s="9" t="s">
        <v>1586</v>
      </c>
    </row>
    <row r="7" spans="1:9" x14ac:dyDescent="0.4">
      <c r="B7" s="10" t="s">
        <v>471</v>
      </c>
      <c r="C7" s="10" t="s">
        <v>368</v>
      </c>
      <c r="D7" s="11" t="s">
        <v>1586</v>
      </c>
      <c r="E7" s="11" t="s">
        <v>1586</v>
      </c>
      <c r="F7" s="11" t="s">
        <v>1586</v>
      </c>
      <c r="G7" s="11" t="s">
        <v>1586</v>
      </c>
      <c r="H7" s="11" t="s">
        <v>1586</v>
      </c>
      <c r="I7" s="11" t="s">
        <v>1586</v>
      </c>
    </row>
    <row r="8" spans="1:9" x14ac:dyDescent="0.4">
      <c r="B8" s="6" t="s">
        <v>472</v>
      </c>
      <c r="C8" s="6" t="s">
        <v>473</v>
      </c>
      <c r="D8" s="9" t="s">
        <v>1586</v>
      </c>
      <c r="E8" s="9" t="s">
        <v>1586</v>
      </c>
      <c r="F8" s="9" t="s">
        <v>1586</v>
      </c>
      <c r="G8" s="9" t="s">
        <v>1586</v>
      </c>
      <c r="H8" s="9" t="s">
        <v>1586</v>
      </c>
      <c r="I8" s="9" t="s">
        <v>1586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heetViews>
  <sheetFormatPr baseColWidth="10" defaultRowHeight="14.6" x14ac:dyDescent="0.4"/>
  <cols>
    <col min="2" max="2" width="9.69140625" customWidth="1"/>
    <col min="3" max="3" width="41"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TX-NLS'!A1", "Zurück")</f>
        <v>Zurück</v>
      </c>
    </row>
    <row r="3" spans="1:9" x14ac:dyDescent="0.4">
      <c r="B3" s="7" t="s">
        <v>6779</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41</v>
      </c>
      <c r="C6" s="21"/>
      <c r="D6" s="29"/>
      <c r="E6" s="29"/>
      <c r="F6" s="29"/>
      <c r="G6" s="29"/>
      <c r="H6" s="29"/>
      <c r="I6" s="29"/>
    </row>
    <row r="7" spans="1:9" x14ac:dyDescent="0.4">
      <c r="B7" s="6" t="s">
        <v>104</v>
      </c>
      <c r="C7" s="6" t="s">
        <v>43</v>
      </c>
      <c r="D7" s="9" t="s">
        <v>1588</v>
      </c>
      <c r="E7" s="9" t="s">
        <v>1586</v>
      </c>
      <c r="F7" s="9" t="s">
        <v>1586</v>
      </c>
      <c r="G7" s="9" t="s">
        <v>1588</v>
      </c>
      <c r="H7" s="9" t="s">
        <v>1586</v>
      </c>
      <c r="I7" s="9" t="s">
        <v>1586</v>
      </c>
    </row>
    <row r="8" spans="1:9" x14ac:dyDescent="0.4">
      <c r="B8" s="6" t="s">
        <v>105</v>
      </c>
      <c r="C8" s="6" t="s">
        <v>47</v>
      </c>
      <c r="D8" s="9" t="s">
        <v>1586</v>
      </c>
      <c r="E8" s="9" t="s">
        <v>1586</v>
      </c>
      <c r="F8" s="9" t="s">
        <v>1586</v>
      </c>
      <c r="G8" s="9" t="s">
        <v>1586</v>
      </c>
      <c r="H8" s="9" t="s">
        <v>1586</v>
      </c>
      <c r="I8" s="9" t="s">
        <v>1586</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4.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TX-NLS'!A1", "Zurück")</f>
        <v>Zurück</v>
      </c>
    </row>
    <row r="3" spans="1:7" x14ac:dyDescent="0.4">
      <c r="B3" s="7" t="s">
        <v>6886</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1586</v>
      </c>
      <c r="C6" s="5" t="s">
        <v>1586</v>
      </c>
      <c r="D6" s="5" t="s">
        <v>1586</v>
      </c>
      <c r="E6" s="5" t="s">
        <v>1586</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7.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TX-NLS'!A1", "Zurück")</f>
        <v>Zurück</v>
      </c>
    </row>
    <row r="3" spans="1:7" x14ac:dyDescent="0.4">
      <c r="B3" s="7" t="s">
        <v>6854</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1588</v>
      </c>
      <c r="C6" s="5" t="s">
        <v>1586</v>
      </c>
      <c r="D6" s="5" t="s">
        <v>1586</v>
      </c>
      <c r="E6" s="5" t="s">
        <v>1588</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TX-NLS'!A1", "Zurück")</f>
        <v>Zurück</v>
      </c>
    </row>
  </sheetData>
  <pageMargins left="0.7" right="0.7" top="0.75" bottom="0.75" header="0.3" footer="0.3"/>
  <pageSetup paperSize="9" orientation="portrait" horizontalDpi="300" verticalDpi="300"/>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55.613281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TX-NLS'!A1", "Zurück")</f>
        <v>Zurück</v>
      </c>
    </row>
    <row r="3" spans="1:5" x14ac:dyDescent="0.4">
      <c r="B3" s="7" t="s">
        <v>474</v>
      </c>
    </row>
    <row r="4" spans="1:5" x14ac:dyDescent="0.4">
      <c r="B4" s="25" t="s">
        <v>36</v>
      </c>
      <c r="C4" s="25" t="s">
        <v>345</v>
      </c>
      <c r="D4" s="23" t="s">
        <v>38</v>
      </c>
      <c r="E4" s="25" t="s">
        <v>38</v>
      </c>
    </row>
    <row r="5" spans="1:5" x14ac:dyDescent="0.4">
      <c r="B5" s="24"/>
      <c r="C5" s="24"/>
      <c r="D5" s="8" t="s">
        <v>39</v>
      </c>
      <c r="E5" s="8" t="s">
        <v>40</v>
      </c>
    </row>
    <row r="6" spans="1:5" ht="24.9" x14ac:dyDescent="0.4">
      <c r="B6" s="6" t="s">
        <v>469</v>
      </c>
      <c r="C6" s="6" t="s">
        <v>470</v>
      </c>
      <c r="D6" s="9" t="s">
        <v>52</v>
      </c>
      <c r="E6" s="9" t="s">
        <v>52</v>
      </c>
    </row>
    <row r="7" spans="1:5" ht="24.9" x14ac:dyDescent="0.4">
      <c r="B7" s="10" t="s">
        <v>471</v>
      </c>
      <c r="C7" s="10" t="s">
        <v>368</v>
      </c>
      <c r="D7" s="11" t="s">
        <v>52</v>
      </c>
      <c r="E7" s="11" t="s">
        <v>52</v>
      </c>
    </row>
    <row r="8" spans="1:5" ht="24.9" x14ac:dyDescent="0.4">
      <c r="B8" s="6" t="s">
        <v>472</v>
      </c>
      <c r="C8" s="6" t="s">
        <v>473</v>
      </c>
      <c r="D8" s="9" t="s">
        <v>52</v>
      </c>
      <c r="E8" s="9" t="s">
        <v>52</v>
      </c>
    </row>
  </sheetData>
  <mergeCells count="3">
    <mergeCell ref="B4:B5"/>
    <mergeCell ref="C4:C5"/>
    <mergeCell ref="D4:E4"/>
  </mergeCells>
  <pageMargins left="0.7" right="0.7" top="0.75" bottom="0.75" header="0.3" footer="0.3"/>
  <pageSetup paperSize="9" orientation="portrait" horizontalDpi="300" verticalDpi="300"/>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41"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TX-NLS'!A1", "Zurück")</f>
        <v>Zurück</v>
      </c>
    </row>
    <row r="3" spans="1:5" x14ac:dyDescent="0.4">
      <c r="B3" s="7" t="s">
        <v>106</v>
      </c>
    </row>
    <row r="4" spans="1:5" x14ac:dyDescent="0.4">
      <c r="B4" s="25" t="s">
        <v>36</v>
      </c>
      <c r="C4" s="25" t="s">
        <v>37</v>
      </c>
      <c r="D4" s="23" t="s">
        <v>38</v>
      </c>
      <c r="E4" s="25" t="s">
        <v>38</v>
      </c>
    </row>
    <row r="5" spans="1:5" x14ac:dyDescent="0.4">
      <c r="B5" s="24"/>
      <c r="C5" s="24"/>
      <c r="D5" s="8" t="s">
        <v>39</v>
      </c>
      <c r="E5" s="8" t="s">
        <v>40</v>
      </c>
    </row>
    <row r="6" spans="1:5" x14ac:dyDescent="0.4">
      <c r="B6" s="21" t="s">
        <v>41</v>
      </c>
      <c r="C6" s="21"/>
      <c r="D6" s="29"/>
      <c r="E6" s="29"/>
    </row>
    <row r="7" spans="1:5" ht="24.9" x14ac:dyDescent="0.4">
      <c r="B7" s="6" t="s">
        <v>104</v>
      </c>
      <c r="C7" s="6" t="s">
        <v>43</v>
      </c>
      <c r="D7" s="9" t="s">
        <v>58</v>
      </c>
      <c r="E7" s="9" t="s">
        <v>59</v>
      </c>
    </row>
    <row r="8" spans="1:5" ht="24.9" x14ac:dyDescent="0.4">
      <c r="B8" s="6" t="s">
        <v>105</v>
      </c>
      <c r="C8" s="6" t="s">
        <v>47</v>
      </c>
      <c r="D8" s="9" t="s">
        <v>52</v>
      </c>
      <c r="E8" s="9" t="s">
        <v>52</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baseColWidth="10" defaultRowHeight="14.6" x14ac:dyDescent="0.4"/>
  <cols>
    <col min="2" max="2" width="9.69140625" customWidth="1"/>
    <col min="3" max="3" width="55.61328125"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TX-NLS'!A1", "Zurück")</f>
        <v>Zurück</v>
      </c>
    </row>
    <row r="3" spans="1:7" x14ac:dyDescent="0.4">
      <c r="B3" s="7" t="s">
        <v>1150</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469</v>
      </c>
      <c r="C6" s="6" t="s">
        <v>470</v>
      </c>
      <c r="D6" s="9" t="s">
        <v>52</v>
      </c>
      <c r="E6" s="9" t="s">
        <v>52</v>
      </c>
      <c r="F6" s="9" t="s">
        <v>52</v>
      </c>
      <c r="G6" s="9" t="s">
        <v>52</v>
      </c>
    </row>
    <row r="7" spans="1:7" ht="24.9" x14ac:dyDescent="0.4">
      <c r="B7" s="10" t="s">
        <v>471</v>
      </c>
      <c r="C7" s="10" t="s">
        <v>368</v>
      </c>
      <c r="D7" s="11" t="s">
        <v>52</v>
      </c>
      <c r="E7" s="11" t="s">
        <v>52</v>
      </c>
      <c r="F7" s="11" t="s">
        <v>52</v>
      </c>
      <c r="G7" s="11" t="s">
        <v>52</v>
      </c>
    </row>
    <row r="8" spans="1:7" ht="24.9" x14ac:dyDescent="0.4">
      <c r="B8" s="6" t="s">
        <v>472</v>
      </c>
      <c r="C8" s="6" t="s">
        <v>473</v>
      </c>
      <c r="D8" s="9" t="s">
        <v>52</v>
      </c>
      <c r="E8" s="9" t="s">
        <v>52</v>
      </c>
      <c r="F8" s="9" t="s">
        <v>52</v>
      </c>
      <c r="G8" s="9" t="s">
        <v>52</v>
      </c>
    </row>
    <row r="9" spans="1:7" x14ac:dyDescent="0.4">
      <c r="B9"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baseColWidth="10" defaultRowHeight="14.6" x14ac:dyDescent="0.4"/>
  <cols>
    <col min="2" max="2" width="9.69140625" customWidth="1"/>
    <col min="3" max="3" width="41"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TX-NLS'!A1", "Zurück")</f>
        <v>Zurück</v>
      </c>
    </row>
    <row r="3" spans="1:7" x14ac:dyDescent="0.4">
      <c r="B3" s="7" t="s">
        <v>871</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41</v>
      </c>
      <c r="C6" s="21"/>
      <c r="D6" s="29"/>
      <c r="E6" s="29"/>
      <c r="F6" s="29"/>
      <c r="G6" s="29"/>
    </row>
    <row r="7" spans="1:7" ht="24.9" x14ac:dyDescent="0.4">
      <c r="B7" s="6" t="s">
        <v>104</v>
      </c>
      <c r="C7" s="6" t="s">
        <v>43</v>
      </c>
      <c r="D7" s="9" t="s">
        <v>59</v>
      </c>
      <c r="E7" s="9" t="s">
        <v>58</v>
      </c>
      <c r="F7" s="9" t="s">
        <v>59</v>
      </c>
      <c r="G7" s="9" t="s">
        <v>59</v>
      </c>
    </row>
    <row r="8" spans="1:7" ht="24.9" x14ac:dyDescent="0.4">
      <c r="B8" s="6" t="s">
        <v>105</v>
      </c>
      <c r="C8" s="6" t="s">
        <v>47</v>
      </c>
      <c r="D8" s="9" t="s">
        <v>52</v>
      </c>
      <c r="E8" s="9" t="s">
        <v>52</v>
      </c>
      <c r="F8" s="9" t="s">
        <v>52</v>
      </c>
      <c r="G8" s="9" t="s">
        <v>52</v>
      </c>
    </row>
    <row r="9" spans="1:7" x14ac:dyDescent="0.4">
      <c r="B9" s="13" t="s">
        <v>859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heetViews>
  <sheetFormatPr baseColWidth="10" defaultRowHeight="14.6" x14ac:dyDescent="0.4"/>
  <cols>
    <col min="2" max="2" width="9.69140625" customWidth="1"/>
    <col min="3" max="3" width="89" customWidth="1"/>
    <col min="4" max="4" width="17" customWidth="1"/>
    <col min="5" max="5" width="22.69140625" customWidth="1"/>
    <col min="6" max="6" width="29.69140625" customWidth="1"/>
    <col min="7" max="7" width="57.69140625" customWidth="1"/>
    <col min="8" max="8" width="80.69140625" customWidth="1"/>
    <col min="9" max="9" width="35.69140625" customWidth="1"/>
  </cols>
  <sheetData>
    <row r="1" spans="1:9" x14ac:dyDescent="0.4">
      <c r="A1" s="2" t="str">
        <f>HYPERLINK("#'Auswahl Auswertungsmodul'!A1", "Zurück zum Start")</f>
        <v>Zurück zum Start</v>
      </c>
    </row>
    <row r="2" spans="1:9" x14ac:dyDescent="0.4">
      <c r="A2" s="2" t="str">
        <f>HYPERLINK("#'Auswahl PCI'!A1", "Zurück")</f>
        <v>Zurück</v>
      </c>
    </row>
    <row r="3" spans="1:9" x14ac:dyDescent="0.4">
      <c r="B3" s="7" t="s">
        <v>2481</v>
      </c>
    </row>
    <row r="4" spans="1:9" x14ac:dyDescent="0.4">
      <c r="B4" s="25" t="s">
        <v>36</v>
      </c>
      <c r="C4" s="25" t="s">
        <v>345</v>
      </c>
      <c r="D4" s="25" t="s">
        <v>1608</v>
      </c>
      <c r="E4" s="26" t="s">
        <v>1580</v>
      </c>
      <c r="F4" s="23" t="s">
        <v>1581</v>
      </c>
      <c r="G4" s="25" t="s">
        <v>1581</v>
      </c>
      <c r="H4" s="25" t="s">
        <v>1581</v>
      </c>
      <c r="I4" s="25" t="s">
        <v>1581</v>
      </c>
    </row>
    <row r="5" spans="1:9" x14ac:dyDescent="0.4">
      <c r="B5" s="24"/>
      <c r="C5" s="24"/>
      <c r="D5" s="24"/>
      <c r="E5" s="27"/>
      <c r="F5" s="8" t="s">
        <v>2400</v>
      </c>
      <c r="G5" s="8" t="s">
        <v>2401</v>
      </c>
      <c r="H5" s="8" t="s">
        <v>2402</v>
      </c>
      <c r="I5" s="8" t="s">
        <v>34</v>
      </c>
    </row>
    <row r="6" spans="1:9" ht="24.9" x14ac:dyDescent="0.4">
      <c r="B6" s="6" t="s">
        <v>488</v>
      </c>
      <c r="C6" s="6" t="s">
        <v>489</v>
      </c>
      <c r="D6" s="6" t="s">
        <v>1610</v>
      </c>
      <c r="E6" s="9" t="s">
        <v>1684</v>
      </c>
      <c r="F6" s="9" t="s">
        <v>1153</v>
      </c>
      <c r="G6" s="9" t="s">
        <v>2437</v>
      </c>
      <c r="H6" s="9" t="s">
        <v>2437</v>
      </c>
      <c r="I6" s="9" t="s">
        <v>2028</v>
      </c>
    </row>
    <row r="7" spans="1:9" ht="24.9" x14ac:dyDescent="0.4">
      <c r="B7" s="6" t="s">
        <v>488</v>
      </c>
      <c r="C7" s="6" t="s">
        <v>489</v>
      </c>
      <c r="D7" s="6" t="s">
        <v>1613</v>
      </c>
      <c r="E7" s="9" t="s">
        <v>1637</v>
      </c>
      <c r="F7" s="9" t="s">
        <v>923</v>
      </c>
      <c r="G7" s="9" t="s">
        <v>2438</v>
      </c>
      <c r="H7" s="9" t="s">
        <v>1845</v>
      </c>
      <c r="I7" s="9" t="s">
        <v>1734</v>
      </c>
    </row>
    <row r="8" spans="1:9" ht="24.9" x14ac:dyDescent="0.4">
      <c r="B8" s="6" t="s">
        <v>488</v>
      </c>
      <c r="C8" s="6" t="s">
        <v>489</v>
      </c>
      <c r="D8" s="6" t="s">
        <v>1617</v>
      </c>
      <c r="E8" s="9" t="s">
        <v>1835</v>
      </c>
      <c r="F8" s="9" t="s">
        <v>1846</v>
      </c>
      <c r="G8" s="9" t="s">
        <v>1846</v>
      </c>
      <c r="H8" s="9" t="s">
        <v>1278</v>
      </c>
      <c r="I8" s="9" t="s">
        <v>452</v>
      </c>
    </row>
    <row r="9" spans="1:9" ht="24.9" x14ac:dyDescent="0.4">
      <c r="B9" s="6" t="s">
        <v>490</v>
      </c>
      <c r="C9" s="6" t="s">
        <v>491</v>
      </c>
      <c r="D9" s="6" t="s">
        <v>1610</v>
      </c>
      <c r="E9" s="9" t="s">
        <v>1848</v>
      </c>
      <c r="F9" s="9" t="s">
        <v>1157</v>
      </c>
      <c r="G9" s="9" t="s">
        <v>1850</v>
      </c>
      <c r="H9" s="9" t="s">
        <v>2439</v>
      </c>
      <c r="I9" s="9" t="s">
        <v>493</v>
      </c>
    </row>
    <row r="10" spans="1:9" ht="24.9" x14ac:dyDescent="0.4">
      <c r="B10" s="6" t="s">
        <v>490</v>
      </c>
      <c r="C10" s="6" t="s">
        <v>491</v>
      </c>
      <c r="D10" s="6" t="s">
        <v>1613</v>
      </c>
      <c r="E10" s="9" t="s">
        <v>1745</v>
      </c>
      <c r="F10" s="9" t="s">
        <v>1250</v>
      </c>
      <c r="G10" s="9" t="s">
        <v>2440</v>
      </c>
      <c r="H10" s="9" t="s">
        <v>2440</v>
      </c>
      <c r="I10" s="9" t="s">
        <v>342</v>
      </c>
    </row>
    <row r="11" spans="1:9" ht="24.9" x14ac:dyDescent="0.4">
      <c r="B11" s="6" t="s">
        <v>490</v>
      </c>
      <c r="C11" s="6" t="s">
        <v>491</v>
      </c>
      <c r="D11" s="6" t="s">
        <v>1617</v>
      </c>
      <c r="E11" s="9" t="s">
        <v>1851</v>
      </c>
      <c r="F11" s="9" t="s">
        <v>600</v>
      </c>
      <c r="G11" s="9" t="s">
        <v>2441</v>
      </c>
      <c r="H11" s="9" t="s">
        <v>1411</v>
      </c>
      <c r="I11" s="9" t="s">
        <v>600</v>
      </c>
    </row>
    <row r="12" spans="1:9" ht="24.9" x14ac:dyDescent="0.4">
      <c r="B12" s="6" t="s">
        <v>494</v>
      </c>
      <c r="C12" s="6" t="s">
        <v>495</v>
      </c>
      <c r="D12" s="6" t="s">
        <v>1610</v>
      </c>
      <c r="E12" s="9" t="s">
        <v>1853</v>
      </c>
      <c r="F12" s="9" t="s">
        <v>1177</v>
      </c>
      <c r="G12" s="9" t="s">
        <v>2442</v>
      </c>
      <c r="H12" s="9" t="s">
        <v>497</v>
      </c>
      <c r="I12" s="9" t="s">
        <v>1177</v>
      </c>
    </row>
    <row r="13" spans="1:9" ht="24.9" x14ac:dyDescent="0.4">
      <c r="B13" s="6" t="s">
        <v>494</v>
      </c>
      <c r="C13" s="6" t="s">
        <v>495</v>
      </c>
      <c r="D13" s="6" t="s">
        <v>1613</v>
      </c>
      <c r="E13" s="9" t="s">
        <v>1853</v>
      </c>
      <c r="F13" s="9" t="s">
        <v>1177</v>
      </c>
      <c r="G13" s="9" t="s">
        <v>2442</v>
      </c>
      <c r="H13" s="9" t="s">
        <v>497</v>
      </c>
      <c r="I13" s="9" t="s">
        <v>1177</v>
      </c>
    </row>
    <row r="14" spans="1:9" ht="24.9" x14ac:dyDescent="0.4">
      <c r="B14" s="6" t="s">
        <v>494</v>
      </c>
      <c r="C14" s="6" t="s">
        <v>495</v>
      </c>
      <c r="D14" s="6" t="s">
        <v>1617</v>
      </c>
      <c r="E14" s="9" t="s">
        <v>1586</v>
      </c>
      <c r="F14" s="9" t="s">
        <v>1653</v>
      </c>
      <c r="G14" s="9" t="s">
        <v>1653</v>
      </c>
      <c r="H14" s="9" t="s">
        <v>1653</v>
      </c>
      <c r="I14" s="9" t="s">
        <v>1653</v>
      </c>
    </row>
    <row r="15" spans="1:9" ht="24.9" x14ac:dyDescent="0.4">
      <c r="B15" s="6" t="s">
        <v>498</v>
      </c>
      <c r="C15" s="6" t="s">
        <v>499</v>
      </c>
      <c r="D15" s="6" t="s">
        <v>1610</v>
      </c>
      <c r="E15" s="9" t="s">
        <v>1745</v>
      </c>
      <c r="F15" s="9" t="s">
        <v>342</v>
      </c>
      <c r="G15" s="9" t="s">
        <v>1160</v>
      </c>
      <c r="H15" s="9" t="s">
        <v>1160</v>
      </c>
      <c r="I15" s="9" t="s">
        <v>342</v>
      </c>
    </row>
    <row r="16" spans="1:9" ht="24.9" x14ac:dyDescent="0.4">
      <c r="B16" s="6" t="s">
        <v>498</v>
      </c>
      <c r="C16" s="6" t="s">
        <v>499</v>
      </c>
      <c r="D16" s="6" t="s">
        <v>1613</v>
      </c>
      <c r="E16" s="9" t="s">
        <v>1705</v>
      </c>
      <c r="F16" s="9" t="s">
        <v>252</v>
      </c>
      <c r="G16" s="9" t="s">
        <v>985</v>
      </c>
      <c r="H16" s="9" t="s">
        <v>985</v>
      </c>
      <c r="I16" s="9" t="s">
        <v>252</v>
      </c>
    </row>
    <row r="17" spans="2:9" ht="24.9" x14ac:dyDescent="0.4">
      <c r="B17" s="6" t="s">
        <v>498</v>
      </c>
      <c r="C17" s="6" t="s">
        <v>499</v>
      </c>
      <c r="D17" s="6" t="s">
        <v>1617</v>
      </c>
      <c r="E17" s="9" t="s">
        <v>1595</v>
      </c>
      <c r="F17" s="9" t="s">
        <v>81</v>
      </c>
      <c r="G17" s="9" t="s">
        <v>81</v>
      </c>
      <c r="H17" s="9" t="s">
        <v>81</v>
      </c>
      <c r="I17" s="9" t="s">
        <v>81</v>
      </c>
    </row>
    <row r="18" spans="2:9" ht="24.9" x14ac:dyDescent="0.4">
      <c r="B18" s="6" t="s">
        <v>500</v>
      </c>
      <c r="C18" s="6" t="s">
        <v>501</v>
      </c>
      <c r="D18" s="6" t="s">
        <v>1610</v>
      </c>
      <c r="E18" s="9" t="s">
        <v>1812</v>
      </c>
      <c r="F18" s="9" t="s">
        <v>1813</v>
      </c>
      <c r="G18" s="9" t="s">
        <v>2443</v>
      </c>
      <c r="H18" s="9" t="s">
        <v>2403</v>
      </c>
      <c r="I18" s="9" t="s">
        <v>349</v>
      </c>
    </row>
    <row r="19" spans="2:9" ht="24.9" x14ac:dyDescent="0.4">
      <c r="B19" s="6" t="s">
        <v>500</v>
      </c>
      <c r="C19" s="6" t="s">
        <v>501</v>
      </c>
      <c r="D19" s="6" t="s">
        <v>1613</v>
      </c>
      <c r="E19" s="9" t="s">
        <v>1858</v>
      </c>
      <c r="F19" s="9" t="s">
        <v>2064</v>
      </c>
      <c r="G19" s="9" t="s">
        <v>2444</v>
      </c>
      <c r="H19" s="9" t="s">
        <v>2445</v>
      </c>
      <c r="I19" s="9" t="s">
        <v>832</v>
      </c>
    </row>
    <row r="20" spans="2:9" ht="24.9" x14ac:dyDescent="0.4">
      <c r="B20" s="6" t="s">
        <v>500</v>
      </c>
      <c r="C20" s="6" t="s">
        <v>501</v>
      </c>
      <c r="D20" s="6" t="s">
        <v>1617</v>
      </c>
      <c r="E20" s="9" t="s">
        <v>1625</v>
      </c>
      <c r="F20" s="9" t="s">
        <v>187</v>
      </c>
      <c r="G20" s="9" t="s">
        <v>187</v>
      </c>
      <c r="H20" s="9" t="s">
        <v>187</v>
      </c>
      <c r="I20" s="9" t="s">
        <v>187</v>
      </c>
    </row>
    <row r="21" spans="2:9" ht="24.9" x14ac:dyDescent="0.4">
      <c r="B21" s="6" t="s">
        <v>502</v>
      </c>
      <c r="C21" s="6" t="s">
        <v>503</v>
      </c>
      <c r="D21" s="6" t="s">
        <v>1610</v>
      </c>
      <c r="E21" s="9" t="s">
        <v>1853</v>
      </c>
      <c r="F21" s="9" t="s">
        <v>2446</v>
      </c>
      <c r="G21" s="9" t="s">
        <v>2447</v>
      </c>
      <c r="H21" s="9" t="s">
        <v>497</v>
      </c>
      <c r="I21" s="9" t="s">
        <v>1177</v>
      </c>
    </row>
    <row r="22" spans="2:9" ht="24.9" x14ac:dyDescent="0.4">
      <c r="B22" s="6" t="s">
        <v>502</v>
      </c>
      <c r="C22" s="6" t="s">
        <v>503</v>
      </c>
      <c r="D22" s="6" t="s">
        <v>1613</v>
      </c>
      <c r="E22" s="9" t="s">
        <v>1705</v>
      </c>
      <c r="F22" s="9" t="s">
        <v>2448</v>
      </c>
      <c r="G22" s="9" t="s">
        <v>985</v>
      </c>
      <c r="H22" s="9" t="s">
        <v>252</v>
      </c>
      <c r="I22" s="9" t="s">
        <v>1707</v>
      </c>
    </row>
    <row r="23" spans="2:9" ht="24.9" x14ac:dyDescent="0.4">
      <c r="B23" s="6" t="s">
        <v>502</v>
      </c>
      <c r="C23" s="6" t="s">
        <v>503</v>
      </c>
      <c r="D23" s="6" t="s">
        <v>1617</v>
      </c>
      <c r="E23" s="9" t="s">
        <v>1588</v>
      </c>
      <c r="F23" s="9" t="s">
        <v>59</v>
      </c>
      <c r="G23" s="9" t="s">
        <v>58</v>
      </c>
      <c r="H23" s="9" t="s">
        <v>59</v>
      </c>
      <c r="I23" s="9" t="s">
        <v>59</v>
      </c>
    </row>
    <row r="24" spans="2:9" ht="24.9" x14ac:dyDescent="0.4">
      <c r="B24" s="6" t="s">
        <v>504</v>
      </c>
      <c r="C24" s="6" t="s">
        <v>505</v>
      </c>
      <c r="D24" s="6" t="s">
        <v>1610</v>
      </c>
      <c r="E24" s="9" t="s">
        <v>1864</v>
      </c>
      <c r="F24" s="9" t="s">
        <v>2449</v>
      </c>
      <c r="G24" s="9" t="s">
        <v>1952</v>
      </c>
      <c r="H24" s="9" t="s">
        <v>507</v>
      </c>
      <c r="I24" s="9" t="s">
        <v>1169</v>
      </c>
    </row>
    <row r="25" spans="2:9" ht="24.9" x14ac:dyDescent="0.4">
      <c r="B25" s="6" t="s">
        <v>504</v>
      </c>
      <c r="C25" s="6" t="s">
        <v>505</v>
      </c>
      <c r="D25" s="6" t="s">
        <v>1613</v>
      </c>
      <c r="E25" s="9" t="s">
        <v>1621</v>
      </c>
      <c r="F25" s="9" t="s">
        <v>2450</v>
      </c>
      <c r="G25" s="9" t="s">
        <v>2451</v>
      </c>
      <c r="H25" s="9" t="s">
        <v>1624</v>
      </c>
      <c r="I25" s="9" t="s">
        <v>1623</v>
      </c>
    </row>
    <row r="26" spans="2:9" ht="24.9" x14ac:dyDescent="0.4">
      <c r="B26" s="6" t="s">
        <v>504</v>
      </c>
      <c r="C26" s="6" t="s">
        <v>505</v>
      </c>
      <c r="D26" s="6" t="s">
        <v>1617</v>
      </c>
      <c r="E26" s="9" t="s">
        <v>1588</v>
      </c>
      <c r="F26" s="9" t="s">
        <v>59</v>
      </c>
      <c r="G26" s="9" t="s">
        <v>59</v>
      </c>
      <c r="H26" s="9" t="s">
        <v>59</v>
      </c>
      <c r="I26" s="9" t="s">
        <v>59</v>
      </c>
    </row>
    <row r="27" spans="2:9" ht="24.9" x14ac:dyDescent="0.4">
      <c r="B27" s="6" t="s">
        <v>508</v>
      </c>
      <c r="C27" s="6" t="s">
        <v>509</v>
      </c>
      <c r="D27" s="6" t="s">
        <v>1610</v>
      </c>
      <c r="E27" s="9" t="s">
        <v>1866</v>
      </c>
      <c r="F27" s="9" t="s">
        <v>2452</v>
      </c>
      <c r="G27" s="9" t="s">
        <v>2453</v>
      </c>
      <c r="H27" s="9" t="s">
        <v>2454</v>
      </c>
      <c r="I27" s="9" t="s">
        <v>2455</v>
      </c>
    </row>
    <row r="28" spans="2:9" ht="24.9" x14ac:dyDescent="0.4">
      <c r="B28" s="6" t="s">
        <v>508</v>
      </c>
      <c r="C28" s="6" t="s">
        <v>509</v>
      </c>
      <c r="D28" s="6" t="s">
        <v>1613</v>
      </c>
      <c r="E28" s="9" t="s">
        <v>1869</v>
      </c>
      <c r="F28" s="9" t="s">
        <v>2456</v>
      </c>
      <c r="G28" s="9" t="s">
        <v>2457</v>
      </c>
      <c r="H28" s="9" t="s">
        <v>2458</v>
      </c>
      <c r="I28" s="9" t="s">
        <v>2459</v>
      </c>
    </row>
    <row r="29" spans="2:9" ht="24.9" x14ac:dyDescent="0.4">
      <c r="B29" s="6" t="s">
        <v>508</v>
      </c>
      <c r="C29" s="6" t="s">
        <v>509</v>
      </c>
      <c r="D29" s="6" t="s">
        <v>1617</v>
      </c>
      <c r="E29" s="9" t="s">
        <v>1661</v>
      </c>
      <c r="F29" s="9" t="s">
        <v>143</v>
      </c>
      <c r="G29" s="9" t="s">
        <v>143</v>
      </c>
      <c r="H29" s="9" t="s">
        <v>143</v>
      </c>
      <c r="I29" s="9" t="s">
        <v>143</v>
      </c>
    </row>
    <row r="30" spans="2:9" ht="24.9" x14ac:dyDescent="0.4">
      <c r="B30" s="6" t="s">
        <v>512</v>
      </c>
      <c r="C30" s="6" t="s">
        <v>513</v>
      </c>
      <c r="D30" s="6" t="s">
        <v>1610</v>
      </c>
      <c r="E30" s="9" t="s">
        <v>1873</v>
      </c>
      <c r="F30" s="9" t="s">
        <v>2460</v>
      </c>
      <c r="G30" s="9" t="s">
        <v>1996</v>
      </c>
      <c r="H30" s="9" t="s">
        <v>1174</v>
      </c>
      <c r="I30" s="9" t="s">
        <v>2460</v>
      </c>
    </row>
    <row r="31" spans="2:9" ht="24.9" x14ac:dyDescent="0.4">
      <c r="B31" s="6" t="s">
        <v>512</v>
      </c>
      <c r="C31" s="6" t="s">
        <v>513</v>
      </c>
      <c r="D31" s="6" t="s">
        <v>1613</v>
      </c>
      <c r="E31" s="9" t="s">
        <v>1816</v>
      </c>
      <c r="F31" s="9" t="s">
        <v>2461</v>
      </c>
      <c r="G31" s="9" t="s">
        <v>2462</v>
      </c>
      <c r="H31" s="9" t="s">
        <v>1877</v>
      </c>
      <c r="I31" s="9" t="s">
        <v>2461</v>
      </c>
    </row>
    <row r="32" spans="2:9" ht="24.9" x14ac:dyDescent="0.4">
      <c r="B32" s="6" t="s">
        <v>512</v>
      </c>
      <c r="C32" s="6" t="s">
        <v>513</v>
      </c>
      <c r="D32" s="6" t="s">
        <v>1617</v>
      </c>
      <c r="E32" s="9" t="s">
        <v>1588</v>
      </c>
      <c r="F32" s="9" t="s">
        <v>59</v>
      </c>
      <c r="G32" s="9" t="s">
        <v>59</v>
      </c>
      <c r="H32" s="9" t="s">
        <v>59</v>
      </c>
      <c r="I32" s="9" t="s">
        <v>59</v>
      </c>
    </row>
    <row r="33" spans="2:9" ht="24.9" x14ac:dyDescent="0.4">
      <c r="B33" s="6" t="s">
        <v>516</v>
      </c>
      <c r="C33" s="6" t="s">
        <v>517</v>
      </c>
      <c r="D33" s="6" t="s">
        <v>1610</v>
      </c>
      <c r="E33" s="9" t="s">
        <v>1853</v>
      </c>
      <c r="F33" s="9" t="s">
        <v>1861</v>
      </c>
      <c r="G33" s="9" t="s">
        <v>2447</v>
      </c>
      <c r="H33" s="9" t="s">
        <v>497</v>
      </c>
      <c r="I33" s="9" t="s">
        <v>497</v>
      </c>
    </row>
    <row r="34" spans="2:9" ht="24.9" x14ac:dyDescent="0.4">
      <c r="B34" s="6" t="s">
        <v>516</v>
      </c>
      <c r="C34" s="6" t="s">
        <v>517</v>
      </c>
      <c r="D34" s="6" t="s">
        <v>1613</v>
      </c>
      <c r="E34" s="9" t="s">
        <v>1705</v>
      </c>
      <c r="F34" s="9" t="s">
        <v>1863</v>
      </c>
      <c r="G34" s="9" t="s">
        <v>2463</v>
      </c>
      <c r="H34" s="9" t="s">
        <v>252</v>
      </c>
      <c r="I34" s="9" t="s">
        <v>252</v>
      </c>
    </row>
    <row r="35" spans="2:9" ht="24.9" x14ac:dyDescent="0.4">
      <c r="B35" s="6" t="s">
        <v>516</v>
      </c>
      <c r="C35" s="6" t="s">
        <v>517</v>
      </c>
      <c r="D35" s="6" t="s">
        <v>1617</v>
      </c>
      <c r="E35" s="9" t="s">
        <v>1588</v>
      </c>
      <c r="F35" s="9" t="s">
        <v>59</v>
      </c>
      <c r="G35" s="9" t="s">
        <v>59</v>
      </c>
      <c r="H35" s="9" t="s">
        <v>59</v>
      </c>
      <c r="I35" s="9" t="s">
        <v>59</v>
      </c>
    </row>
    <row r="36" spans="2:9" ht="24.9" x14ac:dyDescent="0.4">
      <c r="B36" s="6" t="s">
        <v>518</v>
      </c>
      <c r="C36" s="6" t="s">
        <v>519</v>
      </c>
      <c r="D36" s="6" t="s">
        <v>1610</v>
      </c>
      <c r="E36" s="9" t="s">
        <v>1611</v>
      </c>
      <c r="F36" s="9" t="s">
        <v>2464</v>
      </c>
      <c r="G36" s="9" t="s">
        <v>1881</v>
      </c>
      <c r="H36" s="9" t="s">
        <v>113</v>
      </c>
      <c r="I36" s="9" t="s">
        <v>113</v>
      </c>
    </row>
    <row r="37" spans="2:9" ht="24.9" x14ac:dyDescent="0.4">
      <c r="B37" s="6" t="s">
        <v>518</v>
      </c>
      <c r="C37" s="6" t="s">
        <v>519</v>
      </c>
      <c r="D37" s="6" t="s">
        <v>1613</v>
      </c>
      <c r="E37" s="9" t="s">
        <v>1882</v>
      </c>
      <c r="F37" s="9" t="s">
        <v>2465</v>
      </c>
      <c r="G37" s="9" t="s">
        <v>2466</v>
      </c>
      <c r="H37" s="9" t="s">
        <v>2467</v>
      </c>
      <c r="I37" s="9" t="s">
        <v>2467</v>
      </c>
    </row>
    <row r="38" spans="2:9" ht="24.9" x14ac:dyDescent="0.4">
      <c r="B38" s="6" t="s">
        <v>518</v>
      </c>
      <c r="C38" s="6" t="s">
        <v>519</v>
      </c>
      <c r="D38" s="6" t="s">
        <v>1617</v>
      </c>
      <c r="E38" s="9" t="s">
        <v>1661</v>
      </c>
      <c r="F38" s="9" t="s">
        <v>143</v>
      </c>
      <c r="G38" s="9" t="s">
        <v>981</v>
      </c>
      <c r="H38" s="9" t="s">
        <v>143</v>
      </c>
      <c r="I38" s="9" t="s">
        <v>143</v>
      </c>
    </row>
    <row r="39" spans="2:9" ht="24.9" x14ac:dyDescent="0.4">
      <c r="B39" s="6" t="s">
        <v>520</v>
      </c>
      <c r="C39" s="6" t="s">
        <v>521</v>
      </c>
      <c r="D39" s="6" t="s">
        <v>1610</v>
      </c>
      <c r="E39" s="9" t="s">
        <v>1886</v>
      </c>
      <c r="F39" s="9" t="s">
        <v>1887</v>
      </c>
      <c r="G39" s="9" t="s">
        <v>2468</v>
      </c>
      <c r="H39" s="9" t="s">
        <v>1323</v>
      </c>
      <c r="I39" s="9" t="s">
        <v>1322</v>
      </c>
    </row>
    <row r="40" spans="2:9" ht="24.9" x14ac:dyDescent="0.4">
      <c r="B40" s="6" t="s">
        <v>520</v>
      </c>
      <c r="C40" s="6" t="s">
        <v>521</v>
      </c>
      <c r="D40" s="6" t="s">
        <v>1613</v>
      </c>
      <c r="E40" s="9" t="s">
        <v>1816</v>
      </c>
      <c r="F40" s="9" t="s">
        <v>1818</v>
      </c>
      <c r="G40" s="9" t="s">
        <v>2469</v>
      </c>
      <c r="H40" s="9" t="s">
        <v>1877</v>
      </c>
      <c r="I40" s="9" t="s">
        <v>1817</v>
      </c>
    </row>
    <row r="41" spans="2:9" ht="24.9" x14ac:dyDescent="0.4">
      <c r="B41" s="6" t="s">
        <v>520</v>
      </c>
      <c r="C41" s="6" t="s">
        <v>521</v>
      </c>
      <c r="D41" s="6" t="s">
        <v>1617</v>
      </c>
      <c r="E41" s="9" t="s">
        <v>1584</v>
      </c>
      <c r="F41" s="9" t="s">
        <v>45</v>
      </c>
      <c r="G41" s="9" t="s">
        <v>45</v>
      </c>
      <c r="H41" s="9" t="s">
        <v>45</v>
      </c>
      <c r="I41" s="9" t="s">
        <v>45</v>
      </c>
    </row>
    <row r="42" spans="2:9" ht="24.9" x14ac:dyDescent="0.4">
      <c r="B42" s="6" t="s">
        <v>524</v>
      </c>
      <c r="C42" s="6" t="s">
        <v>525</v>
      </c>
      <c r="D42" s="6" t="s">
        <v>1610</v>
      </c>
      <c r="E42" s="9" t="s">
        <v>1745</v>
      </c>
      <c r="F42" s="9" t="s">
        <v>342</v>
      </c>
      <c r="G42" s="9" t="s">
        <v>2470</v>
      </c>
      <c r="H42" s="9" t="s">
        <v>1025</v>
      </c>
      <c r="I42" s="9" t="s">
        <v>342</v>
      </c>
    </row>
    <row r="43" spans="2:9" ht="24.9" x14ac:dyDescent="0.4">
      <c r="B43" s="6" t="s">
        <v>524</v>
      </c>
      <c r="C43" s="6" t="s">
        <v>525</v>
      </c>
      <c r="D43" s="6" t="s">
        <v>1613</v>
      </c>
      <c r="E43" s="9" t="s">
        <v>1745</v>
      </c>
      <c r="F43" s="9" t="s">
        <v>342</v>
      </c>
      <c r="G43" s="9" t="s">
        <v>2470</v>
      </c>
      <c r="H43" s="9" t="s">
        <v>1025</v>
      </c>
      <c r="I43" s="9" t="s">
        <v>342</v>
      </c>
    </row>
    <row r="44" spans="2:9" ht="24.9" x14ac:dyDescent="0.4">
      <c r="B44" s="6" t="s">
        <v>524</v>
      </c>
      <c r="C44" s="6" t="s">
        <v>525</v>
      </c>
      <c r="D44" s="6" t="s">
        <v>1617</v>
      </c>
      <c r="E44" s="9" t="s">
        <v>1586</v>
      </c>
      <c r="F44" s="9" t="s">
        <v>1653</v>
      </c>
      <c r="G44" s="9" t="s">
        <v>1653</v>
      </c>
      <c r="H44" s="9" t="s">
        <v>1653</v>
      </c>
      <c r="I44" s="9" t="s">
        <v>1653</v>
      </c>
    </row>
    <row r="45" spans="2:9" ht="24.9" x14ac:dyDescent="0.4">
      <c r="B45" s="6" t="s">
        <v>526</v>
      </c>
      <c r="C45" s="6" t="s">
        <v>527</v>
      </c>
      <c r="D45" s="6" t="s">
        <v>1610</v>
      </c>
      <c r="E45" s="9" t="s">
        <v>1627</v>
      </c>
      <c r="F45" s="9" t="s">
        <v>1888</v>
      </c>
      <c r="G45" s="9" t="s">
        <v>2471</v>
      </c>
      <c r="H45" s="9" t="s">
        <v>2472</v>
      </c>
      <c r="I45" s="9" t="s">
        <v>529</v>
      </c>
    </row>
    <row r="46" spans="2:9" ht="24.9" x14ac:dyDescent="0.4">
      <c r="B46" s="6" t="s">
        <v>526</v>
      </c>
      <c r="C46" s="6" t="s">
        <v>527</v>
      </c>
      <c r="D46" s="6" t="s">
        <v>1613</v>
      </c>
      <c r="E46" s="9" t="s">
        <v>1853</v>
      </c>
      <c r="F46" s="9" t="s">
        <v>1166</v>
      </c>
      <c r="G46" s="9" t="s">
        <v>1861</v>
      </c>
      <c r="H46" s="9" t="s">
        <v>2447</v>
      </c>
      <c r="I46" s="9" t="s">
        <v>497</v>
      </c>
    </row>
    <row r="47" spans="2:9" ht="24.9" x14ac:dyDescent="0.4">
      <c r="B47" s="6" t="s">
        <v>526</v>
      </c>
      <c r="C47" s="6" t="s">
        <v>527</v>
      </c>
      <c r="D47" s="6" t="s">
        <v>1617</v>
      </c>
      <c r="E47" s="9" t="s">
        <v>1599</v>
      </c>
      <c r="F47" s="9" t="s">
        <v>89</v>
      </c>
      <c r="G47" s="9" t="s">
        <v>1890</v>
      </c>
      <c r="H47" s="9" t="s">
        <v>915</v>
      </c>
      <c r="I47" s="9" t="s">
        <v>89</v>
      </c>
    </row>
    <row r="48" spans="2:9" ht="24.9" x14ac:dyDescent="0.4">
      <c r="B48" s="6" t="s">
        <v>530</v>
      </c>
      <c r="C48" s="6" t="s">
        <v>531</v>
      </c>
      <c r="D48" s="6" t="s">
        <v>1610</v>
      </c>
      <c r="E48" s="9" t="s">
        <v>1816</v>
      </c>
      <c r="F48" s="9" t="s">
        <v>1817</v>
      </c>
      <c r="G48" s="9" t="s">
        <v>2473</v>
      </c>
      <c r="H48" s="9" t="s">
        <v>1877</v>
      </c>
      <c r="I48" s="9" t="s">
        <v>2474</v>
      </c>
    </row>
    <row r="49" spans="2:9" ht="24.9" x14ac:dyDescent="0.4">
      <c r="B49" s="6" t="s">
        <v>530</v>
      </c>
      <c r="C49" s="6" t="s">
        <v>531</v>
      </c>
      <c r="D49" s="6" t="s">
        <v>1613</v>
      </c>
      <c r="E49" s="9" t="s">
        <v>1812</v>
      </c>
      <c r="F49" s="9" t="s">
        <v>2403</v>
      </c>
      <c r="G49" s="9" t="s">
        <v>2475</v>
      </c>
      <c r="H49" s="9" t="s">
        <v>1164</v>
      </c>
      <c r="I49" s="9" t="s">
        <v>1857</v>
      </c>
    </row>
    <row r="50" spans="2:9" ht="24.9" x14ac:dyDescent="0.4">
      <c r="B50" s="6" t="s">
        <v>530</v>
      </c>
      <c r="C50" s="6" t="s">
        <v>531</v>
      </c>
      <c r="D50" s="6" t="s">
        <v>1617</v>
      </c>
      <c r="E50" s="9" t="s">
        <v>1588</v>
      </c>
      <c r="F50" s="9" t="s">
        <v>59</v>
      </c>
      <c r="G50" s="9" t="s">
        <v>59</v>
      </c>
      <c r="H50" s="9" t="s">
        <v>59</v>
      </c>
      <c r="I50" s="9" t="s">
        <v>58</v>
      </c>
    </row>
    <row r="51" spans="2:9" ht="24.9" x14ac:dyDescent="0.4">
      <c r="B51" s="6" t="s">
        <v>532</v>
      </c>
      <c r="C51" s="6" t="s">
        <v>533</v>
      </c>
      <c r="D51" s="6" t="s">
        <v>1610</v>
      </c>
      <c r="E51" s="9" t="s">
        <v>1611</v>
      </c>
      <c r="F51" s="9" t="s">
        <v>113</v>
      </c>
      <c r="G51" s="9" t="s">
        <v>2476</v>
      </c>
      <c r="H51" s="9" t="s">
        <v>1180</v>
      </c>
      <c r="I51" s="9" t="s">
        <v>1881</v>
      </c>
    </row>
    <row r="52" spans="2:9" ht="24.9" x14ac:dyDescent="0.4">
      <c r="B52" s="6" t="s">
        <v>532</v>
      </c>
      <c r="C52" s="6" t="s">
        <v>533</v>
      </c>
      <c r="D52" s="6" t="s">
        <v>1613</v>
      </c>
      <c r="E52" s="9" t="s">
        <v>1637</v>
      </c>
      <c r="F52" s="9" t="s">
        <v>183</v>
      </c>
      <c r="G52" s="9" t="s">
        <v>1733</v>
      </c>
      <c r="H52" s="9" t="s">
        <v>1734</v>
      </c>
      <c r="I52" s="9" t="s">
        <v>925</v>
      </c>
    </row>
    <row r="53" spans="2:9" ht="24.9" x14ac:dyDescent="0.4">
      <c r="B53" s="6" t="s">
        <v>532</v>
      </c>
      <c r="C53" s="6" t="s">
        <v>533</v>
      </c>
      <c r="D53" s="6" t="s">
        <v>1617</v>
      </c>
      <c r="E53" s="9" t="s">
        <v>1713</v>
      </c>
      <c r="F53" s="9" t="s">
        <v>266</v>
      </c>
      <c r="G53" s="9" t="s">
        <v>1023</v>
      </c>
      <c r="H53" s="9" t="s">
        <v>266</v>
      </c>
      <c r="I53" s="9" t="s">
        <v>1744</v>
      </c>
    </row>
    <row r="54" spans="2:9" ht="24.9" x14ac:dyDescent="0.4">
      <c r="B54" s="6" t="s">
        <v>534</v>
      </c>
      <c r="C54" s="6" t="s">
        <v>535</v>
      </c>
      <c r="D54" s="6" t="s">
        <v>1610</v>
      </c>
      <c r="E54" s="9" t="s">
        <v>1687</v>
      </c>
      <c r="F54" s="9" t="s">
        <v>218</v>
      </c>
      <c r="G54" s="9" t="s">
        <v>1688</v>
      </c>
      <c r="H54" s="9" t="s">
        <v>1193</v>
      </c>
      <c r="I54" s="9" t="s">
        <v>2477</v>
      </c>
    </row>
    <row r="55" spans="2:9" ht="24.9" x14ac:dyDescent="0.4">
      <c r="B55" s="6" t="s">
        <v>534</v>
      </c>
      <c r="C55" s="6" t="s">
        <v>535</v>
      </c>
      <c r="D55" s="6" t="s">
        <v>1613</v>
      </c>
      <c r="E55" s="9" t="s">
        <v>1678</v>
      </c>
      <c r="F55" s="9" t="s">
        <v>198</v>
      </c>
      <c r="G55" s="9" t="s">
        <v>2478</v>
      </c>
      <c r="H55" s="9" t="s">
        <v>198</v>
      </c>
      <c r="I55" s="9" t="s">
        <v>2479</v>
      </c>
    </row>
    <row r="56" spans="2:9" ht="24.9" x14ac:dyDescent="0.4">
      <c r="B56" s="6" t="s">
        <v>534</v>
      </c>
      <c r="C56" s="6" t="s">
        <v>535</v>
      </c>
      <c r="D56" s="6" t="s">
        <v>1617</v>
      </c>
      <c r="E56" s="9" t="s">
        <v>1670</v>
      </c>
      <c r="F56" s="9" t="s">
        <v>176</v>
      </c>
      <c r="G56" s="9" t="s">
        <v>176</v>
      </c>
      <c r="H56" s="9" t="s">
        <v>996</v>
      </c>
      <c r="I56" s="9" t="s">
        <v>176</v>
      </c>
    </row>
    <row r="57" spans="2:9" ht="24.9" x14ac:dyDescent="0.4">
      <c r="B57" s="6" t="s">
        <v>536</v>
      </c>
      <c r="C57" s="6" t="s">
        <v>537</v>
      </c>
      <c r="D57" s="6" t="s">
        <v>1610</v>
      </c>
      <c r="E57" s="9" t="s">
        <v>1864</v>
      </c>
      <c r="F57" s="9" t="s">
        <v>1952</v>
      </c>
      <c r="G57" s="9" t="s">
        <v>2480</v>
      </c>
      <c r="H57" s="9" t="s">
        <v>1169</v>
      </c>
      <c r="I57" s="9" t="s">
        <v>539</v>
      </c>
    </row>
    <row r="58" spans="2:9" ht="24.9" x14ac:dyDescent="0.4">
      <c r="B58" s="6" t="s">
        <v>536</v>
      </c>
      <c r="C58" s="6" t="s">
        <v>537</v>
      </c>
      <c r="D58" s="6" t="s">
        <v>1613</v>
      </c>
      <c r="E58" s="9" t="s">
        <v>1864</v>
      </c>
      <c r="F58" s="9" t="s">
        <v>1952</v>
      </c>
      <c r="G58" s="9" t="s">
        <v>2480</v>
      </c>
      <c r="H58" s="9" t="s">
        <v>1169</v>
      </c>
      <c r="I58" s="9" t="s">
        <v>539</v>
      </c>
    </row>
    <row r="59" spans="2:9" ht="24.9" x14ac:dyDescent="0.4">
      <c r="B59" s="6" t="s">
        <v>536</v>
      </c>
      <c r="C59" s="6" t="s">
        <v>537</v>
      </c>
      <c r="D59" s="6" t="s">
        <v>1617</v>
      </c>
      <c r="E59" s="9" t="s">
        <v>1586</v>
      </c>
      <c r="F59" s="9" t="s">
        <v>1653</v>
      </c>
      <c r="G59" s="9" t="s">
        <v>1653</v>
      </c>
      <c r="H59" s="9" t="s">
        <v>1653</v>
      </c>
      <c r="I59" s="9" t="s">
        <v>1653</v>
      </c>
    </row>
  </sheetData>
  <mergeCells count="5">
    <mergeCell ref="B4:B5"/>
    <mergeCell ref="C4:C5"/>
    <mergeCell ref="D4:D5"/>
    <mergeCell ref="E4:E5"/>
    <mergeCell ref="F4:I4"/>
  </mergeCells>
  <pageMargins left="0.7" right="0.7" top="0.75" bottom="0.75" header="0.3" footer="0.3"/>
  <pageSetup paperSize="9" orientation="portrait" horizontalDpi="300" verticalDpi="300"/>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TX-NLS'!A1", "Zurück")</f>
        <v>Zurück</v>
      </c>
    </row>
  </sheetData>
  <pageMargins left="0.7" right="0.7" top="0.75" bottom="0.75" header="0.3" footer="0.3"/>
  <pageSetup paperSize="9" orientation="portrait" horizontalDpi="300" verticalDpi="300"/>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TX-NLS'!A1", "Zurück")</f>
        <v>Zurück</v>
      </c>
    </row>
  </sheetData>
  <pageMargins left="0.7" right="0.7" top="0.75" bottom="0.75" header="0.3" footer="0.3"/>
  <pageSetup paperSize="9" orientation="portrait" horizontalDpi="300" verticalDpi="300"/>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41"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TX-NLS'!A1", "Zurück")</f>
        <v>Zurück</v>
      </c>
    </row>
    <row r="3" spans="1:7" x14ac:dyDescent="0.4">
      <c r="B3" s="7" t="s">
        <v>1606</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41</v>
      </c>
      <c r="C6" s="21"/>
      <c r="D6" s="29"/>
      <c r="E6" s="29"/>
      <c r="F6" s="29"/>
      <c r="G6" s="29"/>
    </row>
    <row r="7" spans="1:7" ht="24.9" x14ac:dyDescent="0.4">
      <c r="B7" s="6" t="s">
        <v>104</v>
      </c>
      <c r="C7" s="6" t="s">
        <v>43</v>
      </c>
      <c r="D7" s="9" t="s">
        <v>1588</v>
      </c>
      <c r="E7" s="9" t="s">
        <v>58</v>
      </c>
      <c r="F7" s="9" t="s">
        <v>59</v>
      </c>
      <c r="G7" s="9" t="s">
        <v>59</v>
      </c>
    </row>
    <row r="8" spans="1:7" ht="24.9" x14ac:dyDescent="0.4">
      <c r="B8" s="6" t="s">
        <v>105</v>
      </c>
      <c r="C8" s="6" t="s">
        <v>47</v>
      </c>
      <c r="D8" s="9" t="s">
        <v>1586</v>
      </c>
      <c r="E8" s="9" t="s">
        <v>52</v>
      </c>
      <c r="F8" s="9" t="s">
        <v>52</v>
      </c>
      <c r="G8" s="9" t="s">
        <v>52</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TX-NLS'!A1", "Zurück")</f>
        <v>Zurück</v>
      </c>
    </row>
  </sheetData>
  <pageMargins left="0.7" right="0.7" top="0.75" bottom="0.75" header="0.3" footer="0.3"/>
  <pageSetup paperSize="9" orientation="portrait" horizontalDpi="300" verticalDpi="300"/>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55.613281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TX-NLS'!A1", "Zurück")</f>
        <v>Zurück</v>
      </c>
    </row>
    <row r="3" spans="1:7" x14ac:dyDescent="0.4">
      <c r="B3" s="7" t="s">
        <v>1841</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469</v>
      </c>
      <c r="C6" s="6" t="s">
        <v>470</v>
      </c>
      <c r="D6" s="9" t="s">
        <v>1586</v>
      </c>
      <c r="E6" s="9" t="s">
        <v>52</v>
      </c>
      <c r="F6" s="9" t="s">
        <v>52</v>
      </c>
      <c r="G6" s="9" t="s">
        <v>52</v>
      </c>
    </row>
    <row r="7" spans="1:7" ht="24.9" x14ac:dyDescent="0.4">
      <c r="B7" s="10" t="s">
        <v>471</v>
      </c>
      <c r="C7" s="10" t="s">
        <v>368</v>
      </c>
      <c r="D7" s="11" t="s">
        <v>1586</v>
      </c>
      <c r="E7" s="11" t="s">
        <v>52</v>
      </c>
      <c r="F7" s="11" t="s">
        <v>52</v>
      </c>
      <c r="G7" s="11" t="s">
        <v>52</v>
      </c>
    </row>
    <row r="8" spans="1:7" ht="24.9" x14ac:dyDescent="0.4">
      <c r="B8" s="6" t="s">
        <v>472</v>
      </c>
      <c r="C8" s="6" t="s">
        <v>473</v>
      </c>
      <c r="D8" s="9" t="s">
        <v>1586</v>
      </c>
      <c r="E8" s="9" t="s">
        <v>52</v>
      </c>
      <c r="F8" s="9" t="s">
        <v>52</v>
      </c>
      <c r="G8" s="9" t="s">
        <v>52</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TX-NLS'!A1", "Zurück")</f>
        <v>Zurück</v>
      </c>
    </row>
  </sheetData>
  <pageMargins left="0.7" right="0.7" top="0.75" bottom="0.75" header="0.3" footer="0.3"/>
  <pageSetup paperSize="9" orientation="portrait" horizontalDpi="300" verticalDpi="300"/>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baseColWidth="10" defaultRowHeight="14.6" x14ac:dyDescent="0.4"/>
  <cols>
    <col min="2" max="2" width="9.69140625" customWidth="1"/>
    <col min="3" max="3" width="41"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TX-NLS'!A1", "Zurück")</f>
        <v>Zurück</v>
      </c>
    </row>
    <row r="3" spans="1:6" x14ac:dyDescent="0.4">
      <c r="B3" s="7" t="s">
        <v>2301</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41</v>
      </c>
      <c r="C6" s="21"/>
      <c r="D6" s="29"/>
      <c r="E6" s="29"/>
      <c r="F6" s="29"/>
    </row>
    <row r="7" spans="1:6" ht="24.9" x14ac:dyDescent="0.4">
      <c r="B7" s="6" t="s">
        <v>104</v>
      </c>
      <c r="C7" s="6" t="s">
        <v>43</v>
      </c>
      <c r="D7" s="9" t="s">
        <v>1588</v>
      </c>
      <c r="E7" s="9" t="s">
        <v>59</v>
      </c>
      <c r="F7" s="9" t="s">
        <v>59</v>
      </c>
    </row>
    <row r="8" spans="1:6" ht="24.9" x14ac:dyDescent="0.4">
      <c r="B8" s="6" t="s">
        <v>105</v>
      </c>
      <c r="C8" s="6" t="s">
        <v>47</v>
      </c>
      <c r="D8" s="9" t="s">
        <v>1586</v>
      </c>
      <c r="E8" s="9" t="s">
        <v>52</v>
      </c>
      <c r="F8" s="9" t="s">
        <v>52</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TX-NLS'!A1", "Zurück")</f>
        <v>Zurück</v>
      </c>
    </row>
  </sheetData>
  <pageMargins left="0.7" right="0.7" top="0.75" bottom="0.75" header="0.3" footer="0.3"/>
  <pageSetup paperSize="9" orientation="portrait" horizontalDpi="300" verticalDpi="300"/>
</worksheet>
</file>

<file path=xl/worksheets/sheet3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baseColWidth="10" defaultRowHeight="14.6" x14ac:dyDescent="0.4"/>
  <cols>
    <col min="2" max="2" width="9.69140625" customWidth="1"/>
    <col min="3" max="3" width="55.613281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TX-NLS'!A1", "Zurück")</f>
        <v>Zurück</v>
      </c>
    </row>
    <row r="3" spans="1:8" x14ac:dyDescent="0.4">
      <c r="B3" s="7" t="s">
        <v>2434</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469</v>
      </c>
      <c r="C6" s="6" t="s">
        <v>470</v>
      </c>
      <c r="D6" s="9" t="s">
        <v>1586</v>
      </c>
      <c r="E6" s="9" t="s">
        <v>52</v>
      </c>
      <c r="F6" s="9" t="s">
        <v>52</v>
      </c>
      <c r="G6" s="9" t="s">
        <v>52</v>
      </c>
      <c r="H6" s="9" t="s">
        <v>52</v>
      </c>
    </row>
    <row r="7" spans="1:8" ht="24.9" x14ac:dyDescent="0.4">
      <c r="B7" s="10" t="s">
        <v>471</v>
      </c>
      <c r="C7" s="10" t="s">
        <v>368</v>
      </c>
      <c r="D7" s="11" t="s">
        <v>1586</v>
      </c>
      <c r="E7" s="11" t="s">
        <v>52</v>
      </c>
      <c r="F7" s="11" t="s">
        <v>52</v>
      </c>
      <c r="G7" s="11" t="s">
        <v>52</v>
      </c>
      <c r="H7" s="11" t="s">
        <v>52</v>
      </c>
    </row>
    <row r="8" spans="1:8" ht="24.9" x14ac:dyDescent="0.4">
      <c r="B8" s="6" t="s">
        <v>472</v>
      </c>
      <c r="C8" s="6" t="s">
        <v>473</v>
      </c>
      <c r="D8" s="9" t="s">
        <v>1586</v>
      </c>
      <c r="E8" s="9" t="s">
        <v>52</v>
      </c>
      <c r="F8" s="9" t="s">
        <v>52</v>
      </c>
      <c r="G8" s="9" t="s">
        <v>52</v>
      </c>
      <c r="H8" s="9" t="s">
        <v>52</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3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TX-NLS'!A1", "Zurück")</f>
        <v>Zurück</v>
      </c>
    </row>
  </sheetData>
  <pageMargins left="0.7" right="0.7" top="0.75" bottom="0.75" header="0.3" footer="0.3"/>
  <pageSetup paperSize="9"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workbookViewId="0"/>
  </sheetViews>
  <sheetFormatPr baseColWidth="10" defaultRowHeight="14.6" x14ac:dyDescent="0.4"/>
  <cols>
    <col min="2" max="2" width="9.69140625" customWidth="1"/>
    <col min="3" max="3" width="103.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PCI'!A1", "Zurück")</f>
        <v>Zurück</v>
      </c>
    </row>
    <row r="3" spans="1:5" x14ac:dyDescent="0.4">
      <c r="B3" s="7" t="s">
        <v>2704</v>
      </c>
    </row>
    <row r="4" spans="1:5" x14ac:dyDescent="0.4">
      <c r="B4" s="3" t="s">
        <v>36</v>
      </c>
      <c r="C4" s="4" t="s">
        <v>2081</v>
      </c>
      <c r="D4" s="3" t="s">
        <v>1747</v>
      </c>
      <c r="E4" s="4" t="s">
        <v>1028</v>
      </c>
    </row>
    <row r="5" spans="1:5" ht="87" x14ac:dyDescent="0.4">
      <c r="B5" s="5" t="s">
        <v>488</v>
      </c>
      <c r="C5" s="6" t="s">
        <v>489</v>
      </c>
      <c r="D5" s="5" t="s">
        <v>27</v>
      </c>
      <c r="E5" s="6" t="s">
        <v>2670</v>
      </c>
    </row>
    <row r="6" spans="1:5" x14ac:dyDescent="0.4">
      <c r="B6" s="14" t="s">
        <v>488</v>
      </c>
      <c r="C6" s="10" t="s">
        <v>489</v>
      </c>
      <c r="D6" s="14" t="s">
        <v>31</v>
      </c>
      <c r="E6" s="10" t="s">
        <v>2671</v>
      </c>
    </row>
    <row r="7" spans="1:5" ht="37.299999999999997" x14ac:dyDescent="0.4">
      <c r="B7" s="5" t="s">
        <v>488</v>
      </c>
      <c r="C7" s="6" t="s">
        <v>489</v>
      </c>
      <c r="D7" s="5" t="s">
        <v>33</v>
      </c>
      <c r="E7" s="6" t="s">
        <v>2672</v>
      </c>
    </row>
    <row r="8" spans="1:5" ht="37.299999999999997" x14ac:dyDescent="0.4">
      <c r="B8" s="14" t="s">
        <v>490</v>
      </c>
      <c r="C8" s="10" t="s">
        <v>491</v>
      </c>
      <c r="D8" s="14" t="s">
        <v>27</v>
      </c>
      <c r="E8" s="10" t="s">
        <v>2673</v>
      </c>
    </row>
    <row r="9" spans="1:5" x14ac:dyDescent="0.4">
      <c r="B9" s="5" t="s">
        <v>494</v>
      </c>
      <c r="C9" s="6" t="s">
        <v>495</v>
      </c>
      <c r="D9" s="5" t="s">
        <v>27</v>
      </c>
      <c r="E9" s="6" t="s">
        <v>2674</v>
      </c>
    </row>
    <row r="10" spans="1:5" x14ac:dyDescent="0.4">
      <c r="B10" s="14" t="s">
        <v>494</v>
      </c>
      <c r="C10" s="10" t="s">
        <v>495</v>
      </c>
      <c r="D10" s="14" t="s">
        <v>33</v>
      </c>
      <c r="E10" s="10" t="s">
        <v>2675</v>
      </c>
    </row>
    <row r="11" spans="1:5" x14ac:dyDescent="0.4">
      <c r="B11" s="5" t="s">
        <v>498</v>
      </c>
      <c r="C11" s="6" t="s">
        <v>499</v>
      </c>
      <c r="D11" s="5" t="s">
        <v>29</v>
      </c>
      <c r="E11" s="6" t="s">
        <v>2676</v>
      </c>
    </row>
    <row r="12" spans="1:5" x14ac:dyDescent="0.4">
      <c r="B12" s="14" t="s">
        <v>498</v>
      </c>
      <c r="C12" s="10" t="s">
        <v>499</v>
      </c>
      <c r="D12" s="14" t="s">
        <v>31</v>
      </c>
      <c r="E12" s="10" t="s">
        <v>2677</v>
      </c>
    </row>
    <row r="13" spans="1:5" ht="74.599999999999994" x14ac:dyDescent="0.4">
      <c r="B13" s="5" t="s">
        <v>500</v>
      </c>
      <c r="C13" s="6" t="s">
        <v>501</v>
      </c>
      <c r="D13" s="5" t="s">
        <v>27</v>
      </c>
      <c r="E13" s="6" t="s">
        <v>2678</v>
      </c>
    </row>
    <row r="14" spans="1:5" ht="149.15" x14ac:dyDescent="0.4">
      <c r="B14" s="14" t="s">
        <v>502</v>
      </c>
      <c r="C14" s="10" t="s">
        <v>503</v>
      </c>
      <c r="D14" s="14" t="s">
        <v>27</v>
      </c>
      <c r="E14" s="10" t="s">
        <v>2679</v>
      </c>
    </row>
    <row r="15" spans="1:5" x14ac:dyDescent="0.4">
      <c r="B15" s="5" t="s">
        <v>502</v>
      </c>
      <c r="C15" s="6" t="s">
        <v>503</v>
      </c>
      <c r="D15" s="5" t="s">
        <v>33</v>
      </c>
      <c r="E15" s="6" t="s">
        <v>2680</v>
      </c>
    </row>
    <row r="16" spans="1:5" ht="99.45" x14ac:dyDescent="0.4">
      <c r="B16" s="14" t="s">
        <v>504</v>
      </c>
      <c r="C16" s="10" t="s">
        <v>505</v>
      </c>
      <c r="D16" s="14" t="s">
        <v>27</v>
      </c>
      <c r="E16" s="10" t="s">
        <v>2681</v>
      </c>
    </row>
    <row r="17" spans="2:5" ht="37.299999999999997" x14ac:dyDescent="0.4">
      <c r="B17" s="5" t="s">
        <v>504</v>
      </c>
      <c r="C17" s="6" t="s">
        <v>505</v>
      </c>
      <c r="D17" s="5" t="s">
        <v>33</v>
      </c>
      <c r="E17" s="6" t="s">
        <v>2682</v>
      </c>
    </row>
    <row r="18" spans="2:5" ht="37.299999999999997" x14ac:dyDescent="0.4">
      <c r="B18" s="14" t="s">
        <v>508</v>
      </c>
      <c r="C18" s="10" t="s">
        <v>509</v>
      </c>
      <c r="D18" s="14" t="s">
        <v>27</v>
      </c>
      <c r="E18" s="10" t="s">
        <v>2683</v>
      </c>
    </row>
    <row r="19" spans="2:5" ht="62.15" x14ac:dyDescent="0.4">
      <c r="B19" s="5" t="s">
        <v>508</v>
      </c>
      <c r="C19" s="6" t="s">
        <v>509</v>
      </c>
      <c r="D19" s="5" t="s">
        <v>29</v>
      </c>
      <c r="E19" s="6" t="s">
        <v>2684</v>
      </c>
    </row>
    <row r="20" spans="2:5" ht="62.15" x14ac:dyDescent="0.4">
      <c r="B20" s="14" t="s">
        <v>508</v>
      </c>
      <c r="C20" s="10" t="s">
        <v>509</v>
      </c>
      <c r="D20" s="14" t="s">
        <v>31</v>
      </c>
      <c r="E20" s="10" t="s">
        <v>2685</v>
      </c>
    </row>
    <row r="21" spans="2:5" ht="62.15" x14ac:dyDescent="0.4">
      <c r="B21" s="5" t="s">
        <v>508</v>
      </c>
      <c r="C21" s="6" t="s">
        <v>509</v>
      </c>
      <c r="D21" s="5" t="s">
        <v>33</v>
      </c>
      <c r="E21" s="6" t="s">
        <v>2686</v>
      </c>
    </row>
    <row r="22" spans="2:5" ht="62.15" x14ac:dyDescent="0.4">
      <c r="B22" s="14" t="s">
        <v>512</v>
      </c>
      <c r="C22" s="10" t="s">
        <v>513</v>
      </c>
      <c r="D22" s="14" t="s">
        <v>27</v>
      </c>
      <c r="E22" s="10" t="s">
        <v>2687</v>
      </c>
    </row>
    <row r="23" spans="2:5" x14ac:dyDescent="0.4">
      <c r="B23" s="5" t="s">
        <v>512</v>
      </c>
      <c r="C23" s="6" t="s">
        <v>513</v>
      </c>
      <c r="D23" s="5" t="s">
        <v>29</v>
      </c>
      <c r="E23" s="6" t="s">
        <v>2688</v>
      </c>
    </row>
    <row r="24" spans="2:5" ht="62.15" x14ac:dyDescent="0.4">
      <c r="B24" s="14" t="s">
        <v>512</v>
      </c>
      <c r="C24" s="10" t="s">
        <v>513</v>
      </c>
      <c r="D24" s="14" t="s">
        <v>33</v>
      </c>
      <c r="E24" s="10" t="s">
        <v>2689</v>
      </c>
    </row>
    <row r="25" spans="2:5" ht="161.6" x14ac:dyDescent="0.4">
      <c r="B25" s="5" t="s">
        <v>516</v>
      </c>
      <c r="C25" s="6" t="s">
        <v>517</v>
      </c>
      <c r="D25" s="5" t="s">
        <v>27</v>
      </c>
      <c r="E25" s="6" t="s">
        <v>2690</v>
      </c>
    </row>
    <row r="26" spans="2:5" ht="186.45" x14ac:dyDescent="0.4">
      <c r="B26" s="14" t="s">
        <v>518</v>
      </c>
      <c r="C26" s="10" t="s">
        <v>519</v>
      </c>
      <c r="D26" s="14" t="s">
        <v>27</v>
      </c>
      <c r="E26" s="10" t="s">
        <v>2691</v>
      </c>
    </row>
    <row r="27" spans="2:5" ht="87" x14ac:dyDescent="0.4">
      <c r="B27" s="5" t="s">
        <v>520</v>
      </c>
      <c r="C27" s="6" t="s">
        <v>521</v>
      </c>
      <c r="D27" s="5" t="s">
        <v>27</v>
      </c>
      <c r="E27" s="6" t="s">
        <v>2692</v>
      </c>
    </row>
    <row r="28" spans="2:5" ht="49.75" x14ac:dyDescent="0.4">
      <c r="B28" s="14" t="s">
        <v>520</v>
      </c>
      <c r="C28" s="10" t="s">
        <v>521</v>
      </c>
      <c r="D28" s="14" t="s">
        <v>33</v>
      </c>
      <c r="E28" s="10" t="s">
        <v>2693</v>
      </c>
    </row>
    <row r="29" spans="2:5" ht="37.299999999999997" x14ac:dyDescent="0.4">
      <c r="B29" s="5" t="s">
        <v>526</v>
      </c>
      <c r="C29" s="6" t="s">
        <v>527</v>
      </c>
      <c r="D29" s="5" t="s">
        <v>27</v>
      </c>
      <c r="E29" s="6" t="s">
        <v>2694</v>
      </c>
    </row>
    <row r="30" spans="2:5" x14ac:dyDescent="0.4">
      <c r="B30" s="14" t="s">
        <v>526</v>
      </c>
      <c r="C30" s="10" t="s">
        <v>527</v>
      </c>
      <c r="D30" s="14" t="s">
        <v>29</v>
      </c>
      <c r="E30" s="10" t="s">
        <v>2688</v>
      </c>
    </row>
    <row r="31" spans="2:5" ht="37.299999999999997" x14ac:dyDescent="0.4">
      <c r="B31" s="5" t="s">
        <v>530</v>
      </c>
      <c r="C31" s="6" t="s">
        <v>531</v>
      </c>
      <c r="D31" s="5" t="s">
        <v>27</v>
      </c>
      <c r="E31" s="6" t="s">
        <v>2695</v>
      </c>
    </row>
    <row r="32" spans="2:5" x14ac:dyDescent="0.4">
      <c r="B32" s="14" t="s">
        <v>530</v>
      </c>
      <c r="C32" s="10" t="s">
        <v>531</v>
      </c>
      <c r="D32" s="14" t="s">
        <v>31</v>
      </c>
      <c r="E32" s="10" t="s">
        <v>2696</v>
      </c>
    </row>
    <row r="33" spans="2:5" ht="62.15" x14ac:dyDescent="0.4">
      <c r="B33" s="5" t="s">
        <v>530</v>
      </c>
      <c r="C33" s="6" t="s">
        <v>531</v>
      </c>
      <c r="D33" s="5" t="s">
        <v>33</v>
      </c>
      <c r="E33" s="6" t="s">
        <v>2697</v>
      </c>
    </row>
    <row r="34" spans="2:5" ht="62.15" x14ac:dyDescent="0.4">
      <c r="B34" s="14" t="s">
        <v>532</v>
      </c>
      <c r="C34" s="10" t="s">
        <v>533</v>
      </c>
      <c r="D34" s="14" t="s">
        <v>33</v>
      </c>
      <c r="E34" s="10" t="s">
        <v>2698</v>
      </c>
    </row>
    <row r="35" spans="2:5" x14ac:dyDescent="0.4">
      <c r="B35" s="5" t="s">
        <v>534</v>
      </c>
      <c r="C35" s="6" t="s">
        <v>535</v>
      </c>
      <c r="D35" s="5" t="s">
        <v>29</v>
      </c>
      <c r="E35" s="6" t="s">
        <v>2699</v>
      </c>
    </row>
    <row r="36" spans="2:5" ht="62.15" x14ac:dyDescent="0.4">
      <c r="B36" s="14" t="s">
        <v>534</v>
      </c>
      <c r="C36" s="10" t="s">
        <v>535</v>
      </c>
      <c r="D36" s="14" t="s">
        <v>33</v>
      </c>
      <c r="E36" s="10" t="s">
        <v>2700</v>
      </c>
    </row>
    <row r="37" spans="2:5" ht="62.15" x14ac:dyDescent="0.4">
      <c r="B37" s="5" t="s">
        <v>536</v>
      </c>
      <c r="C37" s="6" t="s">
        <v>537</v>
      </c>
      <c r="D37" s="5" t="s">
        <v>27</v>
      </c>
      <c r="E37" s="6" t="s">
        <v>2701</v>
      </c>
    </row>
    <row r="38" spans="2:5" x14ac:dyDescent="0.4">
      <c r="B38" s="14" t="s">
        <v>536</v>
      </c>
      <c r="C38" s="10" t="s">
        <v>537</v>
      </c>
      <c r="D38" s="14" t="s">
        <v>29</v>
      </c>
      <c r="E38" s="10" t="s">
        <v>2702</v>
      </c>
    </row>
    <row r="39" spans="2:5" x14ac:dyDescent="0.4">
      <c r="B39" s="5" t="s">
        <v>536</v>
      </c>
      <c r="C39" s="6" t="s">
        <v>537</v>
      </c>
      <c r="D39" s="5" t="s">
        <v>33</v>
      </c>
      <c r="E39" s="6" t="s">
        <v>2703</v>
      </c>
    </row>
  </sheetData>
  <pageMargins left="0.7" right="0.7" top="0.75" bottom="0.75" header="0.3" footer="0.3"/>
  <pageSetup paperSize="9" orientation="portrait" horizontalDpi="300" verticalDpi="300"/>
</worksheet>
</file>

<file path=xl/worksheets/sheet3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41"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TX-NLS'!A1", "Zurück")</f>
        <v>Zurück</v>
      </c>
    </row>
    <row r="3" spans="1:5" x14ac:dyDescent="0.4">
      <c r="B3" s="7" t="s">
        <v>2864</v>
      </c>
    </row>
    <row r="4" spans="1:5" x14ac:dyDescent="0.4">
      <c r="B4" s="25" t="s">
        <v>36</v>
      </c>
      <c r="C4" s="25" t="s">
        <v>37</v>
      </c>
      <c r="D4" s="26" t="s">
        <v>1580</v>
      </c>
      <c r="E4" s="12" t="s">
        <v>1581</v>
      </c>
    </row>
    <row r="5" spans="1:5" x14ac:dyDescent="0.4">
      <c r="B5" s="24"/>
      <c r="C5" s="24"/>
      <c r="D5" s="27"/>
      <c r="E5" s="8" t="s">
        <v>2851</v>
      </c>
    </row>
    <row r="6" spans="1:5" x14ac:dyDescent="0.4">
      <c r="B6" s="21" t="s">
        <v>41</v>
      </c>
      <c r="C6" s="21"/>
      <c r="D6" s="29"/>
      <c r="E6" s="29"/>
    </row>
    <row r="7" spans="1:5" ht="24.9" x14ac:dyDescent="0.4">
      <c r="B7" s="6" t="s">
        <v>104</v>
      </c>
      <c r="C7" s="6" t="s">
        <v>43</v>
      </c>
      <c r="D7" s="9" t="s">
        <v>1588</v>
      </c>
      <c r="E7" s="9" t="s">
        <v>59</v>
      </c>
    </row>
    <row r="8" spans="1:5" ht="24.9" x14ac:dyDescent="0.4">
      <c r="B8" s="6" t="s">
        <v>105</v>
      </c>
      <c r="C8" s="6" t="s">
        <v>47</v>
      </c>
      <c r="D8" s="9" t="s">
        <v>1586</v>
      </c>
      <c r="E8" s="9" t="s">
        <v>52</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3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TX-NLS'!A1", "Zurück")</f>
        <v>Zurück</v>
      </c>
    </row>
  </sheetData>
  <pageMargins left="0.7" right="0.7" top="0.75" bottom="0.75" header="0.3" footer="0.3"/>
  <pageSetup paperSize="9" orientation="portrait" horizontalDpi="300" verticalDpi="300"/>
</worksheet>
</file>

<file path=xl/worksheets/sheet3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baseColWidth="10" defaultRowHeight="14.6" x14ac:dyDescent="0.4"/>
  <cols>
    <col min="2" max="2" width="9.69140625" customWidth="1"/>
    <col min="3" max="3" width="55.613281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TX-NLS'!A1", "Zurück")</f>
        <v>Zurück</v>
      </c>
    </row>
    <row r="3" spans="1:8" x14ac:dyDescent="0.4">
      <c r="B3" s="7" t="s">
        <v>2952</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469</v>
      </c>
      <c r="C6" s="6" t="s">
        <v>470</v>
      </c>
      <c r="D6" s="9" t="s">
        <v>1586</v>
      </c>
      <c r="E6" s="9" t="s">
        <v>52</v>
      </c>
      <c r="F6" s="9" t="s">
        <v>52</v>
      </c>
      <c r="G6" s="9" t="s">
        <v>52</v>
      </c>
      <c r="H6" s="9" t="s">
        <v>52</v>
      </c>
    </row>
    <row r="7" spans="1:8" ht="24.9" x14ac:dyDescent="0.4">
      <c r="B7" s="10" t="s">
        <v>471</v>
      </c>
      <c r="C7" s="10" t="s">
        <v>368</v>
      </c>
      <c r="D7" s="11" t="s">
        <v>1586</v>
      </c>
      <c r="E7" s="11" t="s">
        <v>52</v>
      </c>
      <c r="F7" s="11" t="s">
        <v>52</v>
      </c>
      <c r="G7" s="11" t="s">
        <v>52</v>
      </c>
      <c r="H7" s="11" t="s">
        <v>52</v>
      </c>
    </row>
    <row r="8" spans="1:8" ht="24.9" x14ac:dyDescent="0.4">
      <c r="B8" s="6" t="s">
        <v>472</v>
      </c>
      <c r="C8" s="6" t="s">
        <v>473</v>
      </c>
      <c r="D8" s="9" t="s">
        <v>1586</v>
      </c>
      <c r="E8" s="9" t="s">
        <v>52</v>
      </c>
      <c r="F8" s="9" t="s">
        <v>52</v>
      </c>
      <c r="G8" s="9" t="s">
        <v>52</v>
      </c>
      <c r="H8" s="9" t="s">
        <v>52</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3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TX-NLS'!A1", "Zurück")</f>
        <v>Zurück</v>
      </c>
    </row>
  </sheetData>
  <pageMargins left="0.7" right="0.7" top="0.75" bottom="0.75" header="0.3" footer="0.3"/>
  <pageSetup paperSize="9" orientation="portrait" horizontalDpi="300" verticalDpi="300"/>
</worksheet>
</file>

<file path=xl/worksheets/sheet3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baseColWidth="10" defaultRowHeight="14.6" x14ac:dyDescent="0.4"/>
  <cols>
    <col min="2" max="2" width="9.69140625" customWidth="1"/>
    <col min="3" max="3" width="55.613281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TX-NLS'!A1", "Zurück")</f>
        <v>Zurück</v>
      </c>
    </row>
    <row r="3" spans="1:6" x14ac:dyDescent="0.4">
      <c r="B3" s="7" t="s">
        <v>3237</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469</v>
      </c>
      <c r="C6" s="6" t="s">
        <v>470</v>
      </c>
      <c r="D6" s="9" t="s">
        <v>52</v>
      </c>
      <c r="E6" s="9" t="s">
        <v>52</v>
      </c>
      <c r="F6" s="9" t="s">
        <v>52</v>
      </c>
    </row>
    <row r="7" spans="1:6" ht="24.9" x14ac:dyDescent="0.4">
      <c r="B7" s="10" t="s">
        <v>471</v>
      </c>
      <c r="C7" s="10" t="s">
        <v>368</v>
      </c>
      <c r="D7" s="11" t="s">
        <v>52</v>
      </c>
      <c r="E7" s="11" t="s">
        <v>52</v>
      </c>
      <c r="F7" s="11" t="s">
        <v>52</v>
      </c>
    </row>
    <row r="8" spans="1:6" ht="24.9" x14ac:dyDescent="0.4">
      <c r="B8" s="6" t="s">
        <v>472</v>
      </c>
      <c r="C8" s="6" t="s">
        <v>473</v>
      </c>
      <c r="D8" s="9" t="s">
        <v>52</v>
      </c>
      <c r="E8" s="9" t="s">
        <v>52</v>
      </c>
      <c r="F8" s="9" t="s">
        <v>52</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3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baseColWidth="10" defaultRowHeight="14.6" x14ac:dyDescent="0.4"/>
  <cols>
    <col min="2" max="2" width="9.69140625" customWidth="1"/>
    <col min="3" max="3" width="41"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TX-NLS'!A1", "Zurück")</f>
        <v>Zurück</v>
      </c>
    </row>
    <row r="3" spans="1:6" x14ac:dyDescent="0.4">
      <c r="B3" s="7" t="s">
        <v>3189</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41</v>
      </c>
      <c r="C6" s="21"/>
      <c r="D6" s="29"/>
      <c r="E6" s="29"/>
      <c r="F6" s="29"/>
    </row>
    <row r="7" spans="1:6" ht="24.9" x14ac:dyDescent="0.4">
      <c r="B7" s="6" t="s">
        <v>104</v>
      </c>
      <c r="C7" s="6" t="s">
        <v>43</v>
      </c>
      <c r="D7" s="9" t="s">
        <v>59</v>
      </c>
      <c r="E7" s="9" t="s">
        <v>52</v>
      </c>
      <c r="F7" s="9" t="s">
        <v>58</v>
      </c>
    </row>
    <row r="8" spans="1:6" ht="24.9" x14ac:dyDescent="0.4">
      <c r="B8" s="6" t="s">
        <v>105</v>
      </c>
      <c r="C8" s="6" t="s">
        <v>47</v>
      </c>
      <c r="D8" s="9" t="s">
        <v>52</v>
      </c>
      <c r="E8" s="9" t="s">
        <v>52</v>
      </c>
      <c r="F8" s="9" t="s">
        <v>52</v>
      </c>
    </row>
  </sheetData>
  <mergeCells count="5">
    <mergeCell ref="B4:B5"/>
    <mergeCell ref="C4:C5"/>
    <mergeCell ref="D4:E4"/>
    <mergeCell ref="F4:F5"/>
    <mergeCell ref="B6:F6"/>
  </mergeCells>
  <pageMargins left="0.7" right="0.7" top="0.75" bottom="0.75" header="0.3" footer="0.3"/>
  <pageSetup paperSize="9" orientation="portrait" horizontalDpi="300" verticalDpi="300"/>
</worksheet>
</file>

<file path=xl/worksheets/sheet3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TX-NLS'!A1", "Zurück")</f>
        <v>Zurück</v>
      </c>
    </row>
  </sheetData>
  <pageMargins left="0.7" right="0.7" top="0.75" bottom="0.75" header="0.3" footer="0.3"/>
  <pageSetup paperSize="9" orientation="portrait" horizontalDpi="300" verticalDpi="300"/>
</worksheet>
</file>

<file path=xl/worksheets/sheet3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baseColWidth="10" defaultRowHeight="14.6" x14ac:dyDescent="0.4"/>
  <cols>
    <col min="2" max="2" width="9.69140625" customWidth="1"/>
    <col min="3" max="3" width="35" customWidth="1"/>
    <col min="4" max="4" width="35.69140625" customWidth="1"/>
    <col min="5" max="5" width="33.69140625" customWidth="1"/>
    <col min="6" max="6" width="20.69140625" customWidth="1"/>
    <col min="7" max="7" width="19.69140625" customWidth="1"/>
    <col min="8" max="8" width="31.69140625" customWidth="1"/>
    <col min="9" max="9" width="36.69140625" customWidth="1"/>
  </cols>
  <sheetData>
    <row r="1" spans="1:9" x14ac:dyDescent="0.4">
      <c r="A1" s="2" t="str">
        <f>HYPERLINK("#'Auswahl Auswertungsmodul'!A1", "Zurück zum Start")</f>
        <v>Zurück zum Start</v>
      </c>
    </row>
    <row r="2" spans="1:9" x14ac:dyDescent="0.4">
      <c r="A2" s="2" t="str">
        <f>HYPERLINK("#'Auswahl TX-NLS'!A1", "Zurück")</f>
        <v>Zurück</v>
      </c>
    </row>
    <row r="3" spans="1:9" x14ac:dyDescent="0.4">
      <c r="B3" s="7" t="s">
        <v>4358</v>
      </c>
    </row>
    <row r="4" spans="1:9" x14ac:dyDescent="0.4">
      <c r="B4" s="4" t="s">
        <v>36</v>
      </c>
      <c r="C4" s="4" t="s">
        <v>345</v>
      </c>
      <c r="D4" s="15" t="s">
        <v>4346</v>
      </c>
      <c r="E4" s="15" t="s">
        <v>4347</v>
      </c>
      <c r="F4" s="15" t="s">
        <v>4348</v>
      </c>
      <c r="G4" s="15" t="s">
        <v>4349</v>
      </c>
      <c r="H4" s="15" t="s">
        <v>4350</v>
      </c>
      <c r="I4" s="15" t="s">
        <v>3171</v>
      </c>
    </row>
    <row r="5" spans="1:9" x14ac:dyDescent="0.4">
      <c r="B5" s="6" t="s">
        <v>469</v>
      </c>
      <c r="C5" s="6" t="s">
        <v>470</v>
      </c>
      <c r="D5" s="9" t="s">
        <v>1595</v>
      </c>
      <c r="E5" s="9" t="s">
        <v>1588</v>
      </c>
      <c r="F5" s="9" t="s">
        <v>1586</v>
      </c>
      <c r="G5" s="9" t="s">
        <v>1586</v>
      </c>
      <c r="H5" s="9" t="s">
        <v>1586</v>
      </c>
      <c r="I5" s="9" t="s">
        <v>1586</v>
      </c>
    </row>
  </sheetData>
  <pageMargins left="0.7" right="0.7" top="0.75" bottom="0.75" header="0.3" footer="0.3"/>
  <pageSetup paperSize="9" orientation="portrait" horizontalDpi="300" verticalDpi="300"/>
</worksheet>
</file>

<file path=xl/worksheets/sheet3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heetViews>
  <sheetFormatPr baseColWidth="10" defaultRowHeight="14.6" x14ac:dyDescent="0.4"/>
  <cols>
    <col min="2" max="2" width="9.69140625" customWidth="1"/>
    <col min="3" max="3" width="55.6132812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TX-NLS'!A1", "Zurück")</f>
        <v>Zurück</v>
      </c>
    </row>
    <row r="3" spans="1:11" x14ac:dyDescent="0.4">
      <c r="B3" s="7" t="s">
        <v>4415</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469</v>
      </c>
      <c r="C6" s="6" t="s">
        <v>470</v>
      </c>
      <c r="D6" s="6" t="s">
        <v>1610</v>
      </c>
      <c r="E6" s="9" t="s">
        <v>1586</v>
      </c>
      <c r="F6" s="9" t="s">
        <v>1586</v>
      </c>
      <c r="G6" s="9" t="s">
        <v>1586</v>
      </c>
      <c r="H6" s="9" t="s">
        <v>1586</v>
      </c>
      <c r="I6" s="9" t="s">
        <v>1586</v>
      </c>
      <c r="J6" s="9" t="s">
        <v>1586</v>
      </c>
      <c r="K6" s="9" t="s">
        <v>1586</v>
      </c>
    </row>
    <row r="7" spans="1:11" x14ac:dyDescent="0.4">
      <c r="B7" s="6" t="s">
        <v>469</v>
      </c>
      <c r="C7" s="6" t="s">
        <v>470</v>
      </c>
      <c r="D7" s="6" t="s">
        <v>4373</v>
      </c>
      <c r="E7" s="9" t="s">
        <v>1586</v>
      </c>
      <c r="F7" s="9" t="s">
        <v>1586</v>
      </c>
      <c r="G7" s="9" t="s">
        <v>1586</v>
      </c>
      <c r="H7" s="9" t="s">
        <v>1586</v>
      </c>
      <c r="I7" s="9" t="s">
        <v>1586</v>
      </c>
      <c r="J7" s="9" t="s">
        <v>1586</v>
      </c>
      <c r="K7" s="9" t="s">
        <v>1586</v>
      </c>
    </row>
    <row r="8" spans="1:11" x14ac:dyDescent="0.4">
      <c r="B8" s="6" t="s">
        <v>471</v>
      </c>
      <c r="C8" s="6" t="s">
        <v>368</v>
      </c>
      <c r="D8" s="6" t="s">
        <v>1610</v>
      </c>
      <c r="E8" s="9" t="s">
        <v>1586</v>
      </c>
      <c r="F8" s="9" t="s">
        <v>1586</v>
      </c>
      <c r="G8" s="9" t="s">
        <v>1586</v>
      </c>
      <c r="H8" s="9" t="s">
        <v>1586</v>
      </c>
      <c r="I8" s="9" t="s">
        <v>1586</v>
      </c>
      <c r="J8" s="9" t="s">
        <v>1586</v>
      </c>
      <c r="K8" s="9" t="s">
        <v>1586</v>
      </c>
    </row>
    <row r="9" spans="1:11" x14ac:dyDescent="0.4">
      <c r="B9" s="6" t="s">
        <v>471</v>
      </c>
      <c r="C9" s="6" t="s">
        <v>368</v>
      </c>
      <c r="D9" s="6" t="s">
        <v>4373</v>
      </c>
      <c r="E9" s="9" t="s">
        <v>1586</v>
      </c>
      <c r="F9" s="9" t="s">
        <v>1586</v>
      </c>
      <c r="G9" s="9" t="s">
        <v>1586</v>
      </c>
      <c r="H9" s="9" t="s">
        <v>1586</v>
      </c>
      <c r="I9" s="9" t="s">
        <v>1586</v>
      </c>
      <c r="J9" s="9" t="s">
        <v>1586</v>
      </c>
      <c r="K9" s="9" t="s">
        <v>1586</v>
      </c>
    </row>
    <row r="10" spans="1:11" x14ac:dyDescent="0.4">
      <c r="B10" s="6" t="s">
        <v>472</v>
      </c>
      <c r="C10" s="6" t="s">
        <v>473</v>
      </c>
      <c r="D10" s="6" t="s">
        <v>1610</v>
      </c>
      <c r="E10" s="9" t="s">
        <v>1586</v>
      </c>
      <c r="F10" s="9" t="s">
        <v>1586</v>
      </c>
      <c r="G10" s="9" t="s">
        <v>1586</v>
      </c>
      <c r="H10" s="9" t="s">
        <v>1586</v>
      </c>
      <c r="I10" s="9" t="s">
        <v>1586</v>
      </c>
      <c r="J10" s="9" t="s">
        <v>1586</v>
      </c>
      <c r="K10" s="9" t="s">
        <v>1586</v>
      </c>
    </row>
    <row r="11" spans="1:11" x14ac:dyDescent="0.4">
      <c r="B11" s="6" t="s">
        <v>472</v>
      </c>
      <c r="C11" s="6" t="s">
        <v>473</v>
      </c>
      <c r="D11" s="6" t="s">
        <v>4373</v>
      </c>
      <c r="E11" s="9" t="s">
        <v>1586</v>
      </c>
      <c r="F11" s="9" t="s">
        <v>1586</v>
      </c>
      <c r="G11" s="9" t="s">
        <v>1586</v>
      </c>
      <c r="H11" s="9" t="s">
        <v>1586</v>
      </c>
      <c r="I11" s="9" t="s">
        <v>1586</v>
      </c>
      <c r="J11" s="9" t="s">
        <v>1586</v>
      </c>
      <c r="K11" s="9" t="s">
        <v>1586</v>
      </c>
    </row>
    <row r="12" spans="1:11" x14ac:dyDescent="0.4">
      <c r="B12"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3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workbookViewId="0"/>
  </sheetViews>
  <sheetFormatPr baseColWidth="10" defaultRowHeight="14.6" x14ac:dyDescent="0.4"/>
  <cols>
    <col min="2" max="2" width="9.69140625" customWidth="1"/>
    <col min="3" max="3" width="41"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TX-NLS'!A1", "Zurück")</f>
        <v>Zurück</v>
      </c>
    </row>
    <row r="3" spans="1:11" x14ac:dyDescent="0.4">
      <c r="B3" s="7" t="s">
        <v>4385</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41</v>
      </c>
      <c r="C6" s="21"/>
      <c r="D6" s="21"/>
      <c r="E6" s="29"/>
      <c r="F6" s="29"/>
      <c r="G6" s="29"/>
      <c r="H6" s="29"/>
      <c r="I6" s="29"/>
      <c r="J6" s="29"/>
      <c r="K6" s="29"/>
    </row>
    <row r="7" spans="1:11" x14ac:dyDescent="0.4">
      <c r="B7" s="6" t="s">
        <v>104</v>
      </c>
      <c r="C7" s="6" t="s">
        <v>43</v>
      </c>
      <c r="D7" s="6" t="s">
        <v>1610</v>
      </c>
      <c r="E7" s="9" t="s">
        <v>1586</v>
      </c>
      <c r="F7" s="9" t="s">
        <v>1586</v>
      </c>
      <c r="G7" s="9" t="s">
        <v>1586</v>
      </c>
      <c r="H7" s="9" t="s">
        <v>1586</v>
      </c>
      <c r="I7" s="9" t="s">
        <v>1586</v>
      </c>
      <c r="J7" s="9" t="s">
        <v>1586</v>
      </c>
      <c r="K7" s="9" t="s">
        <v>1586</v>
      </c>
    </row>
    <row r="8" spans="1:11" x14ac:dyDescent="0.4">
      <c r="B8" s="6" t="s">
        <v>104</v>
      </c>
      <c r="C8" s="6" t="s">
        <v>43</v>
      </c>
      <c r="D8" s="6" t="s">
        <v>4373</v>
      </c>
      <c r="E8" s="9" t="s">
        <v>1586</v>
      </c>
      <c r="F8" s="9" t="s">
        <v>1586</v>
      </c>
      <c r="G8" s="9" t="s">
        <v>1586</v>
      </c>
      <c r="H8" s="9" t="s">
        <v>1586</v>
      </c>
      <c r="I8" s="9" t="s">
        <v>1586</v>
      </c>
      <c r="J8" s="9" t="s">
        <v>1586</v>
      </c>
      <c r="K8" s="9" t="s">
        <v>1586</v>
      </c>
    </row>
    <row r="9" spans="1:11" x14ac:dyDescent="0.4">
      <c r="B9" s="6" t="s">
        <v>105</v>
      </c>
      <c r="C9" s="6" t="s">
        <v>47</v>
      </c>
      <c r="D9" s="6" t="s">
        <v>1610</v>
      </c>
      <c r="E9" s="9" t="s">
        <v>1586</v>
      </c>
      <c r="F9" s="9" t="s">
        <v>1586</v>
      </c>
      <c r="G9" s="9" t="s">
        <v>1586</v>
      </c>
      <c r="H9" s="9" t="s">
        <v>1586</v>
      </c>
      <c r="I9" s="9" t="s">
        <v>1586</v>
      </c>
      <c r="J9" s="9" t="s">
        <v>1586</v>
      </c>
      <c r="K9" s="9" t="s">
        <v>1586</v>
      </c>
    </row>
    <row r="10" spans="1:11" x14ac:dyDescent="0.4">
      <c r="B10" s="6" t="s">
        <v>105</v>
      </c>
      <c r="C10" s="6" t="s">
        <v>47</v>
      </c>
      <c r="D10" s="6" t="s">
        <v>4373</v>
      </c>
      <c r="E10" s="9" t="s">
        <v>1586</v>
      </c>
      <c r="F10" s="9" t="s">
        <v>1586</v>
      </c>
      <c r="G10" s="9" t="s">
        <v>1586</v>
      </c>
      <c r="H10" s="9" t="s">
        <v>1586</v>
      </c>
      <c r="I10" s="9" t="s">
        <v>1586</v>
      </c>
      <c r="J10" s="9" t="s">
        <v>1586</v>
      </c>
      <c r="K10" s="9" t="s">
        <v>1586</v>
      </c>
    </row>
    <row r="11" spans="1:11" x14ac:dyDescent="0.4">
      <c r="B11" s="13" t="s">
        <v>859</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heetViews>
  <sheetFormatPr baseColWidth="10" defaultRowHeight="14.6" x14ac:dyDescent="0.4"/>
  <cols>
    <col min="2" max="2" width="9.69140625" customWidth="1"/>
    <col min="3" max="3" width="59.84375" customWidth="1"/>
    <col min="4" max="4" width="17" customWidth="1"/>
    <col min="5" max="5" width="22.69140625" customWidth="1"/>
    <col min="6" max="6" width="35.69140625" customWidth="1"/>
  </cols>
  <sheetData>
    <row r="1" spans="1:6" x14ac:dyDescent="0.4">
      <c r="A1" s="2" t="str">
        <f>HYPERLINK("#'Auswahl Auswertungsmodul'!A1", "Zurück zum Start")</f>
        <v>Zurück zum Start</v>
      </c>
    </row>
    <row r="2" spans="1:6" x14ac:dyDescent="0.4">
      <c r="A2" s="2" t="str">
        <f>HYPERLINK("#'Auswahl PCI'!A1", "Zurück")</f>
        <v>Zurück</v>
      </c>
    </row>
    <row r="3" spans="1:6" x14ac:dyDescent="0.4">
      <c r="B3" s="7" t="s">
        <v>2869</v>
      </c>
    </row>
    <row r="4" spans="1:6" x14ac:dyDescent="0.4">
      <c r="B4" s="25" t="s">
        <v>36</v>
      </c>
      <c r="C4" s="25" t="s">
        <v>37</v>
      </c>
      <c r="D4" s="25" t="s">
        <v>1608</v>
      </c>
      <c r="E4" s="26" t="s">
        <v>1580</v>
      </c>
      <c r="F4" s="12" t="s">
        <v>1581</v>
      </c>
    </row>
    <row r="5" spans="1:6" x14ac:dyDescent="0.4">
      <c r="B5" s="24"/>
      <c r="C5" s="24"/>
      <c r="D5" s="24"/>
      <c r="E5" s="27"/>
      <c r="F5" s="8" t="s">
        <v>2851</v>
      </c>
    </row>
    <row r="6" spans="1:6" x14ac:dyDescent="0.4">
      <c r="B6" s="21" t="s">
        <v>61</v>
      </c>
      <c r="C6" s="21"/>
      <c r="D6" s="21"/>
      <c r="E6" s="29"/>
      <c r="F6" s="29"/>
    </row>
    <row r="7" spans="1:6" ht="24.9" x14ac:dyDescent="0.4">
      <c r="B7" s="6" t="s">
        <v>110</v>
      </c>
      <c r="C7" s="6" t="s">
        <v>111</v>
      </c>
      <c r="D7" s="6" t="s">
        <v>1610</v>
      </c>
      <c r="E7" s="9" t="s">
        <v>1611</v>
      </c>
      <c r="F7" s="9" t="s">
        <v>1891</v>
      </c>
    </row>
    <row r="8" spans="1:6" ht="24.9" x14ac:dyDescent="0.4">
      <c r="B8" s="6" t="s">
        <v>110</v>
      </c>
      <c r="C8" s="6" t="s">
        <v>111</v>
      </c>
      <c r="D8" s="6" t="s">
        <v>1613</v>
      </c>
      <c r="E8" s="9" t="s">
        <v>1614</v>
      </c>
      <c r="F8" s="9" t="s">
        <v>1616</v>
      </c>
    </row>
    <row r="9" spans="1:6" ht="24.9" x14ac:dyDescent="0.4">
      <c r="B9" s="6" t="s">
        <v>110</v>
      </c>
      <c r="C9" s="6" t="s">
        <v>111</v>
      </c>
      <c r="D9" s="6" t="s">
        <v>1617</v>
      </c>
      <c r="E9" s="9" t="s">
        <v>1584</v>
      </c>
      <c r="F9" s="9" t="s">
        <v>45</v>
      </c>
    </row>
    <row r="10" spans="1:6" ht="24.9" x14ac:dyDescent="0.4">
      <c r="B10" s="6" t="s">
        <v>114</v>
      </c>
      <c r="C10" s="6" t="s">
        <v>115</v>
      </c>
      <c r="D10" s="6" t="s">
        <v>1610</v>
      </c>
      <c r="E10" s="9" t="s">
        <v>1618</v>
      </c>
      <c r="F10" s="9" t="s">
        <v>1985</v>
      </c>
    </row>
    <row r="11" spans="1:6" ht="24.9" x14ac:dyDescent="0.4">
      <c r="B11" s="6" t="s">
        <v>114</v>
      </c>
      <c r="C11" s="6" t="s">
        <v>115</v>
      </c>
      <c r="D11" s="6" t="s">
        <v>1613</v>
      </c>
      <c r="E11" s="9" t="s">
        <v>1621</v>
      </c>
      <c r="F11" s="9" t="s">
        <v>1624</v>
      </c>
    </row>
    <row r="12" spans="1:6" ht="24.9" x14ac:dyDescent="0.4">
      <c r="B12" s="6" t="s">
        <v>114</v>
      </c>
      <c r="C12" s="6" t="s">
        <v>115</v>
      </c>
      <c r="D12" s="6" t="s">
        <v>1617</v>
      </c>
      <c r="E12" s="9" t="s">
        <v>1625</v>
      </c>
      <c r="F12" s="9" t="s">
        <v>1673</v>
      </c>
    </row>
    <row r="13" spans="1:6" ht="24.9" x14ac:dyDescent="0.4">
      <c r="B13" s="6" t="s">
        <v>118</v>
      </c>
      <c r="C13" s="6" t="s">
        <v>119</v>
      </c>
      <c r="D13" s="6" t="s">
        <v>1610</v>
      </c>
      <c r="E13" s="9" t="s">
        <v>1627</v>
      </c>
      <c r="F13" s="9" t="s">
        <v>1888</v>
      </c>
    </row>
    <row r="14" spans="1:6" ht="24.9" x14ac:dyDescent="0.4">
      <c r="B14" s="6" t="s">
        <v>118</v>
      </c>
      <c r="C14" s="6" t="s">
        <v>119</v>
      </c>
      <c r="D14" s="6" t="s">
        <v>1613</v>
      </c>
      <c r="E14" s="9" t="s">
        <v>1629</v>
      </c>
      <c r="F14" s="9" t="s">
        <v>2307</v>
      </c>
    </row>
    <row r="15" spans="1:6" ht="24.9" x14ac:dyDescent="0.4">
      <c r="B15" s="6" t="s">
        <v>118</v>
      </c>
      <c r="C15" s="6" t="s">
        <v>119</v>
      </c>
      <c r="D15" s="6" t="s">
        <v>1617</v>
      </c>
      <c r="E15" s="9" t="s">
        <v>1632</v>
      </c>
      <c r="F15" s="9" t="s">
        <v>158</v>
      </c>
    </row>
    <row r="16" spans="1:6" x14ac:dyDescent="0.4">
      <c r="B16" s="21" t="s">
        <v>41</v>
      </c>
      <c r="C16" s="21"/>
      <c r="D16" s="21"/>
      <c r="E16" s="29"/>
      <c r="F16" s="29"/>
    </row>
    <row r="17" spans="2:6" ht="24.9" x14ac:dyDescent="0.4">
      <c r="B17" s="6" t="s">
        <v>122</v>
      </c>
      <c r="C17" s="6" t="s">
        <v>43</v>
      </c>
      <c r="D17" s="6" t="s">
        <v>1610</v>
      </c>
      <c r="E17" s="9" t="s">
        <v>1634</v>
      </c>
      <c r="F17" s="9" t="s">
        <v>2866</v>
      </c>
    </row>
    <row r="18" spans="2:6" ht="24.9" x14ac:dyDescent="0.4">
      <c r="B18" s="6" t="s">
        <v>122</v>
      </c>
      <c r="C18" s="6" t="s">
        <v>43</v>
      </c>
      <c r="D18" s="6" t="s">
        <v>1613</v>
      </c>
      <c r="E18" s="9" t="s">
        <v>1637</v>
      </c>
      <c r="F18" s="9" t="s">
        <v>925</v>
      </c>
    </row>
    <row r="19" spans="2:6" ht="24.9" x14ac:dyDescent="0.4">
      <c r="B19" s="6" t="s">
        <v>122</v>
      </c>
      <c r="C19" s="6" t="s">
        <v>43</v>
      </c>
      <c r="D19" s="6" t="s">
        <v>1617</v>
      </c>
      <c r="E19" s="9" t="s">
        <v>1639</v>
      </c>
      <c r="F19" s="9" t="s">
        <v>2867</v>
      </c>
    </row>
    <row r="20" spans="2:6" ht="24.9" x14ac:dyDescent="0.4">
      <c r="B20" s="6" t="s">
        <v>125</v>
      </c>
      <c r="C20" s="6" t="s">
        <v>47</v>
      </c>
      <c r="D20" s="6" t="s">
        <v>1610</v>
      </c>
      <c r="E20" s="9" t="s">
        <v>1643</v>
      </c>
      <c r="F20" s="9" t="s">
        <v>2868</v>
      </c>
    </row>
    <row r="21" spans="2:6" ht="24.9" x14ac:dyDescent="0.4">
      <c r="B21" s="6" t="s">
        <v>125</v>
      </c>
      <c r="C21" s="6" t="s">
        <v>47</v>
      </c>
      <c r="D21" s="6" t="s">
        <v>1613</v>
      </c>
      <c r="E21" s="9" t="s">
        <v>1647</v>
      </c>
      <c r="F21" s="9" t="s">
        <v>2611</v>
      </c>
    </row>
    <row r="22" spans="2:6" ht="24.9" x14ac:dyDescent="0.4">
      <c r="B22" s="6" t="s">
        <v>125</v>
      </c>
      <c r="C22" s="6" t="s">
        <v>47</v>
      </c>
      <c r="D22" s="6" t="s">
        <v>1617</v>
      </c>
      <c r="E22" s="9" t="s">
        <v>1650</v>
      </c>
      <c r="F22" s="9" t="s">
        <v>1833</v>
      </c>
    </row>
    <row r="23" spans="2:6" ht="24.9" x14ac:dyDescent="0.4">
      <c r="B23" s="6" t="s">
        <v>128</v>
      </c>
      <c r="C23" s="6" t="s">
        <v>51</v>
      </c>
      <c r="D23" s="6" t="s">
        <v>1610</v>
      </c>
      <c r="E23" s="9" t="s">
        <v>1597</v>
      </c>
      <c r="F23" s="9" t="s">
        <v>85</v>
      </c>
    </row>
    <row r="24" spans="2:6" ht="24.9" x14ac:dyDescent="0.4">
      <c r="B24" s="6" t="s">
        <v>128</v>
      </c>
      <c r="C24" s="6" t="s">
        <v>51</v>
      </c>
      <c r="D24" s="6" t="s">
        <v>1613</v>
      </c>
      <c r="E24" s="9" t="s">
        <v>1597</v>
      </c>
      <c r="F24" s="9" t="s">
        <v>85</v>
      </c>
    </row>
    <row r="25" spans="2:6" ht="24.9" x14ac:dyDescent="0.4">
      <c r="B25" s="6" t="s">
        <v>128</v>
      </c>
      <c r="C25" s="6" t="s">
        <v>51</v>
      </c>
      <c r="D25" s="6" t="s">
        <v>1617</v>
      </c>
      <c r="E25" s="9" t="s">
        <v>1586</v>
      </c>
      <c r="F25" s="9" t="s">
        <v>1653</v>
      </c>
    </row>
  </sheetData>
  <mergeCells count="6">
    <mergeCell ref="B16:F16"/>
    <mergeCell ref="B4:B5"/>
    <mergeCell ref="C4:C5"/>
    <mergeCell ref="D4:D5"/>
    <mergeCell ref="E4:E5"/>
    <mergeCell ref="B6:F6"/>
  </mergeCells>
  <pageMargins left="0.7" right="0.7" top="0.75" bottom="0.75" header="0.3" footer="0.3"/>
  <pageSetup paperSize="9" orientation="portrait" horizontalDpi="300" verticalDpi="300"/>
</worksheet>
</file>

<file path=xl/worksheets/sheet3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HYPERLINK("#'KCHK-D - K3_1_AK'!A1", "Auffälligkeitskriterien: Übersicht über Auffälligkeiten und Qualitätssicherungsmaßnahmen gem. § 17 DeQS-RL")</f>
        <v>Auffälligkeitskriterien: Übersicht über Auffälligkeiten und Qualitätssicherungsmaßnahmen gem. § 17 DeQS-RL</v>
      </c>
      <c r="C6" s="2" t="str">
        <f>HYPERLINK("#'KCHK-D - K3_1_AK'!A1", "K3_1_AK")</f>
        <v>K3_1_AK</v>
      </c>
    </row>
    <row r="7" spans="1:3" x14ac:dyDescent="0.4">
      <c r="B7" s="2" t="str">
        <f>HYPERLINK("#'KCHK-D - K3_2_AK'!A1", "Auffälligkeitskriterien: Auffälligkeiten und Bewertungen nach Abschluss des Stellungnahmeverfahrens (AJ 2023)")</f>
        <v>Auffälligkeitskriterien: Auffälligkeiten und Bewertungen nach Abschluss des Stellungnahmeverfahrens (AJ 2023)</v>
      </c>
      <c r="C7" s="2" t="str">
        <f>HYPERLINK("#'KCHK-D - K3_2_AK'!A1", "K3_2_AK")</f>
        <v>K3_2_AK</v>
      </c>
    </row>
    <row r="8" spans="1:3" x14ac:dyDescent="0.4">
      <c r="B8" s="2" t="str">
        <f>HYPERLINK("#'KCHK-D - K3_3_AK'!A1", "Auffälligkeitskriterien: Wiederholte Auffälligkeiten (AJ 2023 und Vorjahre)")</f>
        <v>Auffälligkeitskriterien: Wiederholte Auffälligkeiten (AJ 2023 und Vorjahre)</v>
      </c>
      <c r="C8" s="2" t="str">
        <f>HYPERLINK("#'KCHK-D - K3_3_AK'!A1", "K3_3_AK")</f>
        <v>K3_3_AK</v>
      </c>
    </row>
    <row r="9" spans="1:3" x14ac:dyDescent="0.4">
      <c r="B9" s="2" t="str">
        <f>HYPERLINK("#'KCHK-D - K3_4_AK'!A1", "Auffälligkeitskriterien: Mehrfache Auffälligkeiten bei Leistungserbringern (AJ 2023)")</f>
        <v>Auffälligkeitskriterien: Mehrfache Auffälligkeiten bei Leistungserbringern (AJ 2023)</v>
      </c>
      <c r="C9" s="2" t="str">
        <f>HYPERLINK("#'KCHK-D - K3_4_AK'!A1", "K3_4_AK")</f>
        <v>K3_4_AK</v>
      </c>
    </row>
    <row r="10" spans="1:3" x14ac:dyDescent="0.4">
      <c r="B10" s="2" t="str">
        <f>HYPERLINK("#'KCHK-D - A_1_AK'!A1", "Auffälligkeitskriterien: Art der Auffälligkeit (AJ 2023)")</f>
        <v>Auffälligkeitskriterien: Art der Auffälligkeit (AJ 2023)</v>
      </c>
      <c r="C10" s="2" t="str">
        <f>HYPERLINK("#'KCHK-D - A_1_AK'!A1", "A_1_AK")</f>
        <v>A_1_AK</v>
      </c>
    </row>
    <row r="11" spans="1:3" x14ac:dyDescent="0.4">
      <c r="B11" s="2" t="str">
        <f>HYPERLINK("#'KCHK-D - A_2_AK_a'!A1", "Auffälligkeitskriterien: Stellungnahmeverfahren (AJ 2023)")</f>
        <v>Auffälligkeitskriterien: Stellungnahmeverfahren (AJ 2023)</v>
      </c>
      <c r="C11" s="2" t="str">
        <f>HYPERLINK("#'KCHK-D - A_2_AK_a'!A1", "A_2_AK_a")</f>
        <v>A_2_AK_a</v>
      </c>
    </row>
    <row r="12" spans="1:3" x14ac:dyDescent="0.4">
      <c r="B12" s="2" t="str">
        <f>HYPERLINK("#'KCHK-D - A_2_AK_b'!A1", "Auffälligkeitskriterien: Freitextkommentare zur Nicht-Einleitung von Stellungnahmeverfahren (AJ 2023)")</f>
        <v>Auffälligkeitskriterien: Freitextkommentare zur Nicht-Einleitung von Stellungnahmeverfahren (AJ 2023)</v>
      </c>
      <c r="C12" s="2" t="str">
        <f>HYPERLINK("#'KCHK-D - A_2_AK_b'!A1", "A_2_AK_b")</f>
        <v>A_2_AK_b</v>
      </c>
    </row>
    <row r="13" spans="1:3" x14ac:dyDescent="0.4">
      <c r="B13" s="2" t="str">
        <f>HYPERLINK("#'KCHK-D - A_3_AK_a'!A1", "Auffälligkeitskriterien: Bewertung der qualitativ auffälligen Ergebnisse (AJ 2023)")</f>
        <v>Auffälligkeitskriterien: Bewertung der qualitativ auffälligen Ergebnisse (AJ 2023)</v>
      </c>
      <c r="C13" s="2" t="str">
        <f>HYPERLINK("#'KCHK-D - A_3_AK_a'!A1", "A_3_AK_a")</f>
        <v>A_3_AK_a</v>
      </c>
    </row>
    <row r="14" spans="1:3" x14ac:dyDescent="0.4">
      <c r="B14" s="2" t="str">
        <f>HYPERLINK("#'KCHK-D - A_3_AK_b'!A1", "Auffälligkeitskriterien: Freitextkommentare zur Bewertung der qualitativ auffälligen Ergebnisse (AJ 2023)")</f>
        <v>Auffälligkeitskriterien: Freitextkommentare zur Bewertung der qualitativ auffälligen Ergebnisse (AJ 2023)</v>
      </c>
      <c r="C14" s="2" t="str">
        <f>HYPERLINK("#'KCHK-D - A_3_AK_b'!A1", "A_3_AK_b")</f>
        <v>A_3_AK_b</v>
      </c>
    </row>
    <row r="15" spans="1:3" x14ac:dyDescent="0.4">
      <c r="B15" s="2" t="str">
        <f>HYPERLINK("#'KCHK-D - A_5_AK_a'!A1", "Auffälligkeitskriterien: Bewertung der qualitativ unauffälligen Ergebnisse (AJ 2023)")</f>
        <v>Auffälligkeitskriterien: Bewertung der qualitativ unauffälligen Ergebnisse (AJ 2023)</v>
      </c>
      <c r="C15" s="2" t="str">
        <f>HYPERLINK("#'KCHK-D - A_5_AK_a'!A1", "A_5_AK_a")</f>
        <v>A_5_AK_a</v>
      </c>
    </row>
    <row r="16" spans="1:3" x14ac:dyDescent="0.4">
      <c r="B16" s="2" t="str">
        <f>HYPERLINK("#'KCHK-D - A_5_AK_b'!A1", "Auffälligkeitskriterien: Freitextkommentare zur Bewertung der qualitativ unauffälligen Ergebnisse (AJ 2023)")</f>
        <v>Auffälligkeitskriterien: Freitextkommentare zur Bewertung der qualitativ unauffälligen Ergebnisse (AJ 2023)</v>
      </c>
      <c r="C16" s="2" t="str">
        <f>HYPERLINK("#'KCHK-D - A_5_AK_b'!A1", "A_5_AK_b")</f>
        <v>A_5_AK_b</v>
      </c>
    </row>
    <row r="17" spans="2:3" x14ac:dyDescent="0.4">
      <c r="B17" s="2" t="str">
        <f>HYPERLINK("#'KCHK-D - A_7_AK_a'!A1", "Auffälligkeitskriterien: Bewertung der  Ergebnisse als Sonstiges (AJ 2023)")</f>
        <v>Auffälligkeitskriterien: Bewertung der  Ergebnisse als Sonstiges (AJ 2023)</v>
      </c>
      <c r="C17" s="2" t="str">
        <f>HYPERLINK("#'KCHK-D - A_7_AK_a'!A1", "A_7_AK_a")</f>
        <v>A_7_AK_a</v>
      </c>
    </row>
    <row r="18" spans="2:3" x14ac:dyDescent="0.4">
      <c r="B18" s="2" t="str">
        <f>HYPERLINK("#'KCHK-D - A_7_AK_b'!A1", "Auffälligkeitskriterien: Freitextkommentare zur Bewertung der Ergebnisse als Sonstiges (AJ 2023)")</f>
        <v>Auffälligkeitskriterien: Freitextkommentare zur Bewertung der Ergebnisse als Sonstiges (AJ 2023)</v>
      </c>
      <c r="C18" s="2" t="str">
        <f>HYPERLINK("#'KCHK-D - A_7_AK_b'!A1", "A_7_AK_b")</f>
        <v>A_7_AK_b</v>
      </c>
    </row>
    <row r="19" spans="2:3" x14ac:dyDescent="0.4">
      <c r="B19" s="2" t="str">
        <f>HYPERLINK("#'KCHK-D - A_9_AK'!A1", "Auffälligkeitskriterien: Initiierung Maßnahmenstufe 1 und 2 (AJ 2023)")</f>
        <v>Auffälligkeitskriterien: Initiierung Maßnahmenstufe 1 und 2 (AJ 2023)</v>
      </c>
      <c r="C19" s="2" t="str">
        <f>HYPERLINK("#'KCHK-D - A_9_AK'!A1", "A_9_AK")</f>
        <v>A_9_AK</v>
      </c>
    </row>
    <row r="20" spans="2:3" x14ac:dyDescent="0.4">
      <c r="B20" s="2" t="str">
        <f>HYPERLINK("#'KCHK-D - A_13_AK'!A1", "Auffälligkeitskriterien: Art der Maßnahme in Maßnahmenstufe 1 (AJ 2022 und 2023)")</f>
        <v>Auffälligkeitskriterien: Art der Maßnahme in Maßnahmenstufe 1 (AJ 2022 und 2023)</v>
      </c>
      <c r="C20" s="2" t="str">
        <f>HYPERLINK("#'KCHK-D - A_13_AK'!A1", "A_13_AK")</f>
        <v>A_13_AK</v>
      </c>
    </row>
  </sheetData>
  <pageMargins left="0.7" right="0.7" top="0.75" bottom="0.75" header="0.3" footer="0.3"/>
  <pageSetup paperSize="9" orientation="portrait" horizontalDpi="300" verticalDpi="300"/>
</worksheet>
</file>

<file path=xl/worksheets/sheet3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1.3046875" customWidth="1"/>
    <col min="3" max="4" width="17.84375" customWidth="1"/>
  </cols>
  <sheetData>
    <row r="1" spans="1:4" x14ac:dyDescent="0.4">
      <c r="A1" s="2" t="str">
        <f>HYPERLINK("#'Auswahl Auswertungsmodul'!A1", "Zurück zum Start")</f>
        <v>Zurück zum Start</v>
      </c>
    </row>
    <row r="2" spans="1:4" x14ac:dyDescent="0.4">
      <c r="A2" s="2" t="str">
        <f>HYPERLINK("#'Auswahl KCHK-D'!A1", "Zurück")</f>
        <v>Zurück</v>
      </c>
    </row>
    <row r="3" spans="1:4" x14ac:dyDescent="0.4">
      <c r="B3" s="7" t="s">
        <v>4489</v>
      </c>
    </row>
    <row r="4" spans="1:4" x14ac:dyDescent="0.4">
      <c r="B4" s="25" t="s">
        <v>4437</v>
      </c>
      <c r="C4" s="23" t="s">
        <v>4438</v>
      </c>
      <c r="D4" s="25" t="s">
        <v>4438</v>
      </c>
    </row>
    <row r="5" spans="1:4" x14ac:dyDescent="0.4">
      <c r="B5" s="24"/>
      <c r="C5" s="8" t="s">
        <v>4439</v>
      </c>
      <c r="D5" s="8" t="s">
        <v>4440</v>
      </c>
    </row>
    <row r="6" spans="1:4" x14ac:dyDescent="0.4">
      <c r="B6" s="16" t="s">
        <v>4441</v>
      </c>
      <c r="C6" s="9" t="s">
        <v>4485</v>
      </c>
      <c r="D6" s="9" t="s">
        <v>4443</v>
      </c>
    </row>
    <row r="7" spans="1:4" x14ac:dyDescent="0.4">
      <c r="B7" s="16" t="s">
        <v>4444</v>
      </c>
      <c r="C7" s="9" t="s">
        <v>1713</v>
      </c>
      <c r="D7" s="9" t="s">
        <v>4486</v>
      </c>
    </row>
    <row r="8" spans="1:4" x14ac:dyDescent="0.4">
      <c r="B8" s="9" t="s">
        <v>4446</v>
      </c>
      <c r="C8" s="9" t="s">
        <v>1586</v>
      </c>
      <c r="D8" s="9" t="s">
        <v>4447</v>
      </c>
    </row>
    <row r="9" spans="1:4" x14ac:dyDescent="0.4">
      <c r="B9" s="16" t="s">
        <v>4448</v>
      </c>
      <c r="C9" s="9" t="s">
        <v>1713</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1586</v>
      </c>
      <c r="D12" s="9" t="s">
        <v>4447</v>
      </c>
    </row>
    <row r="13" spans="1:4" x14ac:dyDescent="0.4">
      <c r="B13" s="6" t="s">
        <v>4453</v>
      </c>
      <c r="C13" s="9" t="s">
        <v>1713</v>
      </c>
      <c r="D13" s="9" t="s">
        <v>4443</v>
      </c>
    </row>
    <row r="14" spans="1:4" x14ac:dyDescent="0.4">
      <c r="B14" s="9" t="s">
        <v>4455</v>
      </c>
      <c r="C14" s="9" t="s">
        <v>1713</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1595</v>
      </c>
      <c r="D19" s="9" t="s">
        <v>4487</v>
      </c>
    </row>
    <row r="20" spans="2:4" x14ac:dyDescent="0.4">
      <c r="B20" s="6" t="s">
        <v>4462</v>
      </c>
      <c r="C20" s="9" t="s">
        <v>1601</v>
      </c>
      <c r="D20" s="9" t="s">
        <v>4488</v>
      </c>
    </row>
    <row r="21" spans="2:4" x14ac:dyDescent="0.4">
      <c r="B21" s="6" t="s">
        <v>4464</v>
      </c>
      <c r="C21" s="9" t="s">
        <v>1586</v>
      </c>
      <c r="D21" s="9" t="s">
        <v>4447</v>
      </c>
    </row>
    <row r="22" spans="2:4" x14ac:dyDescent="0.4">
      <c r="B22" s="21" t="s">
        <v>4465</v>
      </c>
      <c r="C22" s="22" t="s">
        <v>4437</v>
      </c>
      <c r="D22" s="22" t="s">
        <v>4437</v>
      </c>
    </row>
    <row r="23" spans="2:4" x14ac:dyDescent="0.4">
      <c r="B23" s="6" t="s">
        <v>4466</v>
      </c>
      <c r="C23" s="9" t="s">
        <v>1586</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3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workbookViewId="0"/>
  </sheetViews>
  <sheetFormatPr baseColWidth="10" defaultRowHeight="14.6" x14ac:dyDescent="0.4"/>
  <cols>
    <col min="2" max="2" width="9.69140625" customWidth="1"/>
    <col min="3" max="3" width="44.460937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KCHK-D'!A1", "Zurück")</f>
        <v>Zurück</v>
      </c>
    </row>
    <row r="3" spans="1:13" x14ac:dyDescent="0.4">
      <c r="B3" s="7" t="s">
        <v>5277</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41</v>
      </c>
      <c r="C7" s="21"/>
      <c r="D7" s="29"/>
      <c r="E7" s="29"/>
      <c r="F7" s="29"/>
      <c r="G7" s="29"/>
      <c r="H7" s="29"/>
      <c r="I7" s="29"/>
      <c r="J7" s="29"/>
      <c r="K7" s="29"/>
      <c r="L7" s="29"/>
      <c r="M7" s="29"/>
    </row>
    <row r="8" spans="1:13" ht="24.9" x14ac:dyDescent="0.4">
      <c r="B8" s="6" t="s">
        <v>75</v>
      </c>
      <c r="C8" s="6" t="s">
        <v>43</v>
      </c>
      <c r="D8" s="9" t="s">
        <v>5272</v>
      </c>
      <c r="E8" s="9" t="s">
        <v>1586</v>
      </c>
      <c r="F8" s="9" t="s">
        <v>77</v>
      </c>
      <c r="G8" s="9" t="s">
        <v>5273</v>
      </c>
      <c r="H8" s="9" t="s">
        <v>77</v>
      </c>
      <c r="I8" s="9" t="s">
        <v>5273</v>
      </c>
      <c r="J8" s="9" t="s">
        <v>76</v>
      </c>
      <c r="K8" s="9" t="s">
        <v>5272</v>
      </c>
      <c r="L8" s="9" t="s">
        <v>77</v>
      </c>
      <c r="M8" s="9" t="s">
        <v>5273</v>
      </c>
    </row>
    <row r="9" spans="1:13" ht="24.9" x14ac:dyDescent="0.4">
      <c r="B9" s="6" t="s">
        <v>78</v>
      </c>
      <c r="C9" s="6" t="s">
        <v>47</v>
      </c>
      <c r="D9" s="9" t="s">
        <v>5274</v>
      </c>
      <c r="E9" s="9" t="s">
        <v>1586</v>
      </c>
      <c r="F9" s="9" t="s">
        <v>59</v>
      </c>
      <c r="G9" s="9" t="s">
        <v>5273</v>
      </c>
      <c r="H9" s="9" t="s">
        <v>59</v>
      </c>
      <c r="I9" s="9" t="s">
        <v>5273</v>
      </c>
      <c r="J9" s="9" t="s">
        <v>58</v>
      </c>
      <c r="K9" s="9" t="s">
        <v>5274</v>
      </c>
      <c r="L9" s="9" t="s">
        <v>59</v>
      </c>
      <c r="M9" s="9" t="s">
        <v>5273</v>
      </c>
    </row>
    <row r="10" spans="1:13" ht="24.9" x14ac:dyDescent="0.4">
      <c r="B10" s="6" t="s">
        <v>79</v>
      </c>
      <c r="C10" s="6" t="s">
        <v>51</v>
      </c>
      <c r="D10" s="9" t="s">
        <v>5275</v>
      </c>
      <c r="E10" s="9" t="s">
        <v>1586</v>
      </c>
      <c r="F10" s="9" t="s">
        <v>81</v>
      </c>
      <c r="G10" s="9" t="s">
        <v>5276</v>
      </c>
      <c r="H10" s="9" t="s">
        <v>80</v>
      </c>
      <c r="I10" s="9" t="s">
        <v>5275</v>
      </c>
      <c r="J10" s="9" t="s">
        <v>81</v>
      </c>
      <c r="K10" s="9" t="s">
        <v>5276</v>
      </c>
      <c r="L10" s="9" t="s">
        <v>81</v>
      </c>
      <c r="M10" s="9" t="s">
        <v>5276</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3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baseColWidth="10" defaultRowHeight="14.6" x14ac:dyDescent="0.4"/>
  <cols>
    <col min="2" max="2" width="9.69140625" customWidth="1"/>
    <col min="3" max="3" width="44.460937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KCHK-D'!A1", "Zurück")</f>
        <v>Zurück</v>
      </c>
    </row>
    <row r="3" spans="1:9" x14ac:dyDescent="0.4">
      <c r="B3" s="7" t="s">
        <v>6772</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41</v>
      </c>
      <c r="C6" s="21"/>
      <c r="D6" s="29"/>
      <c r="E6" s="29"/>
      <c r="F6" s="29"/>
      <c r="G6" s="29"/>
      <c r="H6" s="29"/>
      <c r="I6" s="29"/>
    </row>
    <row r="7" spans="1:9" x14ac:dyDescent="0.4">
      <c r="B7" s="6" t="s">
        <v>75</v>
      </c>
      <c r="C7" s="6" t="s">
        <v>43</v>
      </c>
      <c r="D7" s="9" t="s">
        <v>1594</v>
      </c>
      <c r="E7" s="9" t="s">
        <v>1586</v>
      </c>
      <c r="F7" s="9" t="s">
        <v>1588</v>
      </c>
      <c r="G7" s="9" t="s">
        <v>1594</v>
      </c>
      <c r="H7" s="9" t="s">
        <v>1586</v>
      </c>
      <c r="I7" s="9" t="s">
        <v>1586</v>
      </c>
    </row>
    <row r="8" spans="1:9" x14ac:dyDescent="0.4">
      <c r="B8" s="6" t="s">
        <v>78</v>
      </c>
      <c r="C8" s="6" t="s">
        <v>47</v>
      </c>
      <c r="D8" s="9" t="s">
        <v>1588</v>
      </c>
      <c r="E8" s="9" t="s">
        <v>1586</v>
      </c>
      <c r="F8" s="9" t="s">
        <v>1586</v>
      </c>
      <c r="G8" s="9" t="s">
        <v>1588</v>
      </c>
      <c r="H8" s="9" t="s">
        <v>1586</v>
      </c>
      <c r="I8" s="9" t="s">
        <v>1586</v>
      </c>
    </row>
    <row r="9" spans="1:9" x14ac:dyDescent="0.4">
      <c r="B9" s="6" t="s">
        <v>79</v>
      </c>
      <c r="C9" s="6" t="s">
        <v>51</v>
      </c>
      <c r="D9" s="9" t="s">
        <v>1595</v>
      </c>
      <c r="E9" s="9" t="s">
        <v>1586</v>
      </c>
      <c r="F9" s="9" t="s">
        <v>1586</v>
      </c>
      <c r="G9" s="9" t="s">
        <v>1586</v>
      </c>
      <c r="H9" s="9" t="s">
        <v>1586</v>
      </c>
      <c r="I9" s="9" t="s">
        <v>1586</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3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7.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KCHK-D'!A1", "Zurück")</f>
        <v>Zurück</v>
      </c>
    </row>
    <row r="3" spans="1:7" x14ac:dyDescent="0.4">
      <c r="B3" s="7" t="s">
        <v>6847</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1713</v>
      </c>
      <c r="C6" s="5" t="s">
        <v>1586</v>
      </c>
      <c r="D6" s="5" t="s">
        <v>1586</v>
      </c>
      <c r="E6" s="5" t="s">
        <v>1601</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3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44.46093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KCHK-D'!A1", "Zurück")</f>
        <v>Zurück</v>
      </c>
    </row>
    <row r="3" spans="1:5" x14ac:dyDescent="0.4">
      <c r="B3" s="7" t="s">
        <v>82</v>
      </c>
    </row>
    <row r="4" spans="1:5" x14ac:dyDescent="0.4">
      <c r="B4" s="25" t="s">
        <v>36</v>
      </c>
      <c r="C4" s="25" t="s">
        <v>37</v>
      </c>
      <c r="D4" s="23" t="s">
        <v>38</v>
      </c>
      <c r="E4" s="25" t="s">
        <v>38</v>
      </c>
    </row>
    <row r="5" spans="1:5" x14ac:dyDescent="0.4">
      <c r="B5" s="24"/>
      <c r="C5" s="24"/>
      <c r="D5" s="8" t="s">
        <v>39</v>
      </c>
      <c r="E5" s="8" t="s">
        <v>40</v>
      </c>
    </row>
    <row r="6" spans="1:5" x14ac:dyDescent="0.4">
      <c r="B6" s="21" t="s">
        <v>41</v>
      </c>
      <c r="C6" s="21"/>
      <c r="D6" s="29"/>
      <c r="E6" s="29"/>
    </row>
    <row r="7" spans="1:5" ht="24.9" x14ac:dyDescent="0.4">
      <c r="B7" s="6" t="s">
        <v>75</v>
      </c>
      <c r="C7" s="6" t="s">
        <v>43</v>
      </c>
      <c r="D7" s="9" t="s">
        <v>76</v>
      </c>
      <c r="E7" s="9" t="s">
        <v>77</v>
      </c>
    </row>
    <row r="8" spans="1:5" ht="24.9" x14ac:dyDescent="0.4">
      <c r="B8" s="6" t="s">
        <v>78</v>
      </c>
      <c r="C8" s="6" t="s">
        <v>47</v>
      </c>
      <c r="D8" s="9" t="s">
        <v>58</v>
      </c>
      <c r="E8" s="9" t="s">
        <v>59</v>
      </c>
    </row>
    <row r="9" spans="1:5" ht="24.9" x14ac:dyDescent="0.4">
      <c r="B9" s="6" t="s">
        <v>79</v>
      </c>
      <c r="C9" s="6" t="s">
        <v>51</v>
      </c>
      <c r="D9" s="9" t="s">
        <v>80</v>
      </c>
      <c r="E9" s="9" t="s">
        <v>81</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3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heetViews>
  <sheetFormatPr baseColWidth="10" defaultRowHeight="14.6" x14ac:dyDescent="0.4"/>
  <cols>
    <col min="2" max="2" width="9.69140625" customWidth="1"/>
    <col min="3" max="3" width="44.4609375" customWidth="1"/>
    <col min="4" max="4" width="39.69140625" customWidth="1"/>
    <col min="5" max="5" width="21.69140625" customWidth="1"/>
    <col min="6" max="7" width="20.4609375" customWidth="1"/>
  </cols>
  <sheetData>
    <row r="1" spans="1:7" x14ac:dyDescent="0.4">
      <c r="A1" s="2" t="str">
        <f>HYPERLINK("#'Auswahl Auswertungsmodul'!A1", "Zurück zum Start")</f>
        <v>Zurück zum Start</v>
      </c>
    </row>
    <row r="2" spans="1:7" x14ac:dyDescent="0.4">
      <c r="A2" s="2" t="str">
        <f>HYPERLINK("#'Auswahl KCHK-D'!A1", "Zurück")</f>
        <v>Zurück</v>
      </c>
    </row>
    <row r="3" spans="1:7" x14ac:dyDescent="0.4">
      <c r="B3" s="7" t="s">
        <v>864</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41</v>
      </c>
      <c r="C6" s="21"/>
      <c r="D6" s="29"/>
      <c r="E6" s="29"/>
      <c r="F6" s="29"/>
      <c r="G6" s="29"/>
    </row>
    <row r="7" spans="1:7" ht="24.9" x14ac:dyDescent="0.4">
      <c r="B7" s="6" t="s">
        <v>75</v>
      </c>
      <c r="C7" s="6" t="s">
        <v>43</v>
      </c>
      <c r="D7" s="9" t="s">
        <v>77</v>
      </c>
      <c r="E7" s="9" t="s">
        <v>76</v>
      </c>
      <c r="F7" s="9" t="s">
        <v>77</v>
      </c>
      <c r="G7" s="9" t="s">
        <v>77</v>
      </c>
    </row>
    <row r="8" spans="1:7" ht="24.9" x14ac:dyDescent="0.4">
      <c r="B8" s="6" t="s">
        <v>78</v>
      </c>
      <c r="C8" s="6" t="s">
        <v>47</v>
      </c>
      <c r="D8" s="9" t="s">
        <v>59</v>
      </c>
      <c r="E8" s="9" t="s">
        <v>58</v>
      </c>
      <c r="F8" s="9" t="s">
        <v>59</v>
      </c>
      <c r="G8" s="9" t="s">
        <v>59</v>
      </c>
    </row>
    <row r="9" spans="1:7" ht="24.9" x14ac:dyDescent="0.4">
      <c r="B9" s="6" t="s">
        <v>79</v>
      </c>
      <c r="C9" s="6" t="s">
        <v>51</v>
      </c>
      <c r="D9" s="9" t="s">
        <v>81</v>
      </c>
      <c r="E9" s="9" t="s">
        <v>80</v>
      </c>
      <c r="F9" s="9" t="s">
        <v>81</v>
      </c>
      <c r="G9" s="9" t="s">
        <v>81</v>
      </c>
    </row>
    <row r="10" spans="1:7" x14ac:dyDescent="0.4">
      <c r="B10" s="13" t="s">
        <v>859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3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KCHK-D'!A1", "Zurück")</f>
        <v>Zurück</v>
      </c>
    </row>
  </sheetData>
  <pageMargins left="0.7" right="0.7" top="0.75" bottom="0.75" header="0.3" footer="0.3"/>
  <pageSetup paperSize="9" orientation="portrait" horizontalDpi="300" verticalDpi="300"/>
</worksheet>
</file>

<file path=xl/worksheets/sheet3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baseColWidth="10" defaultRowHeight="14.6" x14ac:dyDescent="0.4"/>
  <cols>
    <col min="2" max="2" width="9.69140625" customWidth="1"/>
    <col min="3" max="3" width="44.460937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KCHK-D'!A1", "Zurück")</f>
        <v>Zurück</v>
      </c>
    </row>
    <row r="3" spans="1:7" x14ac:dyDescent="0.4">
      <c r="B3" s="7" t="s">
        <v>1596</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41</v>
      </c>
      <c r="C6" s="21"/>
      <c r="D6" s="29"/>
      <c r="E6" s="29"/>
      <c r="F6" s="29"/>
      <c r="G6" s="29"/>
    </row>
    <row r="7" spans="1:7" ht="24.9" x14ac:dyDescent="0.4">
      <c r="B7" s="6" t="s">
        <v>75</v>
      </c>
      <c r="C7" s="6" t="s">
        <v>43</v>
      </c>
      <c r="D7" s="9" t="s">
        <v>1594</v>
      </c>
      <c r="E7" s="9" t="s">
        <v>76</v>
      </c>
      <c r="F7" s="9" t="s">
        <v>77</v>
      </c>
      <c r="G7" s="9" t="s">
        <v>77</v>
      </c>
    </row>
    <row r="8" spans="1:7" ht="24.9" x14ac:dyDescent="0.4">
      <c r="B8" s="6" t="s">
        <v>78</v>
      </c>
      <c r="C8" s="6" t="s">
        <v>47</v>
      </c>
      <c r="D8" s="9" t="s">
        <v>1588</v>
      </c>
      <c r="E8" s="9" t="s">
        <v>58</v>
      </c>
      <c r="F8" s="9" t="s">
        <v>59</v>
      </c>
      <c r="G8" s="9" t="s">
        <v>59</v>
      </c>
    </row>
    <row r="9" spans="1:7" ht="24.9" x14ac:dyDescent="0.4">
      <c r="B9" s="6" t="s">
        <v>79</v>
      </c>
      <c r="C9" s="6" t="s">
        <v>51</v>
      </c>
      <c r="D9" s="9" t="s">
        <v>1595</v>
      </c>
      <c r="E9" s="9" t="s">
        <v>81</v>
      </c>
      <c r="F9" s="9" t="s">
        <v>81</v>
      </c>
      <c r="G9" s="9" t="s">
        <v>81</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3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KCHK-D'!A1", "Zurück")</f>
        <v>Zurück</v>
      </c>
    </row>
  </sheetData>
  <pageMargins left="0.7" right="0.7" top="0.75" bottom="0.75" header="0.3" footer="0.3"/>
  <pageSetup paperSize="9" orientation="portrait"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baseColWidth="10" defaultRowHeight="14.6" x14ac:dyDescent="0.4"/>
  <cols>
    <col min="2" max="2" width="9.69140625" customWidth="1"/>
    <col min="3" max="3" width="59.8437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PCI'!A1", "Zurück")</f>
        <v>Zurück</v>
      </c>
    </row>
    <row r="3" spans="1:5" x14ac:dyDescent="0.4">
      <c r="B3" s="7" t="s">
        <v>2894</v>
      </c>
    </row>
    <row r="4" spans="1:5" x14ac:dyDescent="0.4">
      <c r="B4" s="3" t="s">
        <v>36</v>
      </c>
      <c r="C4" s="4" t="s">
        <v>37</v>
      </c>
      <c r="D4" s="3" t="s">
        <v>1747</v>
      </c>
      <c r="E4" s="4" t="s">
        <v>1028</v>
      </c>
    </row>
    <row r="5" spans="1:5" x14ac:dyDescent="0.4">
      <c r="B5" s="21" t="s">
        <v>61</v>
      </c>
      <c r="C5" s="21"/>
      <c r="D5" s="30"/>
      <c r="E5" s="21"/>
    </row>
    <row r="6" spans="1:5" x14ac:dyDescent="0.4">
      <c r="B6" s="5" t="s">
        <v>110</v>
      </c>
      <c r="C6" s="6" t="s">
        <v>111</v>
      </c>
      <c r="D6" s="5" t="s">
        <v>23</v>
      </c>
      <c r="E6" s="6" t="s">
        <v>2889</v>
      </c>
    </row>
    <row r="7" spans="1:5" ht="62.15" x14ac:dyDescent="0.4">
      <c r="B7" s="5" t="s">
        <v>114</v>
      </c>
      <c r="C7" s="6" t="s">
        <v>115</v>
      </c>
      <c r="D7" s="5" t="s">
        <v>23</v>
      </c>
      <c r="E7" s="6" t="s">
        <v>2890</v>
      </c>
    </row>
    <row r="8" spans="1:5" x14ac:dyDescent="0.4">
      <c r="B8" s="5" t="s">
        <v>118</v>
      </c>
      <c r="C8" s="6" t="s">
        <v>119</v>
      </c>
      <c r="D8" s="5" t="s">
        <v>23</v>
      </c>
      <c r="E8" s="6" t="s">
        <v>2891</v>
      </c>
    </row>
    <row r="9" spans="1:5" x14ac:dyDescent="0.4">
      <c r="B9" s="21" t="s">
        <v>41</v>
      </c>
      <c r="C9" s="21"/>
      <c r="D9" s="30"/>
      <c r="E9" s="21"/>
    </row>
    <row r="10" spans="1:5" ht="285.89999999999998" x14ac:dyDescent="0.4">
      <c r="B10" s="5" t="s">
        <v>122</v>
      </c>
      <c r="C10" s="6" t="s">
        <v>43</v>
      </c>
      <c r="D10" s="5" t="s">
        <v>23</v>
      </c>
      <c r="E10" s="6" t="s">
        <v>2892</v>
      </c>
    </row>
    <row r="11" spans="1:5" ht="111.9" x14ac:dyDescent="0.4">
      <c r="B11" s="5" t="s">
        <v>125</v>
      </c>
      <c r="C11" s="6" t="s">
        <v>47</v>
      </c>
      <c r="D11" s="5" t="s">
        <v>23</v>
      </c>
      <c r="E11" s="6" t="s">
        <v>2893</v>
      </c>
    </row>
  </sheetData>
  <mergeCells count="2">
    <mergeCell ref="B5:E5"/>
    <mergeCell ref="B9:E9"/>
  </mergeCells>
  <pageMargins left="0.7" right="0.7" top="0.75" bottom="0.75" header="0.3" footer="0.3"/>
  <pageSetup paperSize="9" orientation="portrait" horizontalDpi="300" verticalDpi="300"/>
</worksheet>
</file>

<file path=xl/worksheets/sheet3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baseColWidth="10" defaultRowHeight="14.6" x14ac:dyDescent="0.4"/>
  <cols>
    <col min="2" max="2" width="9.69140625" customWidth="1"/>
    <col min="3" max="3" width="44.460937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KCHK-D'!A1", "Zurück")</f>
        <v>Zurück</v>
      </c>
    </row>
    <row r="3" spans="1:6" x14ac:dyDescent="0.4">
      <c r="B3" s="7" t="s">
        <v>2293</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41</v>
      </c>
      <c r="C6" s="21"/>
      <c r="D6" s="29"/>
      <c r="E6" s="29"/>
      <c r="F6" s="29"/>
    </row>
    <row r="7" spans="1:6" ht="24.9" x14ac:dyDescent="0.4">
      <c r="B7" s="6" t="s">
        <v>75</v>
      </c>
      <c r="C7" s="6" t="s">
        <v>43</v>
      </c>
      <c r="D7" s="9" t="s">
        <v>1594</v>
      </c>
      <c r="E7" s="9" t="s">
        <v>77</v>
      </c>
      <c r="F7" s="9" t="s">
        <v>77</v>
      </c>
    </row>
    <row r="8" spans="1:6" ht="24.9" x14ac:dyDescent="0.4">
      <c r="B8" s="6" t="s">
        <v>78</v>
      </c>
      <c r="C8" s="6" t="s">
        <v>47</v>
      </c>
      <c r="D8" s="9" t="s">
        <v>1588</v>
      </c>
      <c r="E8" s="9" t="s">
        <v>59</v>
      </c>
      <c r="F8" s="9" t="s">
        <v>59</v>
      </c>
    </row>
    <row r="9" spans="1:6" ht="24.9" x14ac:dyDescent="0.4">
      <c r="B9" s="6" t="s">
        <v>79</v>
      </c>
      <c r="C9" s="6" t="s">
        <v>51</v>
      </c>
      <c r="D9" s="9" t="s">
        <v>1595</v>
      </c>
      <c r="E9" s="9" t="s">
        <v>80</v>
      </c>
      <c r="F9" s="9" t="s">
        <v>81</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3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KCHK-D'!A1", "Zurück")</f>
        <v>Zurück</v>
      </c>
    </row>
  </sheetData>
  <pageMargins left="0.7" right="0.7" top="0.75" bottom="0.75" header="0.3" footer="0.3"/>
  <pageSetup paperSize="9" orientation="portrait" horizontalDpi="300" verticalDpi="300"/>
</worksheet>
</file>

<file path=xl/worksheets/sheet3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44.460937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KCHK-D'!A1", "Zurück")</f>
        <v>Zurück</v>
      </c>
    </row>
    <row r="3" spans="1:5" x14ac:dyDescent="0.4">
      <c r="B3" s="7" t="s">
        <v>2857</v>
      </c>
    </row>
    <row r="4" spans="1:5" x14ac:dyDescent="0.4">
      <c r="B4" s="25" t="s">
        <v>36</v>
      </c>
      <c r="C4" s="25" t="s">
        <v>37</v>
      </c>
      <c r="D4" s="26" t="s">
        <v>1580</v>
      </c>
      <c r="E4" s="12" t="s">
        <v>1581</v>
      </c>
    </row>
    <row r="5" spans="1:5" x14ac:dyDescent="0.4">
      <c r="B5" s="24"/>
      <c r="C5" s="24"/>
      <c r="D5" s="27"/>
      <c r="E5" s="8" t="s">
        <v>2851</v>
      </c>
    </row>
    <row r="6" spans="1:5" x14ac:dyDescent="0.4">
      <c r="B6" s="21" t="s">
        <v>41</v>
      </c>
      <c r="C6" s="21"/>
      <c r="D6" s="29"/>
      <c r="E6" s="29"/>
    </row>
    <row r="7" spans="1:5" ht="24.9" x14ac:dyDescent="0.4">
      <c r="B7" s="6" t="s">
        <v>75</v>
      </c>
      <c r="C7" s="6" t="s">
        <v>43</v>
      </c>
      <c r="D7" s="9" t="s">
        <v>1594</v>
      </c>
      <c r="E7" s="9" t="s">
        <v>77</v>
      </c>
    </row>
    <row r="8" spans="1:5" ht="24.9" x14ac:dyDescent="0.4">
      <c r="B8" s="6" t="s">
        <v>78</v>
      </c>
      <c r="C8" s="6" t="s">
        <v>47</v>
      </c>
      <c r="D8" s="9" t="s">
        <v>1588</v>
      </c>
      <c r="E8" s="9" t="s">
        <v>59</v>
      </c>
    </row>
    <row r="9" spans="1:5" ht="24.9" x14ac:dyDescent="0.4">
      <c r="B9" s="6" t="s">
        <v>79</v>
      </c>
      <c r="C9" s="6" t="s">
        <v>51</v>
      </c>
      <c r="D9" s="9" t="s">
        <v>1595</v>
      </c>
      <c r="E9" s="9" t="s">
        <v>81</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3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KCHK-D'!A1", "Zurück")</f>
        <v>Zurück</v>
      </c>
    </row>
  </sheetData>
  <pageMargins left="0.7" right="0.7" top="0.75" bottom="0.75" header="0.3" footer="0.3"/>
  <pageSetup paperSize="9" orientation="portrait" horizontalDpi="300" verticalDpi="300"/>
</worksheet>
</file>

<file path=xl/worksheets/sheet3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baseColWidth="10" defaultRowHeight="14.6" x14ac:dyDescent="0.4"/>
  <cols>
    <col min="2" max="2" width="9.69140625" customWidth="1"/>
    <col min="3" max="3" width="44.460937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KCHK-D'!A1", "Zurück")</f>
        <v>Zurück</v>
      </c>
    </row>
    <row r="3" spans="1:6" x14ac:dyDescent="0.4">
      <c r="B3" s="7" t="s">
        <v>3180</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41</v>
      </c>
      <c r="C6" s="21"/>
      <c r="D6" s="29"/>
      <c r="E6" s="29"/>
      <c r="F6" s="29"/>
    </row>
    <row r="7" spans="1:6" ht="24.9" x14ac:dyDescent="0.4">
      <c r="B7" s="6" t="s">
        <v>75</v>
      </c>
      <c r="C7" s="6" t="s">
        <v>43</v>
      </c>
      <c r="D7" s="9" t="s">
        <v>77</v>
      </c>
      <c r="E7" s="9" t="s">
        <v>52</v>
      </c>
      <c r="F7" s="9" t="s">
        <v>76</v>
      </c>
    </row>
    <row r="8" spans="1:6" ht="24.9" x14ac:dyDescent="0.4">
      <c r="B8" s="6" t="s">
        <v>78</v>
      </c>
      <c r="C8" s="6" t="s">
        <v>47</v>
      </c>
      <c r="D8" s="9" t="s">
        <v>59</v>
      </c>
      <c r="E8" s="9" t="s">
        <v>52</v>
      </c>
      <c r="F8" s="9" t="s">
        <v>58</v>
      </c>
    </row>
    <row r="9" spans="1:6" ht="24.9" x14ac:dyDescent="0.4">
      <c r="B9" s="6" t="s">
        <v>79</v>
      </c>
      <c r="C9" s="6" t="s">
        <v>51</v>
      </c>
      <c r="D9" s="9" t="s">
        <v>52</v>
      </c>
      <c r="E9" s="9" t="s">
        <v>81</v>
      </c>
      <c r="F9" s="9" t="s">
        <v>52</v>
      </c>
    </row>
  </sheetData>
  <mergeCells count="5">
    <mergeCell ref="B4:B5"/>
    <mergeCell ref="C4:C5"/>
    <mergeCell ref="D4:E4"/>
    <mergeCell ref="F4:F5"/>
    <mergeCell ref="B6:F6"/>
  </mergeCells>
  <pageMargins left="0.7" right="0.7" top="0.75" bottom="0.75" header="0.3" footer="0.3"/>
  <pageSetup paperSize="9" orientation="portrait" horizontalDpi="300" verticalDpi="300"/>
</worksheet>
</file>

<file path=xl/worksheets/sheet3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heetViews>
  <sheetFormatPr baseColWidth="10" defaultRowHeight="14.6" x14ac:dyDescent="0.4"/>
  <cols>
    <col min="2" max="2" width="9.69140625" customWidth="1"/>
    <col min="3" max="3" width="44.460937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KCHK-D'!A1", "Zurück")</f>
        <v>Zurück</v>
      </c>
    </row>
    <row r="3" spans="1:11" x14ac:dyDescent="0.4">
      <c r="B3" s="7" t="s">
        <v>4379</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41</v>
      </c>
      <c r="C6" s="21"/>
      <c r="D6" s="21"/>
      <c r="E6" s="29"/>
      <c r="F6" s="29"/>
      <c r="G6" s="29"/>
      <c r="H6" s="29"/>
      <c r="I6" s="29"/>
      <c r="J6" s="29"/>
      <c r="K6" s="29"/>
    </row>
    <row r="7" spans="1:11" x14ac:dyDescent="0.4">
      <c r="B7" s="6" t="s">
        <v>75</v>
      </c>
      <c r="C7" s="6" t="s">
        <v>43</v>
      </c>
      <c r="D7" s="6" t="s">
        <v>1610</v>
      </c>
      <c r="E7" s="9" t="s">
        <v>1586</v>
      </c>
      <c r="F7" s="9" t="s">
        <v>1586</v>
      </c>
      <c r="G7" s="9" t="s">
        <v>1586</v>
      </c>
      <c r="H7" s="9" t="s">
        <v>1586</v>
      </c>
      <c r="I7" s="9" t="s">
        <v>1586</v>
      </c>
      <c r="J7" s="9" t="s">
        <v>1586</v>
      </c>
      <c r="K7" s="9" t="s">
        <v>1586</v>
      </c>
    </row>
    <row r="8" spans="1:11" x14ac:dyDescent="0.4">
      <c r="B8" s="6" t="s">
        <v>75</v>
      </c>
      <c r="C8" s="6" t="s">
        <v>43</v>
      </c>
      <c r="D8" s="6" t="s">
        <v>4373</v>
      </c>
      <c r="E8" s="9" t="s">
        <v>1586</v>
      </c>
      <c r="F8" s="9" t="s">
        <v>1586</v>
      </c>
      <c r="G8" s="9" t="s">
        <v>1586</v>
      </c>
      <c r="H8" s="9" t="s">
        <v>1586</v>
      </c>
      <c r="I8" s="9" t="s">
        <v>1586</v>
      </c>
      <c r="J8" s="9" t="s">
        <v>1586</v>
      </c>
      <c r="K8" s="9" t="s">
        <v>1586</v>
      </c>
    </row>
    <row r="9" spans="1:11" x14ac:dyDescent="0.4">
      <c r="B9" s="6" t="s">
        <v>78</v>
      </c>
      <c r="C9" s="6" t="s">
        <v>47</v>
      </c>
      <c r="D9" s="6" t="s">
        <v>1610</v>
      </c>
      <c r="E9" s="9" t="s">
        <v>1586</v>
      </c>
      <c r="F9" s="9" t="s">
        <v>1586</v>
      </c>
      <c r="G9" s="9" t="s">
        <v>1586</v>
      </c>
      <c r="H9" s="9" t="s">
        <v>1586</v>
      </c>
      <c r="I9" s="9" t="s">
        <v>1586</v>
      </c>
      <c r="J9" s="9" t="s">
        <v>1586</v>
      </c>
      <c r="K9" s="9" t="s">
        <v>1586</v>
      </c>
    </row>
    <row r="10" spans="1:11" x14ac:dyDescent="0.4">
      <c r="B10" s="6" t="s">
        <v>78</v>
      </c>
      <c r="C10" s="6" t="s">
        <v>47</v>
      </c>
      <c r="D10" s="6" t="s">
        <v>4373</v>
      </c>
      <c r="E10" s="9" t="s">
        <v>1586</v>
      </c>
      <c r="F10" s="9" t="s">
        <v>1586</v>
      </c>
      <c r="G10" s="9" t="s">
        <v>1586</v>
      </c>
      <c r="H10" s="9" t="s">
        <v>1586</v>
      </c>
      <c r="I10" s="9" t="s">
        <v>1586</v>
      </c>
      <c r="J10" s="9" t="s">
        <v>1586</v>
      </c>
      <c r="K10" s="9" t="s">
        <v>1586</v>
      </c>
    </row>
    <row r="11" spans="1:11" x14ac:dyDescent="0.4">
      <c r="B11" s="6" t="s">
        <v>79</v>
      </c>
      <c r="C11" s="6" t="s">
        <v>51</v>
      </c>
      <c r="D11" s="6" t="s">
        <v>1610</v>
      </c>
      <c r="E11" s="9" t="s">
        <v>1586</v>
      </c>
      <c r="F11" s="9" t="s">
        <v>1586</v>
      </c>
      <c r="G11" s="9" t="s">
        <v>1586</v>
      </c>
      <c r="H11" s="9" t="s">
        <v>1586</v>
      </c>
      <c r="I11" s="9" t="s">
        <v>1586</v>
      </c>
      <c r="J11" s="9" t="s">
        <v>1586</v>
      </c>
      <c r="K11" s="9" t="s">
        <v>1586</v>
      </c>
    </row>
    <row r="12" spans="1:11" x14ac:dyDescent="0.4">
      <c r="B12" s="6" t="s">
        <v>79</v>
      </c>
      <c r="C12" s="6" t="s">
        <v>51</v>
      </c>
      <c r="D12" s="6" t="s">
        <v>4373</v>
      </c>
      <c r="E12" s="9" t="s">
        <v>1586</v>
      </c>
      <c r="F12" s="9" t="s">
        <v>1586</v>
      </c>
      <c r="G12" s="9" t="s">
        <v>1586</v>
      </c>
      <c r="H12" s="9" t="s">
        <v>1586</v>
      </c>
      <c r="I12" s="9" t="s">
        <v>1586</v>
      </c>
      <c r="J12" s="9" t="s">
        <v>1586</v>
      </c>
      <c r="K12" s="9" t="s">
        <v>1586</v>
      </c>
    </row>
    <row r="13" spans="1:11" x14ac:dyDescent="0.4">
      <c r="B13" s="13" t="s">
        <v>859</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3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HYPERLINK("#'KCHK-KC - K3_1_QI'!A1", "Qualitätsindikatoren: Übersicht über Auffälligkeiten und Qualitätssicherungsmaßnahmen gem. § 17 DeQS-RL")</f>
        <v>Qualitätsindikatoren: Übersicht über Auffälligkeiten und Qualitätssicherungsmaßnahmen gem. § 17 DeQS-RL</v>
      </c>
      <c r="C6" s="2" t="str">
        <f>HYPERLINK("#'KCHK-KC - K3_1_QI'!A1", "K3_1_QI")</f>
        <v>K3_1_QI</v>
      </c>
    </row>
    <row r="7" spans="1:3" x14ac:dyDescent="0.4">
      <c r="B7" s="2" t="str">
        <f>HYPERLINK("#'KCHK-KC - K3_1_AK'!A1", "Auffälligkeitskriterien: Übersicht über Auffälligkeiten und Qualitätssicherungsmaßnahmen gem. § 17 DeQS-RL")</f>
        <v>Auffälligkeitskriterien: Übersicht über Auffälligkeiten und Qualitätssicherungsmaßnahmen gem. § 17 DeQS-RL</v>
      </c>
      <c r="C7" s="2" t="str">
        <f>HYPERLINK("#'KCHK-KC - K3_1_AK'!A1", "K3_1_AK")</f>
        <v>K3_1_AK</v>
      </c>
    </row>
    <row r="8" spans="1:3" x14ac:dyDescent="0.4">
      <c r="B8" s="2" t="str">
        <f>HYPERLINK("#'KCHK-KC - K3_2_QI'!A1", "Qualitätsindikatoren: Auffälligkeiten und Bewertungen nach Abschluss des Stellungnahmeverfahrens (AJ 2023)")</f>
        <v>Qualitätsindikatoren: Auffälligkeiten und Bewertungen nach Abschluss des Stellungnahmeverfahrens (AJ 2023)</v>
      </c>
      <c r="C8" s="2" t="str">
        <f>HYPERLINK("#'KCHK-KC - K3_2_QI'!A1", "K3_2_QI")</f>
        <v>K3_2_QI</v>
      </c>
    </row>
    <row r="9" spans="1:3" x14ac:dyDescent="0.4">
      <c r="B9" s="2" t="str">
        <f>HYPERLINK("#'KCHK-KC - K3_2_AK'!A1", "Auffälligkeitskriterien: Auffälligkeiten und Bewertungen nach Abschluss des Stellungnahmeverfahrens (AJ 2023)")</f>
        <v>Auffälligkeitskriterien: Auffälligkeiten und Bewertungen nach Abschluss des Stellungnahmeverfahrens (AJ 2023)</v>
      </c>
      <c r="C9" s="2" t="str">
        <f>HYPERLINK("#'KCHK-KC - K3_2_AK'!A1", "K3_2_AK")</f>
        <v>K3_2_AK</v>
      </c>
    </row>
    <row r="10" spans="1:3" x14ac:dyDescent="0.4">
      <c r="B10" s="2" t="str">
        <f>HYPERLINK("#'KCHK-KC - K3_3_QI'!A1", "Qualitätsindikatoren: Wiederholte Auffälligkeiten (AJ 2023 und Vorjahre)")</f>
        <v>Qualitätsindikatoren: Wiederholte Auffälligkeiten (AJ 2023 und Vorjahre)</v>
      </c>
      <c r="C10" s="2" t="str">
        <f>HYPERLINK("#'KCHK-KC - K3_3_QI'!A1", "K3_3_QI")</f>
        <v>K3_3_QI</v>
      </c>
    </row>
    <row r="11" spans="1:3" x14ac:dyDescent="0.4">
      <c r="B11" s="2" t="str">
        <f>HYPERLINK("#'KCHK-KC - K3_3_AK'!A1", "Auffälligkeitskriterien: Wiederholte Auffälligkeiten (AJ 2023 und Vorjahre)")</f>
        <v>Auffälligkeitskriterien: Wiederholte Auffälligkeiten (AJ 2023 und Vorjahre)</v>
      </c>
      <c r="C11" s="2" t="str">
        <f>HYPERLINK("#'KCHK-KC - K3_3_AK'!A1", "K3_3_AK")</f>
        <v>K3_3_AK</v>
      </c>
    </row>
    <row r="12" spans="1:3" x14ac:dyDescent="0.4">
      <c r="B12" s="2" t="str">
        <f>HYPERLINK("#'KCHK-KC - K3_4_QI'!A1", "Qualitätsindikatoren: Mehrfache Auffälligkeiten bei Leistungserbringern (AJ 2023)")</f>
        <v>Qualitätsindikatoren: Mehrfache Auffälligkeiten bei Leistungserbringern (AJ 2023)</v>
      </c>
      <c r="C12" s="2" t="str">
        <f>HYPERLINK("#'KCHK-KC - K3_4_QI'!A1", "K3_4_QI")</f>
        <v>K3_4_QI</v>
      </c>
    </row>
    <row r="13" spans="1:3" x14ac:dyDescent="0.4">
      <c r="B13" s="2" t="str">
        <f>HYPERLINK("#'KCHK-KC - K3_4_AK'!A1", "Auffälligkeitskriterien: Mehrfache Auffälligkeiten bei Leistungserbringern (AJ 2023)")</f>
        <v>Auffälligkeitskriterien: Mehrfache Auffälligkeiten bei Leistungserbringern (AJ 2023)</v>
      </c>
      <c r="C13" s="2" t="str">
        <f>HYPERLINK("#'KCHK-KC - K3_4_AK'!A1", "K3_4_AK")</f>
        <v>K3_4_AK</v>
      </c>
    </row>
    <row r="14" spans="1:3" x14ac:dyDescent="0.4">
      <c r="B14" s="2" t="str">
        <f>HYPERLINK("#'KCHK-KC - K3_5_QI'!A1", "Auffälligkeiten und Stellungnahmeverfahren nach Fallzahl pro Qualitätsindikator (AJ 2023)")</f>
        <v>Auffälligkeiten und Stellungnahmeverfahren nach Fallzahl pro Qualitätsindikator (AJ 2023)</v>
      </c>
      <c r="C14" s="2" t="str">
        <f>HYPERLINK("#'KCHK-KC - K3_5_QI'!A1", "K3_5_QI")</f>
        <v>K3_5_QI</v>
      </c>
    </row>
    <row r="15" spans="1:3" x14ac:dyDescent="0.4">
      <c r="B15" s="2" t="str">
        <f>HYPERLINK("#'KCHK-KC - A_1_QI'!A1", "Qualitätsindikatoren: Art der Auffälligkeit (AJ 2023)")</f>
        <v>Qualitätsindikatoren: Art der Auffälligkeit (AJ 2023)</v>
      </c>
      <c r="C15" s="2" t="str">
        <f>HYPERLINK("#'KCHK-KC - A_1_QI'!A1", "A_1_QI")</f>
        <v>A_1_QI</v>
      </c>
    </row>
    <row r="16" spans="1:3" x14ac:dyDescent="0.4">
      <c r="B16" s="2" t="str">
        <f>HYPERLINK("#'KCHK-KC - A_1_AK'!A1", "Auffälligkeitskriterien: Art der Auffälligkeit (AJ 2023)")</f>
        <v>Auffälligkeitskriterien: Art der Auffälligkeit (AJ 2023)</v>
      </c>
      <c r="C16" s="2" t="str">
        <f>HYPERLINK("#'KCHK-KC - A_1_AK'!A1", "A_1_AK")</f>
        <v>A_1_AK</v>
      </c>
    </row>
    <row r="17" spans="2:3" x14ac:dyDescent="0.4">
      <c r="B17" s="2" t="str">
        <f>HYPERLINK("#'KCHK-KC - A_2_QI_a'!A1", "Qualitätsindikatoren: Stellungnahmeverfahren (AJ 2023)")</f>
        <v>Qualitätsindikatoren: Stellungnahmeverfahren (AJ 2023)</v>
      </c>
      <c r="C17" s="2" t="str">
        <f>HYPERLINK("#'KCHK-KC - A_2_QI_a'!A1", "A_2_QI_a")</f>
        <v>A_2_QI_a</v>
      </c>
    </row>
    <row r="18" spans="2:3" x14ac:dyDescent="0.4">
      <c r="B18" s="2" t="str">
        <f>HYPERLINK("#'KCHK-KC - A_2_AK_a'!A1", "Auffälligkeitskriterien: Stellungnahmeverfahren (AJ 2023)")</f>
        <v>Auffälligkeitskriterien: Stellungnahmeverfahren (AJ 2023)</v>
      </c>
      <c r="C18" s="2" t="str">
        <f>HYPERLINK("#'KCHK-KC - A_2_AK_a'!A1", "A_2_AK_a")</f>
        <v>A_2_AK_a</v>
      </c>
    </row>
    <row r="19" spans="2:3" x14ac:dyDescent="0.4">
      <c r="B19" s="2" t="str">
        <f>HYPERLINK("#'KCHK-KC - A_2_QI_b'!A1", "Qualitätsindikatoren: Freitextkommentare zur Nicht-Einleitung von Stellungnahmeverfahren (AJ 2023)")</f>
        <v>Qualitätsindikatoren: Freitextkommentare zur Nicht-Einleitung von Stellungnahmeverfahren (AJ 2023)</v>
      </c>
      <c r="C19" s="2" t="str">
        <f>HYPERLINK("#'KCHK-KC - A_2_QI_b'!A1", "A_2_QI_b")</f>
        <v>A_2_QI_b</v>
      </c>
    </row>
    <row r="20" spans="2:3" x14ac:dyDescent="0.4">
      <c r="B20" s="2" t="str">
        <f>HYPERLINK("#'KCHK-KC - A_2_AK_b'!A1", "Auffälligkeitskriterien: Freitextkommentare zur Nicht-Einleitung von Stellungnahmeverfahren (AJ 2023)")</f>
        <v>Auffälligkeitskriterien: Freitextkommentare zur Nicht-Einleitung von Stellungnahmeverfahren (AJ 2023)</v>
      </c>
      <c r="C20" s="2" t="str">
        <f>HYPERLINK("#'KCHK-KC - A_2_AK_b'!A1", "A_2_AK_b")</f>
        <v>A_2_AK_b</v>
      </c>
    </row>
    <row r="21" spans="2:3" x14ac:dyDescent="0.4">
      <c r="B21" s="2" t="str">
        <f>HYPERLINK("#'KCHK-KC - A_3_AK_a'!A1", "Auffälligkeitskriterien: Bewertung der qualitativ auffälligen Ergebnisse (AJ 2023)")</f>
        <v>Auffälligkeitskriterien: Bewertung der qualitativ auffälligen Ergebnisse (AJ 2023)</v>
      </c>
      <c r="C21" s="2" t="str">
        <f>HYPERLINK("#'KCHK-KC - A_3_AK_a'!A1", "A_3_AK_a")</f>
        <v>A_3_AK_a</v>
      </c>
    </row>
    <row r="22" spans="2:3" x14ac:dyDescent="0.4">
      <c r="B22" s="2" t="str">
        <f>HYPERLINK("#'KCHK-KC - A_3_AK_b'!A1", "Auffälligkeitskriterien: Freitextkommentare zur Bewertung der qualitativ auffälligen Ergebnisse (AJ 2023)")</f>
        <v>Auffälligkeitskriterien: Freitextkommentare zur Bewertung der qualitativ auffälligen Ergebnisse (AJ 2023)</v>
      </c>
      <c r="C22" s="2" t="str">
        <f>HYPERLINK("#'KCHK-KC - A_3_AK_b'!A1", "A_3_AK_b")</f>
        <v>A_3_AK_b</v>
      </c>
    </row>
    <row r="23" spans="2:3" x14ac:dyDescent="0.4">
      <c r="B23" s="2" t="str">
        <f>HYPERLINK("#'KCHK-KC - A_4_QI_a'!A1", "Qualitätsindikatoren: Bewertung der qualitativ auffälligen Ergebnisse (AJ 2023)")</f>
        <v>Qualitätsindikatoren: Bewertung der qualitativ auffälligen Ergebnisse (AJ 2023)</v>
      </c>
      <c r="C23" s="2" t="str">
        <f>HYPERLINK("#'KCHK-KC - A_4_QI_a'!A1", "A_4_QI_a")</f>
        <v>A_4_QI_a</v>
      </c>
    </row>
    <row r="24" spans="2:3" x14ac:dyDescent="0.4">
      <c r="B24" s="2" t="str">
        <f>HYPERLINK("#'KCHK-KC - A_4_QI_b'!A1", "Qualitätsindikatoren: Freitextkommentare zur Bewertung der qualitativ auffälligen Ergebnisse (AJ 2023)")</f>
        <v>Qualitätsindikatoren: Freitextkommentare zur Bewertung der qualitativ auffälligen Ergebnisse (AJ 2023)</v>
      </c>
      <c r="C24" s="2" t="str">
        <f>HYPERLINK("#'KCHK-KC - A_4_QI_b'!A1", "A_4_QI_b")</f>
        <v>A_4_QI_b</v>
      </c>
    </row>
    <row r="25" spans="2:3" x14ac:dyDescent="0.4">
      <c r="B25" s="2" t="str">
        <f>HYPERLINK("#'KCHK-KC - A_5_AK_a'!A1", "Auffälligkeitskriterien: Bewertung der qualitativ unauffälligen Ergebnisse (AJ 2023)")</f>
        <v>Auffälligkeitskriterien: Bewertung der qualitativ unauffälligen Ergebnisse (AJ 2023)</v>
      </c>
      <c r="C25" s="2" t="str">
        <f>HYPERLINK("#'KCHK-KC - A_5_AK_a'!A1", "A_5_AK_a")</f>
        <v>A_5_AK_a</v>
      </c>
    </row>
    <row r="26" spans="2:3" x14ac:dyDescent="0.4">
      <c r="B26" s="2" t="str">
        <f>HYPERLINK("#'KCHK-KC - A_5_AK_b'!A1", "Auffälligkeitskriterien: Freitextkommentare zur Bewertung der qualitativ unauffälligen Ergebnisse (AJ 2023)")</f>
        <v>Auffälligkeitskriterien: Freitextkommentare zur Bewertung der qualitativ unauffälligen Ergebnisse (AJ 2023)</v>
      </c>
      <c r="C26" s="2" t="str">
        <f>HYPERLINK("#'KCHK-KC - A_5_AK_b'!A1", "A_5_AK_b")</f>
        <v>A_5_AK_b</v>
      </c>
    </row>
    <row r="27" spans="2:3" x14ac:dyDescent="0.4">
      <c r="B27" s="2" t="str">
        <f>HYPERLINK("#'KCHK-KC - A_6_QI_a'!A1", "Qualitätsindikatoren: Bewertung der qualitativ unauffälligen Ergebnisse (AJ 2023)")</f>
        <v>Qualitätsindikatoren: Bewertung der qualitativ unauffälligen Ergebnisse (AJ 2023)</v>
      </c>
      <c r="C27" s="2" t="str">
        <f>HYPERLINK("#'KCHK-KC - A_6_QI_a'!A1", "A_6_QI_a")</f>
        <v>A_6_QI_a</v>
      </c>
    </row>
    <row r="28" spans="2:3" x14ac:dyDescent="0.4">
      <c r="B28" s="2" t="str">
        <f>HYPERLINK("#'KCHK-KC - A_6_QI_b'!A1", "Qualitätsindikatoren: Freitextkommentare zur Bewertung der qualitativ unauffälligen Ergebnisse (AJ 2023)")</f>
        <v>Qualitätsindikatoren: Freitextkommentare zur Bewertung der qualitativ unauffälligen Ergebnisse (AJ 2023)</v>
      </c>
      <c r="C28" s="2" t="str">
        <f>HYPERLINK("#'KCHK-KC - A_6_QI_b'!A1", "A_6_QI_b")</f>
        <v>A_6_QI_b</v>
      </c>
    </row>
    <row r="29" spans="2:3" x14ac:dyDescent="0.4">
      <c r="B29" s="2" t="str">
        <f>HYPERLINK("#'KCHK-KC - A_7_AK_a'!A1", "Auffälligkeitskriterien: Bewertung der  Ergebnisse als Sonstiges (AJ 2023)")</f>
        <v>Auffälligkeitskriterien: Bewertung der  Ergebnisse als Sonstiges (AJ 2023)</v>
      </c>
      <c r="C29" s="2" t="str">
        <f>HYPERLINK("#'KCHK-KC - A_7_AK_a'!A1", "A_7_AK_a")</f>
        <v>A_7_AK_a</v>
      </c>
    </row>
    <row r="30" spans="2:3" x14ac:dyDescent="0.4">
      <c r="B30" s="2" t="str">
        <f>HYPERLINK("#'KCHK-KC - A_7_AK_b'!A1", "Auffälligkeitskriterien: Freitextkommentare zur Bewertung der Ergebnisse als Sonstiges (AJ 2023)")</f>
        <v>Auffälligkeitskriterien: Freitextkommentare zur Bewertung der Ergebnisse als Sonstiges (AJ 2023)</v>
      </c>
      <c r="C30" s="2" t="str">
        <f>HYPERLINK("#'KCHK-KC - A_7_AK_b'!A1", "A_7_AK_b")</f>
        <v>A_7_AK_b</v>
      </c>
    </row>
    <row r="31" spans="2:3" x14ac:dyDescent="0.4">
      <c r="B31" s="2" t="str">
        <f>HYPERLINK("#'KCHK-KC - A_8_QI_a'!A1", "Qualitätsindikatoren: Bewertung der Ergebnisse als Dokumentationsfehler oder Sonstiges (AJ 2023)")</f>
        <v>Qualitätsindikatoren: Bewertung der Ergebnisse als Dokumentationsfehler oder Sonstiges (AJ 2023)</v>
      </c>
      <c r="C31" s="2" t="str">
        <f>HYPERLINK("#'KCHK-KC - A_8_QI_a'!A1", "A_8_QI_a")</f>
        <v>A_8_QI_a</v>
      </c>
    </row>
    <row r="32" spans="2:3" x14ac:dyDescent="0.4">
      <c r="B32" s="2" t="str">
        <f>HYPERLINK("#'KCHK-KC - A_8_QI_b'!A1", "Qualitätsindikatoren: Freitextkommentare zur Bewertung der Ergebnisse als Dokumentationsfehler oder Sonstiges (AJ 2023)")</f>
        <v>Qualitätsindikatoren: Freitextkommentare zur Bewertung der Ergebnisse als Dokumentationsfehler oder Sonstiges (AJ 2023)</v>
      </c>
      <c r="C32" s="2" t="str">
        <f>HYPERLINK("#'KCHK-KC - A_8_QI_b'!A1", "A_8_QI_b")</f>
        <v>A_8_QI_b</v>
      </c>
    </row>
    <row r="33" spans="2:3" x14ac:dyDescent="0.4">
      <c r="B33" s="2" t="str">
        <f>HYPERLINK("#'KCHK-KC - A_9_QI'!A1", "Qualitätsindikatoren: Initiierung Maßnahmenstufe 1 und 2 (AJ 2023)")</f>
        <v>Qualitätsindikatoren: Initiierung Maßnahmenstufe 1 und 2 (AJ 2023)</v>
      </c>
      <c r="C33" s="2" t="str">
        <f>HYPERLINK("#'KCHK-KC - A_9_QI'!A1", "A_9_QI")</f>
        <v>A_9_QI</v>
      </c>
    </row>
    <row r="34" spans="2:3" x14ac:dyDescent="0.4">
      <c r="B34" s="2" t="str">
        <f>HYPERLINK("#'KCHK-KC - A_9_AK'!A1", "Auffälligkeitskriterien: Initiierung Maßnahmenstufe 1 und 2 (AJ 2023)")</f>
        <v>Auffälligkeitskriterien: Initiierung Maßnahmenstufe 1 und 2 (AJ 2023)</v>
      </c>
      <c r="C34" s="2" t="str">
        <f>HYPERLINK("#'KCHK-KC - A_9_AK'!A1", "A_9_AK")</f>
        <v>A_9_AK</v>
      </c>
    </row>
    <row r="35" spans="2:3" x14ac:dyDescent="0.4">
      <c r="B35" s="2" t="str">
        <f>HYPERLINK("#'KCHK-KC - A_11_AK_QI'!A1", "Qualitätsindikatoren und Auffälligkeitskriterien: Best practice (AJ 2023)")</f>
        <v>Qualitätsindikatoren und Auffälligkeitskriterien: Best practice (AJ 2023)</v>
      </c>
      <c r="C35" s="2" t="str">
        <f>HYPERLINK("#'KCHK-KC - A_11_AK_QI'!A1", "A_11_AK_QI")</f>
        <v>A_11_AK_QI</v>
      </c>
    </row>
    <row r="36" spans="2:3" x14ac:dyDescent="0.4">
      <c r="B36" s="2" t="str">
        <f>HYPERLINK("#'KCHK-KC - A_12_QI'!A1", "Darstellung des Verlaufs der Bewertung (AJ 2023)")</f>
        <v>Darstellung des Verlaufs der Bewertung (AJ 2023)</v>
      </c>
      <c r="C36" s="2" t="str">
        <f>HYPERLINK("#'KCHK-KC - A_12_QI'!A1", "A_12_QI")</f>
        <v>A_12_QI</v>
      </c>
    </row>
    <row r="37" spans="2:3" x14ac:dyDescent="0.4">
      <c r="B37" s="2" t="str">
        <f>HYPERLINK("#'KCHK-KC - A_13_QI'!A1", "Qualitätsindikatoren: Art der Maßnahme in Maßnahmenstufe 1 (AJ 2022 und 2023)")</f>
        <v>Qualitätsindikatoren: Art der Maßnahme in Maßnahmenstufe 1 (AJ 2022 und 2023)</v>
      </c>
      <c r="C37" s="2" t="str">
        <f>HYPERLINK("#'KCHK-KC - A_13_QI'!A1", "A_13_QI")</f>
        <v>A_13_QI</v>
      </c>
    </row>
    <row r="38" spans="2:3" x14ac:dyDescent="0.4">
      <c r="B38" s="2" t="str">
        <f>HYPERLINK("#'KCHK-KC - A_13_AK'!A1", "Auffälligkeitskriterien: Art der Maßnahme in Maßnahmenstufe 1 (AJ 2022 und 2023)")</f>
        <v>Auffälligkeitskriterien: Art der Maßnahme in Maßnahmenstufe 1 (AJ 2022 und 2023)</v>
      </c>
      <c r="C38" s="2" t="str">
        <f>HYPERLINK("#'KCHK-KC - A_13_AK'!A1", "A_13_AK")</f>
        <v>A_13_AK</v>
      </c>
    </row>
  </sheetData>
  <pageMargins left="0.7" right="0.7" top="0.75" bottom="0.75" header="0.3" footer="0.3"/>
  <pageSetup paperSize="9" orientation="portrait" horizontalDpi="300" verticalDpi="300"/>
</worksheet>
</file>

<file path=xl/worksheets/sheet3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KCHK-KC'!A1", "Zurück")</f>
        <v>Zurück</v>
      </c>
    </row>
    <row r="3" spans="1:6" x14ac:dyDescent="0.4">
      <c r="B3" s="7" t="s">
        <v>4736</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4725</v>
      </c>
      <c r="D6" s="9" t="s">
        <v>3326</v>
      </c>
      <c r="E6" s="9" t="s">
        <v>4726</v>
      </c>
      <c r="F6" s="9" t="s">
        <v>3326</v>
      </c>
    </row>
    <row r="7" spans="1:6" x14ac:dyDescent="0.4">
      <c r="B7" s="16" t="s">
        <v>4655</v>
      </c>
      <c r="C7" s="9" t="s">
        <v>4715</v>
      </c>
      <c r="D7" s="9" t="s">
        <v>4443</v>
      </c>
      <c r="E7" s="9" t="s">
        <v>4727</v>
      </c>
      <c r="F7" s="9" t="s">
        <v>4443</v>
      </c>
    </row>
    <row r="8" spans="1:6" x14ac:dyDescent="0.4">
      <c r="B8" s="16" t="s">
        <v>4444</v>
      </c>
      <c r="C8" s="9" t="s">
        <v>1650</v>
      </c>
      <c r="D8" s="9" t="s">
        <v>4728</v>
      </c>
      <c r="E8" s="9" t="s">
        <v>1851</v>
      </c>
      <c r="F8" s="9" t="s">
        <v>4729</v>
      </c>
    </row>
    <row r="9" spans="1:6" x14ac:dyDescent="0.4">
      <c r="B9" s="9" t="s">
        <v>4446</v>
      </c>
      <c r="C9" s="9" t="s">
        <v>1586</v>
      </c>
      <c r="D9" s="9" t="s">
        <v>4447</v>
      </c>
      <c r="E9" s="9" t="s">
        <v>1586</v>
      </c>
      <c r="F9" s="9" t="s">
        <v>4447</v>
      </c>
    </row>
    <row r="10" spans="1:6" x14ac:dyDescent="0.4">
      <c r="B10" s="16" t="s">
        <v>4448</v>
      </c>
      <c r="C10" s="9" t="s">
        <v>1650</v>
      </c>
      <c r="D10" s="9" t="s">
        <v>4443</v>
      </c>
      <c r="E10" s="9" t="s">
        <v>1851</v>
      </c>
      <c r="F10" s="9" t="s">
        <v>4443</v>
      </c>
    </row>
    <row r="11" spans="1:6" x14ac:dyDescent="0.4">
      <c r="B11" s="9" t="s">
        <v>4664</v>
      </c>
      <c r="C11" s="9" t="s">
        <v>1650</v>
      </c>
      <c r="D11" s="9" t="s">
        <v>4443</v>
      </c>
      <c r="E11" s="9" t="s">
        <v>1851</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1851</v>
      </c>
      <c r="D15" s="9" t="s">
        <v>4730</v>
      </c>
      <c r="E15" s="9" t="s">
        <v>1586</v>
      </c>
      <c r="F15" s="9" t="s">
        <v>4447</v>
      </c>
    </row>
    <row r="16" spans="1:6" x14ac:dyDescent="0.4">
      <c r="B16" s="6" t="s">
        <v>4453</v>
      </c>
      <c r="C16" s="9" t="s">
        <v>1668</v>
      </c>
      <c r="D16" s="9" t="s">
        <v>4731</v>
      </c>
      <c r="E16" s="9" t="s">
        <v>1851</v>
      </c>
      <c r="F16" s="9" t="s">
        <v>4443</v>
      </c>
    </row>
    <row r="17" spans="2:6" x14ac:dyDescent="0.4">
      <c r="B17" s="9" t="s">
        <v>4455</v>
      </c>
      <c r="C17" s="9" t="s">
        <v>1668</v>
      </c>
      <c r="D17" s="9" t="s">
        <v>4443</v>
      </c>
      <c r="E17" s="9" t="s">
        <v>1851</v>
      </c>
      <c r="F17" s="9" t="s">
        <v>4443</v>
      </c>
    </row>
    <row r="18" spans="2:6" x14ac:dyDescent="0.4">
      <c r="B18" s="9" t="s">
        <v>4456</v>
      </c>
      <c r="C18" s="9" t="s">
        <v>1586</v>
      </c>
      <c r="D18" s="9" t="s">
        <v>4447</v>
      </c>
      <c r="E18" s="9" t="s">
        <v>1588</v>
      </c>
      <c r="F18" s="9" t="s">
        <v>4732</v>
      </c>
    </row>
    <row r="19" spans="2:6" x14ac:dyDescent="0.4">
      <c r="B19" s="9" t="s">
        <v>4457</v>
      </c>
      <c r="C19" s="9" t="s">
        <v>1586</v>
      </c>
      <c r="D19" s="9" t="s">
        <v>4447</v>
      </c>
      <c r="E19" s="9" t="s">
        <v>1588</v>
      </c>
      <c r="F19" s="9" t="s">
        <v>4732</v>
      </c>
    </row>
    <row r="20" spans="2:6" x14ac:dyDescent="0.4">
      <c r="B20" s="6" t="s">
        <v>4458</v>
      </c>
      <c r="C20" s="9" t="s">
        <v>1588</v>
      </c>
      <c r="D20" s="9" t="s">
        <v>4571</v>
      </c>
      <c r="E20" s="9" t="s">
        <v>1586</v>
      </c>
      <c r="F20" s="9" t="s">
        <v>4447</v>
      </c>
    </row>
    <row r="21" spans="2:6" x14ac:dyDescent="0.4">
      <c r="B21" s="21" t="s">
        <v>4459</v>
      </c>
      <c r="C21" s="22" t="s">
        <v>4437</v>
      </c>
      <c r="D21" s="22" t="s">
        <v>4437</v>
      </c>
      <c r="E21" s="22" t="s">
        <v>4437</v>
      </c>
      <c r="F21" s="22" t="s">
        <v>4437</v>
      </c>
    </row>
    <row r="22" spans="2:6" x14ac:dyDescent="0.4">
      <c r="B22" s="6" t="s">
        <v>4460</v>
      </c>
      <c r="C22" s="9" t="s">
        <v>1595</v>
      </c>
      <c r="D22" s="9" t="s">
        <v>4733</v>
      </c>
      <c r="E22" s="9" t="s">
        <v>1584</v>
      </c>
      <c r="F22" s="9" t="s">
        <v>4494</v>
      </c>
    </row>
    <row r="23" spans="2:6" x14ac:dyDescent="0.4">
      <c r="B23" s="6" t="s">
        <v>4462</v>
      </c>
      <c r="C23" s="9" t="s">
        <v>1661</v>
      </c>
      <c r="D23" s="9" t="s">
        <v>4734</v>
      </c>
      <c r="E23" s="9" t="s">
        <v>1713</v>
      </c>
      <c r="F23" s="9" t="s">
        <v>4735</v>
      </c>
    </row>
    <row r="24" spans="2:6" x14ac:dyDescent="0.4">
      <c r="B24" s="6" t="s">
        <v>4682</v>
      </c>
      <c r="C24" s="9" t="s">
        <v>1586</v>
      </c>
      <c r="D24" s="9" t="s">
        <v>4447</v>
      </c>
      <c r="E24" s="9" t="s">
        <v>1586</v>
      </c>
      <c r="F24" s="9" t="s">
        <v>4447</v>
      </c>
    </row>
    <row r="25" spans="2:6" x14ac:dyDescent="0.4">
      <c r="B25" s="6" t="s">
        <v>4464</v>
      </c>
      <c r="C25" s="9" t="s">
        <v>1586</v>
      </c>
      <c r="D25" s="9" t="s">
        <v>4447</v>
      </c>
      <c r="E25" s="9" t="s">
        <v>1586</v>
      </c>
      <c r="F25" s="9" t="s">
        <v>4447</v>
      </c>
    </row>
    <row r="26" spans="2:6" x14ac:dyDescent="0.4">
      <c r="B26" s="21" t="s">
        <v>4465</v>
      </c>
      <c r="C26" s="22" t="s">
        <v>4437</v>
      </c>
      <c r="D26" s="22" t="s">
        <v>4437</v>
      </c>
      <c r="E26" s="22" t="s">
        <v>4437</v>
      </c>
      <c r="F26" s="22" t="s">
        <v>4437</v>
      </c>
    </row>
    <row r="27" spans="2:6" x14ac:dyDescent="0.4">
      <c r="B27" s="6" t="s">
        <v>4466</v>
      </c>
      <c r="C27" s="9" t="s">
        <v>1595</v>
      </c>
      <c r="D27" s="9" t="s">
        <v>4467</v>
      </c>
      <c r="E27" s="9" t="s">
        <v>1586</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3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2.15234375" customWidth="1"/>
    <col min="3" max="4" width="17.84375" customWidth="1"/>
  </cols>
  <sheetData>
    <row r="1" spans="1:4" x14ac:dyDescent="0.4">
      <c r="A1" s="2" t="str">
        <f>HYPERLINK("#'Auswahl Auswertungsmodul'!A1", "Zurück zum Start")</f>
        <v>Zurück zum Start</v>
      </c>
    </row>
    <row r="2" spans="1:4" x14ac:dyDescent="0.4">
      <c r="A2" s="2" t="str">
        <f>HYPERLINK("#'Auswahl KCHK-KC'!A1", "Zurück")</f>
        <v>Zurück</v>
      </c>
    </row>
    <row r="3" spans="1:4" x14ac:dyDescent="0.4">
      <c r="B3" s="7" t="s">
        <v>4493</v>
      </c>
    </row>
    <row r="4" spans="1:4" x14ac:dyDescent="0.4">
      <c r="B4" s="25" t="s">
        <v>4437</v>
      </c>
      <c r="C4" s="23" t="s">
        <v>4438</v>
      </c>
      <c r="D4" s="25" t="s">
        <v>4438</v>
      </c>
    </row>
    <row r="5" spans="1:4" x14ac:dyDescent="0.4">
      <c r="B5" s="24"/>
      <c r="C5" s="8" t="s">
        <v>4439</v>
      </c>
      <c r="D5" s="8" t="s">
        <v>4440</v>
      </c>
    </row>
    <row r="6" spans="1:4" x14ac:dyDescent="0.4">
      <c r="B6" s="16" t="s">
        <v>4441</v>
      </c>
      <c r="C6" s="9" t="s">
        <v>3531</v>
      </c>
      <c r="D6" s="9" t="s">
        <v>4443</v>
      </c>
    </row>
    <row r="7" spans="1:4" x14ac:dyDescent="0.4">
      <c r="B7" s="16" t="s">
        <v>4444</v>
      </c>
      <c r="C7" s="9" t="s">
        <v>1597</v>
      </c>
      <c r="D7" s="9" t="s">
        <v>4490</v>
      </c>
    </row>
    <row r="8" spans="1:4" x14ac:dyDescent="0.4">
      <c r="B8" s="9" t="s">
        <v>4446</v>
      </c>
      <c r="C8" s="9" t="s">
        <v>1586</v>
      </c>
      <c r="D8" s="9" t="s">
        <v>4447</v>
      </c>
    </row>
    <row r="9" spans="1:4" x14ac:dyDescent="0.4">
      <c r="B9" s="16" t="s">
        <v>4448</v>
      </c>
      <c r="C9" s="9" t="s">
        <v>1597</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1586</v>
      </c>
      <c r="D12" s="9" t="s">
        <v>4447</v>
      </c>
    </row>
    <row r="13" spans="1:4" x14ac:dyDescent="0.4">
      <c r="B13" s="6" t="s">
        <v>4453</v>
      </c>
      <c r="C13" s="9" t="s">
        <v>1597</v>
      </c>
      <c r="D13" s="9" t="s">
        <v>4443</v>
      </c>
    </row>
    <row r="14" spans="1:4" x14ac:dyDescent="0.4">
      <c r="B14" s="9" t="s">
        <v>4455</v>
      </c>
      <c r="C14" s="9" t="s">
        <v>1597</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1588</v>
      </c>
      <c r="D19" s="9" t="s">
        <v>4491</v>
      </c>
    </row>
    <row r="20" spans="2:4" x14ac:dyDescent="0.4">
      <c r="B20" s="6" t="s">
        <v>4462</v>
      </c>
      <c r="C20" s="9" t="s">
        <v>1584</v>
      </c>
      <c r="D20" s="9" t="s">
        <v>4492</v>
      </c>
    </row>
    <row r="21" spans="2:4" x14ac:dyDescent="0.4">
      <c r="B21" s="6" t="s">
        <v>4464</v>
      </c>
      <c r="C21" s="9" t="s">
        <v>1586</v>
      </c>
      <c r="D21" s="9" t="s">
        <v>4447</v>
      </c>
    </row>
    <row r="22" spans="2:4" x14ac:dyDescent="0.4">
      <c r="B22" s="21" t="s">
        <v>4465</v>
      </c>
      <c r="C22" s="22" t="s">
        <v>4437</v>
      </c>
      <c r="D22" s="22" t="s">
        <v>4437</v>
      </c>
    </row>
    <row r="23" spans="2:4" x14ac:dyDescent="0.4">
      <c r="B23" s="6" t="s">
        <v>4466</v>
      </c>
      <c r="C23" s="9" t="s">
        <v>1586</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3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workbookViewId="0"/>
  </sheetViews>
  <sheetFormatPr baseColWidth="10" defaultRowHeight="14.6" x14ac:dyDescent="0.4"/>
  <cols>
    <col min="2" max="2" width="9.69140625" customWidth="1"/>
    <col min="3"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KCHK-KC'!A1", "Zurück")</f>
        <v>Zurück</v>
      </c>
    </row>
    <row r="3" spans="1:15" x14ac:dyDescent="0.4">
      <c r="B3" s="7" t="s">
        <v>5803</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402</v>
      </c>
      <c r="C7" s="6" t="s">
        <v>403</v>
      </c>
      <c r="D7" s="9" t="s">
        <v>589</v>
      </c>
      <c r="E7" s="9" t="s">
        <v>1586</v>
      </c>
      <c r="F7" s="9" t="s">
        <v>52</v>
      </c>
      <c r="G7" s="9" t="s">
        <v>589</v>
      </c>
      <c r="H7" s="9" t="s">
        <v>52</v>
      </c>
      <c r="I7" s="9" t="s">
        <v>589</v>
      </c>
      <c r="J7" s="9" t="s">
        <v>52</v>
      </c>
      <c r="K7" s="9" t="s">
        <v>589</v>
      </c>
      <c r="L7" s="9" t="s">
        <v>52</v>
      </c>
      <c r="M7" s="9" t="s">
        <v>589</v>
      </c>
      <c r="N7" s="9" t="s">
        <v>52</v>
      </c>
      <c r="O7" s="9" t="s">
        <v>589</v>
      </c>
    </row>
    <row r="8" spans="1:15" ht="24.9" x14ac:dyDescent="0.4">
      <c r="B8" s="10" t="s">
        <v>404</v>
      </c>
      <c r="C8" s="10" t="s">
        <v>384</v>
      </c>
      <c r="D8" s="11" t="s">
        <v>5789</v>
      </c>
      <c r="E8" s="11" t="s">
        <v>1586</v>
      </c>
      <c r="F8" s="11" t="s">
        <v>85</v>
      </c>
      <c r="G8" s="11" t="s">
        <v>589</v>
      </c>
      <c r="H8" s="11" t="s">
        <v>884</v>
      </c>
      <c r="I8" s="11" t="s">
        <v>1228</v>
      </c>
      <c r="J8" s="11" t="s">
        <v>885</v>
      </c>
      <c r="K8" s="11" t="s">
        <v>1934</v>
      </c>
      <c r="L8" s="11" t="s">
        <v>85</v>
      </c>
      <c r="M8" s="11" t="s">
        <v>589</v>
      </c>
      <c r="N8" s="11" t="s">
        <v>85</v>
      </c>
      <c r="O8" s="11" t="s">
        <v>589</v>
      </c>
    </row>
    <row r="9" spans="1:15" ht="24.9" x14ac:dyDescent="0.4">
      <c r="B9" s="6" t="s">
        <v>405</v>
      </c>
      <c r="C9" s="6" t="s">
        <v>386</v>
      </c>
      <c r="D9" s="9" t="s">
        <v>3849</v>
      </c>
      <c r="E9" s="9" t="s">
        <v>1586</v>
      </c>
      <c r="F9" s="9" t="s">
        <v>85</v>
      </c>
      <c r="G9" s="9" t="s">
        <v>3289</v>
      </c>
      <c r="H9" s="9" t="s">
        <v>884</v>
      </c>
      <c r="I9" s="9" t="s">
        <v>3339</v>
      </c>
      <c r="J9" s="9" t="s">
        <v>885</v>
      </c>
      <c r="K9" s="9" t="s">
        <v>5802</v>
      </c>
      <c r="L9" s="9" t="s">
        <v>85</v>
      </c>
      <c r="M9" s="9" t="s">
        <v>3289</v>
      </c>
      <c r="N9" s="9" t="s">
        <v>85</v>
      </c>
      <c r="O9" s="9" t="s">
        <v>3289</v>
      </c>
    </row>
    <row r="10" spans="1:15" ht="24.9" x14ac:dyDescent="0.4">
      <c r="B10" s="10" t="s">
        <v>406</v>
      </c>
      <c r="C10" s="10" t="s">
        <v>368</v>
      </c>
      <c r="D10" s="11" t="s">
        <v>5789</v>
      </c>
      <c r="E10" s="11" t="s">
        <v>1586</v>
      </c>
      <c r="F10" s="11" t="s">
        <v>85</v>
      </c>
      <c r="G10" s="11" t="s">
        <v>589</v>
      </c>
      <c r="H10" s="11" t="s">
        <v>85</v>
      </c>
      <c r="I10" s="11" t="s">
        <v>589</v>
      </c>
      <c r="J10" s="11" t="s">
        <v>84</v>
      </c>
      <c r="K10" s="11" t="s">
        <v>5789</v>
      </c>
      <c r="L10" s="11" t="s">
        <v>85</v>
      </c>
      <c r="M10" s="11" t="s">
        <v>589</v>
      </c>
      <c r="N10" s="11" t="s">
        <v>85</v>
      </c>
      <c r="O10" s="11" t="s">
        <v>589</v>
      </c>
    </row>
    <row r="11" spans="1:15" ht="24.9" x14ac:dyDescent="0.4">
      <c r="B11" s="6" t="s">
        <v>407</v>
      </c>
      <c r="C11" s="6" t="s">
        <v>389</v>
      </c>
      <c r="D11" s="9" t="s">
        <v>3849</v>
      </c>
      <c r="E11" s="9" t="s">
        <v>1586</v>
      </c>
      <c r="F11" s="9" t="s">
        <v>85</v>
      </c>
      <c r="G11" s="9" t="s">
        <v>3289</v>
      </c>
      <c r="H11" s="9" t="s">
        <v>884</v>
      </c>
      <c r="I11" s="9" t="s">
        <v>3339</v>
      </c>
      <c r="J11" s="9" t="s">
        <v>885</v>
      </c>
      <c r="K11" s="9" t="s">
        <v>5802</v>
      </c>
      <c r="L11" s="9" t="s">
        <v>85</v>
      </c>
      <c r="M11" s="9" t="s">
        <v>3289</v>
      </c>
      <c r="N11" s="9" t="s">
        <v>85</v>
      </c>
      <c r="O11" s="9" t="s">
        <v>3289</v>
      </c>
    </row>
    <row r="12" spans="1:15" ht="24.9" x14ac:dyDescent="0.4">
      <c r="B12" s="10" t="s">
        <v>408</v>
      </c>
      <c r="C12" s="10" t="s">
        <v>391</v>
      </c>
      <c r="D12" s="11" t="s">
        <v>5802</v>
      </c>
      <c r="E12" s="11" t="s">
        <v>1586</v>
      </c>
      <c r="F12" s="11" t="s">
        <v>45</v>
      </c>
      <c r="G12" s="11" t="s">
        <v>3289</v>
      </c>
      <c r="H12" s="11" t="s">
        <v>45</v>
      </c>
      <c r="I12" s="11" t="s">
        <v>3289</v>
      </c>
      <c r="J12" s="11" t="s">
        <v>44</v>
      </c>
      <c r="K12" s="11" t="s">
        <v>5802</v>
      </c>
      <c r="L12" s="11" t="s">
        <v>45</v>
      </c>
      <c r="M12" s="11" t="s">
        <v>3289</v>
      </c>
      <c r="N12" s="11" t="s">
        <v>45</v>
      </c>
      <c r="O12" s="11" t="s">
        <v>3289</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Ü'!A1", "Zurück")</f>
        <v>Zurück</v>
      </c>
    </row>
    <row r="3" spans="1:6" x14ac:dyDescent="0.4">
      <c r="B3" s="7" t="s">
        <v>7413</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7363</v>
      </c>
      <c r="C6" s="9" t="s">
        <v>7364</v>
      </c>
      <c r="D6" s="9" t="s">
        <v>3326</v>
      </c>
      <c r="E6" s="9" t="s">
        <v>7365</v>
      </c>
      <c r="F6" s="9" t="s">
        <v>3326</v>
      </c>
    </row>
    <row r="7" spans="1:6" x14ac:dyDescent="0.4">
      <c r="B7" s="16" t="s">
        <v>7366</v>
      </c>
      <c r="C7" s="9" t="s">
        <v>7367</v>
      </c>
      <c r="D7" s="9" t="s">
        <v>4443</v>
      </c>
      <c r="E7" s="9" t="s">
        <v>7368</v>
      </c>
      <c r="F7" s="9" t="s">
        <v>4443</v>
      </c>
    </row>
    <row r="8" spans="1:6" x14ac:dyDescent="0.4">
      <c r="B8" s="16" t="s">
        <v>4444</v>
      </c>
      <c r="C8" s="9" t="s">
        <v>7369</v>
      </c>
      <c r="D8" s="9" t="s">
        <v>7370</v>
      </c>
      <c r="E8" s="9" t="s">
        <v>7371</v>
      </c>
      <c r="F8" s="9" t="s">
        <v>7372</v>
      </c>
    </row>
    <row r="9" spans="1:6" x14ac:dyDescent="0.4">
      <c r="B9" s="9" t="s">
        <v>4446</v>
      </c>
      <c r="C9" s="9" t="s">
        <v>1899</v>
      </c>
      <c r="D9" s="9" t="s">
        <v>7373</v>
      </c>
      <c r="E9" s="9" t="s">
        <v>7374</v>
      </c>
      <c r="F9" s="9" t="s">
        <v>4467</v>
      </c>
    </row>
    <row r="10" spans="1:6" x14ac:dyDescent="0.4">
      <c r="B10" s="16" t="s">
        <v>4448</v>
      </c>
      <c r="C10" s="9" t="s">
        <v>7375</v>
      </c>
      <c r="D10" s="9" t="s">
        <v>4443</v>
      </c>
      <c r="E10" s="9" t="s">
        <v>7376</v>
      </c>
      <c r="F10" s="9" t="s">
        <v>4443</v>
      </c>
    </row>
    <row r="11" spans="1:6" x14ac:dyDescent="0.4">
      <c r="B11" s="9" t="s">
        <v>4664</v>
      </c>
      <c r="C11" s="9" t="s">
        <v>7375</v>
      </c>
      <c r="D11" s="9" t="s">
        <v>4443</v>
      </c>
      <c r="E11" s="9" t="s">
        <v>7377</v>
      </c>
      <c r="F11" s="9" t="s">
        <v>7378</v>
      </c>
    </row>
    <row r="12" spans="1:6" x14ac:dyDescent="0.4">
      <c r="B12" s="9" t="s">
        <v>4665</v>
      </c>
      <c r="C12" s="9" t="s">
        <v>1586</v>
      </c>
      <c r="D12" s="9" t="s">
        <v>4447</v>
      </c>
      <c r="E12" s="9" t="s">
        <v>1595</v>
      </c>
      <c r="F12" s="9" t="s">
        <v>7379</v>
      </c>
    </row>
    <row r="13" spans="1:6" x14ac:dyDescent="0.4">
      <c r="B13" s="9" t="s">
        <v>7380</v>
      </c>
      <c r="C13" s="9" t="s">
        <v>1586</v>
      </c>
      <c r="D13" s="9" t="s">
        <v>4447</v>
      </c>
      <c r="E13" s="9" t="s">
        <v>3407</v>
      </c>
      <c r="F13" s="9" t="s">
        <v>7381</v>
      </c>
    </row>
    <row r="14" spans="1:6" x14ac:dyDescent="0.4">
      <c r="B14" s="9" t="s">
        <v>4449</v>
      </c>
      <c r="C14" s="9" t="s">
        <v>1586</v>
      </c>
      <c r="D14" s="9" t="s">
        <v>4447</v>
      </c>
      <c r="E14" s="9" t="s">
        <v>1586</v>
      </c>
      <c r="F14" s="9" t="s">
        <v>4447</v>
      </c>
    </row>
    <row r="15" spans="1:6" x14ac:dyDescent="0.4">
      <c r="B15" s="21" t="s">
        <v>4450</v>
      </c>
      <c r="C15" s="22" t="s">
        <v>4437</v>
      </c>
      <c r="D15" s="22" t="s">
        <v>4437</v>
      </c>
      <c r="E15" s="22" t="s">
        <v>4437</v>
      </c>
      <c r="F15" s="22" t="s">
        <v>4437</v>
      </c>
    </row>
    <row r="16" spans="1:6" x14ac:dyDescent="0.4">
      <c r="B16" s="6" t="s">
        <v>4451</v>
      </c>
      <c r="C16" s="9" t="s">
        <v>7382</v>
      </c>
      <c r="D16" s="9" t="s">
        <v>7383</v>
      </c>
      <c r="E16" s="9" t="s">
        <v>7384</v>
      </c>
      <c r="F16" s="9" t="s">
        <v>7385</v>
      </c>
    </row>
    <row r="17" spans="2:6" x14ac:dyDescent="0.4">
      <c r="B17" s="6" t="s">
        <v>4453</v>
      </c>
      <c r="C17" s="9" t="s">
        <v>7386</v>
      </c>
      <c r="D17" s="9" t="s">
        <v>7387</v>
      </c>
      <c r="E17" s="9" t="s">
        <v>7388</v>
      </c>
      <c r="F17" s="9" t="s">
        <v>7389</v>
      </c>
    </row>
    <row r="18" spans="2:6" x14ac:dyDescent="0.4">
      <c r="B18" s="9" t="s">
        <v>4455</v>
      </c>
      <c r="C18" s="9" t="s">
        <v>7390</v>
      </c>
      <c r="D18" s="9" t="s">
        <v>7391</v>
      </c>
      <c r="E18" s="9" t="s">
        <v>7392</v>
      </c>
      <c r="F18" s="9" t="s">
        <v>7393</v>
      </c>
    </row>
    <row r="19" spans="2:6" x14ac:dyDescent="0.4">
      <c r="B19" s="9" t="s">
        <v>4456</v>
      </c>
      <c r="C19" s="9" t="s">
        <v>3695</v>
      </c>
      <c r="D19" s="9" t="s">
        <v>7394</v>
      </c>
      <c r="E19" s="9" t="s">
        <v>1944</v>
      </c>
      <c r="F19" s="9" t="s">
        <v>4672</v>
      </c>
    </row>
    <row r="20" spans="2:6" x14ac:dyDescent="0.4">
      <c r="B20" s="9" t="s">
        <v>4457</v>
      </c>
      <c r="C20" s="9" t="s">
        <v>1668</v>
      </c>
      <c r="D20" s="9" t="s">
        <v>7395</v>
      </c>
      <c r="E20" s="9" t="s">
        <v>1853</v>
      </c>
      <c r="F20" s="9" t="s">
        <v>7396</v>
      </c>
    </row>
    <row r="21" spans="2:6" x14ac:dyDescent="0.4">
      <c r="B21" s="6" t="s">
        <v>4458</v>
      </c>
      <c r="C21" s="9" t="s">
        <v>3730</v>
      </c>
      <c r="D21" s="9" t="s">
        <v>4962</v>
      </c>
      <c r="E21" s="9" t="s">
        <v>1705</v>
      </c>
      <c r="F21" s="9" t="s">
        <v>4520</v>
      </c>
    </row>
    <row r="22" spans="2:6" x14ac:dyDescent="0.4">
      <c r="B22" s="21" t="s">
        <v>4459</v>
      </c>
      <c r="C22" s="22" t="s">
        <v>4437</v>
      </c>
      <c r="D22" s="22" t="s">
        <v>4437</v>
      </c>
      <c r="E22" s="22" t="s">
        <v>4437</v>
      </c>
      <c r="F22" s="22" t="s">
        <v>4437</v>
      </c>
    </row>
    <row r="23" spans="2:6" x14ac:dyDescent="0.4">
      <c r="B23" s="6" t="s">
        <v>4460</v>
      </c>
      <c r="C23" s="9" t="s">
        <v>7397</v>
      </c>
      <c r="D23" s="9" t="s">
        <v>7398</v>
      </c>
      <c r="E23" s="9" t="s">
        <v>7399</v>
      </c>
      <c r="F23" s="9" t="s">
        <v>7400</v>
      </c>
    </row>
    <row r="24" spans="2:6" x14ac:dyDescent="0.4">
      <c r="B24" s="6" t="s">
        <v>4462</v>
      </c>
      <c r="C24" s="9" t="s">
        <v>7401</v>
      </c>
      <c r="D24" s="9" t="s">
        <v>7402</v>
      </c>
      <c r="E24" s="9" t="s">
        <v>7403</v>
      </c>
      <c r="F24" s="9" t="s">
        <v>7404</v>
      </c>
    </row>
    <row r="25" spans="2:6" x14ac:dyDescent="0.4">
      <c r="B25" s="6" t="s">
        <v>4682</v>
      </c>
      <c r="C25" s="9" t="s">
        <v>7405</v>
      </c>
      <c r="D25" s="9" t="s">
        <v>7406</v>
      </c>
      <c r="E25" s="9" t="s">
        <v>7407</v>
      </c>
      <c r="F25" s="9" t="s">
        <v>5208</v>
      </c>
    </row>
    <row r="26" spans="2:6" x14ac:dyDescent="0.4">
      <c r="B26" s="6" t="s">
        <v>4464</v>
      </c>
      <c r="C26" s="9" t="s">
        <v>7408</v>
      </c>
      <c r="D26" s="9" t="s">
        <v>7409</v>
      </c>
      <c r="E26" s="9" t="s">
        <v>7410</v>
      </c>
      <c r="F26" s="9" t="s">
        <v>4712</v>
      </c>
    </row>
    <row r="27" spans="2:6" x14ac:dyDescent="0.4">
      <c r="B27" s="21" t="s">
        <v>4465</v>
      </c>
      <c r="C27" s="22" t="s">
        <v>4437</v>
      </c>
      <c r="D27" s="22" t="s">
        <v>4437</v>
      </c>
      <c r="E27" s="22" t="s">
        <v>4437</v>
      </c>
      <c r="F27" s="22" t="s">
        <v>4437</v>
      </c>
    </row>
    <row r="28" spans="2:6" x14ac:dyDescent="0.4">
      <c r="B28" s="6" t="s">
        <v>4466</v>
      </c>
      <c r="C28" s="9" t="s">
        <v>7411</v>
      </c>
      <c r="D28" s="9" t="s">
        <v>4467</v>
      </c>
      <c r="E28" s="9" t="s">
        <v>7412</v>
      </c>
      <c r="F28" s="9" t="s">
        <v>4467</v>
      </c>
    </row>
    <row r="29" spans="2:6" x14ac:dyDescent="0.4">
      <c r="B29" s="6" t="s">
        <v>4468</v>
      </c>
      <c r="C29" s="9" t="s">
        <v>1595</v>
      </c>
      <c r="D29" s="9" t="s">
        <v>4467</v>
      </c>
      <c r="E29" s="9" t="s">
        <v>1597</v>
      </c>
      <c r="F29" s="9" t="s">
        <v>4467</v>
      </c>
    </row>
    <row r="30" spans="2:6" x14ac:dyDescent="0.4">
      <c r="B30" s="13" t="s">
        <v>4470</v>
      </c>
    </row>
  </sheetData>
  <mergeCells count="6">
    <mergeCell ref="B27:F27"/>
    <mergeCell ref="B4:B5"/>
    <mergeCell ref="C4:D4"/>
    <mergeCell ref="E4:F4"/>
    <mergeCell ref="B15:F15"/>
    <mergeCell ref="B22:F22"/>
  </mergeCells>
  <pageMargins left="0.7" right="0.7" top="0.75" bottom="0.75" header="0.3" footer="0.3"/>
  <pageSetup paperSize="9"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heetViews>
  <sheetFormatPr baseColWidth="10" defaultRowHeight="14.6" x14ac:dyDescent="0.4"/>
  <cols>
    <col min="2" max="2" width="9.69140625" customWidth="1"/>
    <col min="3" max="3" width="89" customWidth="1"/>
    <col min="4" max="4" width="17" customWidth="1"/>
    <col min="5" max="5" width="22.69140625" customWidth="1"/>
    <col min="6" max="6" width="41.69140625" customWidth="1"/>
    <col min="7" max="7" width="60.69140625" customWidth="1"/>
    <col min="8" max="8" width="29.69140625" customWidth="1"/>
    <col min="9" max="9" width="35.69140625" customWidth="1"/>
  </cols>
  <sheetData>
    <row r="1" spans="1:9" x14ac:dyDescent="0.4">
      <c r="A1" s="2" t="str">
        <f>HYPERLINK("#'Auswahl Auswertungsmodul'!A1", "Zurück zum Start")</f>
        <v>Zurück zum Start</v>
      </c>
    </row>
    <row r="2" spans="1:9" x14ac:dyDescent="0.4">
      <c r="A2" s="2" t="str">
        <f>HYPERLINK("#'Auswahl PCI'!A1", "Zurück")</f>
        <v>Zurück</v>
      </c>
    </row>
    <row r="3" spans="1:9" x14ac:dyDescent="0.4">
      <c r="B3" s="7" t="s">
        <v>2962</v>
      </c>
    </row>
    <row r="4" spans="1:9" x14ac:dyDescent="0.4">
      <c r="B4" s="25" t="s">
        <v>36</v>
      </c>
      <c r="C4" s="25" t="s">
        <v>345</v>
      </c>
      <c r="D4" s="25" t="s">
        <v>1608</v>
      </c>
      <c r="E4" s="26" t="s">
        <v>1580</v>
      </c>
      <c r="F4" s="23" t="s">
        <v>1581</v>
      </c>
      <c r="G4" s="25" t="s">
        <v>1581</v>
      </c>
      <c r="H4" s="25" t="s">
        <v>1581</v>
      </c>
      <c r="I4" s="25" t="s">
        <v>1581</v>
      </c>
    </row>
    <row r="5" spans="1:9" x14ac:dyDescent="0.4">
      <c r="B5" s="24"/>
      <c r="C5" s="24"/>
      <c r="D5" s="24"/>
      <c r="E5" s="27"/>
      <c r="F5" s="8" t="s">
        <v>2934</v>
      </c>
      <c r="G5" s="8" t="s">
        <v>2935</v>
      </c>
      <c r="H5" s="8" t="s">
        <v>2936</v>
      </c>
      <c r="I5" s="8" t="s">
        <v>2851</v>
      </c>
    </row>
    <row r="6" spans="1:9" ht="24.9" x14ac:dyDescent="0.4">
      <c r="B6" s="6" t="s">
        <v>488</v>
      </c>
      <c r="C6" s="6" t="s">
        <v>489</v>
      </c>
      <c r="D6" s="6" t="s">
        <v>1610</v>
      </c>
      <c r="E6" s="9" t="s">
        <v>1684</v>
      </c>
      <c r="F6" s="9" t="s">
        <v>1844</v>
      </c>
      <c r="G6" s="9" t="s">
        <v>210</v>
      </c>
      <c r="H6" s="9" t="s">
        <v>938</v>
      </c>
      <c r="I6" s="9" t="s">
        <v>1153</v>
      </c>
    </row>
    <row r="7" spans="1:9" ht="24.9" x14ac:dyDescent="0.4">
      <c r="B7" s="6" t="s">
        <v>488</v>
      </c>
      <c r="C7" s="6" t="s">
        <v>489</v>
      </c>
      <c r="D7" s="6" t="s">
        <v>1613</v>
      </c>
      <c r="E7" s="9" t="s">
        <v>1637</v>
      </c>
      <c r="F7" s="9" t="s">
        <v>2438</v>
      </c>
      <c r="G7" s="9" t="s">
        <v>183</v>
      </c>
      <c r="H7" s="9" t="s">
        <v>925</v>
      </c>
      <c r="I7" s="9" t="s">
        <v>183</v>
      </c>
    </row>
    <row r="8" spans="1:9" ht="24.9" x14ac:dyDescent="0.4">
      <c r="B8" s="6" t="s">
        <v>488</v>
      </c>
      <c r="C8" s="6" t="s">
        <v>489</v>
      </c>
      <c r="D8" s="6" t="s">
        <v>1617</v>
      </c>
      <c r="E8" s="9" t="s">
        <v>1835</v>
      </c>
      <c r="F8" s="9" t="s">
        <v>2537</v>
      </c>
      <c r="G8" s="9" t="s">
        <v>452</v>
      </c>
      <c r="H8" s="9" t="s">
        <v>452</v>
      </c>
      <c r="I8" s="9" t="s">
        <v>1836</v>
      </c>
    </row>
    <row r="9" spans="1:9" ht="24.9" x14ac:dyDescent="0.4">
      <c r="B9" s="6" t="s">
        <v>490</v>
      </c>
      <c r="C9" s="6" t="s">
        <v>491</v>
      </c>
      <c r="D9" s="6" t="s">
        <v>1610</v>
      </c>
      <c r="E9" s="9" t="s">
        <v>1848</v>
      </c>
      <c r="F9" s="9" t="s">
        <v>2955</v>
      </c>
      <c r="G9" s="9" t="s">
        <v>1318</v>
      </c>
      <c r="H9" s="9" t="s">
        <v>493</v>
      </c>
      <c r="I9" s="9" t="s">
        <v>1157</v>
      </c>
    </row>
    <row r="10" spans="1:9" ht="24.9" x14ac:dyDescent="0.4">
      <c r="B10" s="6" t="s">
        <v>490</v>
      </c>
      <c r="C10" s="6" t="s">
        <v>491</v>
      </c>
      <c r="D10" s="6" t="s">
        <v>1613</v>
      </c>
      <c r="E10" s="9" t="s">
        <v>1745</v>
      </c>
      <c r="F10" s="9" t="s">
        <v>2440</v>
      </c>
      <c r="G10" s="9" t="s">
        <v>342</v>
      </c>
      <c r="H10" s="9" t="s">
        <v>342</v>
      </c>
      <c r="I10" s="9" t="s">
        <v>342</v>
      </c>
    </row>
    <row r="11" spans="1:9" ht="24.9" x14ac:dyDescent="0.4">
      <c r="B11" s="6" t="s">
        <v>490</v>
      </c>
      <c r="C11" s="6" t="s">
        <v>491</v>
      </c>
      <c r="D11" s="6" t="s">
        <v>1617</v>
      </c>
      <c r="E11" s="9" t="s">
        <v>1851</v>
      </c>
      <c r="F11" s="9" t="s">
        <v>1852</v>
      </c>
      <c r="G11" s="9" t="s">
        <v>1411</v>
      </c>
      <c r="H11" s="9" t="s">
        <v>600</v>
      </c>
      <c r="I11" s="9" t="s">
        <v>1852</v>
      </c>
    </row>
    <row r="12" spans="1:9" ht="24.9" x14ac:dyDescent="0.4">
      <c r="B12" s="6" t="s">
        <v>494</v>
      </c>
      <c r="C12" s="6" t="s">
        <v>495</v>
      </c>
      <c r="D12" s="6" t="s">
        <v>1610</v>
      </c>
      <c r="E12" s="9" t="s">
        <v>1853</v>
      </c>
      <c r="F12" s="9" t="s">
        <v>497</v>
      </c>
      <c r="G12" s="9" t="s">
        <v>1177</v>
      </c>
      <c r="H12" s="9" t="s">
        <v>497</v>
      </c>
      <c r="I12" s="9" t="s">
        <v>497</v>
      </c>
    </row>
    <row r="13" spans="1:9" ht="24.9" x14ac:dyDescent="0.4">
      <c r="B13" s="6" t="s">
        <v>494</v>
      </c>
      <c r="C13" s="6" t="s">
        <v>495</v>
      </c>
      <c r="D13" s="6" t="s">
        <v>1613</v>
      </c>
      <c r="E13" s="9" t="s">
        <v>1853</v>
      </c>
      <c r="F13" s="9" t="s">
        <v>497</v>
      </c>
      <c r="G13" s="9" t="s">
        <v>1177</v>
      </c>
      <c r="H13" s="9" t="s">
        <v>497</v>
      </c>
      <c r="I13" s="9" t="s">
        <v>497</v>
      </c>
    </row>
    <row r="14" spans="1:9" ht="24.9" x14ac:dyDescent="0.4">
      <c r="B14" s="6" t="s">
        <v>494</v>
      </c>
      <c r="C14" s="6" t="s">
        <v>495</v>
      </c>
      <c r="D14" s="6" t="s">
        <v>1617</v>
      </c>
      <c r="E14" s="9" t="s">
        <v>1586</v>
      </c>
      <c r="F14" s="9" t="s">
        <v>1653</v>
      </c>
      <c r="G14" s="9" t="s">
        <v>1653</v>
      </c>
      <c r="H14" s="9" t="s">
        <v>1653</v>
      </c>
      <c r="I14" s="9" t="s">
        <v>1653</v>
      </c>
    </row>
    <row r="15" spans="1:9" ht="24.9" x14ac:dyDescent="0.4">
      <c r="B15" s="6" t="s">
        <v>498</v>
      </c>
      <c r="C15" s="6" t="s">
        <v>499</v>
      </c>
      <c r="D15" s="6" t="s">
        <v>1610</v>
      </c>
      <c r="E15" s="9" t="s">
        <v>1745</v>
      </c>
      <c r="F15" s="9" t="s">
        <v>2956</v>
      </c>
      <c r="G15" s="9" t="s">
        <v>1251</v>
      </c>
      <c r="H15" s="9" t="s">
        <v>342</v>
      </c>
      <c r="I15" s="9" t="s">
        <v>342</v>
      </c>
    </row>
    <row r="16" spans="1:9" ht="24.9" x14ac:dyDescent="0.4">
      <c r="B16" s="6" t="s">
        <v>498</v>
      </c>
      <c r="C16" s="6" t="s">
        <v>499</v>
      </c>
      <c r="D16" s="6" t="s">
        <v>1613</v>
      </c>
      <c r="E16" s="9" t="s">
        <v>1705</v>
      </c>
      <c r="F16" s="9" t="s">
        <v>967</v>
      </c>
      <c r="G16" s="9" t="s">
        <v>1707</v>
      </c>
      <c r="H16" s="9" t="s">
        <v>252</v>
      </c>
      <c r="I16" s="9" t="s">
        <v>252</v>
      </c>
    </row>
    <row r="17" spans="2:9" ht="24.9" x14ac:dyDescent="0.4">
      <c r="B17" s="6" t="s">
        <v>498</v>
      </c>
      <c r="C17" s="6" t="s">
        <v>499</v>
      </c>
      <c r="D17" s="6" t="s">
        <v>1617</v>
      </c>
      <c r="E17" s="9" t="s">
        <v>1595</v>
      </c>
      <c r="F17" s="9" t="s">
        <v>80</v>
      </c>
      <c r="G17" s="9" t="s">
        <v>81</v>
      </c>
      <c r="H17" s="9" t="s">
        <v>81</v>
      </c>
      <c r="I17" s="9" t="s">
        <v>81</v>
      </c>
    </row>
    <row r="18" spans="2:9" ht="24.9" x14ac:dyDescent="0.4">
      <c r="B18" s="6" t="s">
        <v>500</v>
      </c>
      <c r="C18" s="6" t="s">
        <v>501</v>
      </c>
      <c r="D18" s="6" t="s">
        <v>1610</v>
      </c>
      <c r="E18" s="9" t="s">
        <v>1812</v>
      </c>
      <c r="F18" s="9" t="s">
        <v>1813</v>
      </c>
      <c r="G18" s="9" t="s">
        <v>1164</v>
      </c>
      <c r="H18" s="9" t="s">
        <v>349</v>
      </c>
      <c r="I18" s="9" t="s">
        <v>1813</v>
      </c>
    </row>
    <row r="19" spans="2:9" ht="24.9" x14ac:dyDescent="0.4">
      <c r="B19" s="6" t="s">
        <v>500</v>
      </c>
      <c r="C19" s="6" t="s">
        <v>501</v>
      </c>
      <c r="D19" s="6" t="s">
        <v>1613</v>
      </c>
      <c r="E19" s="9" t="s">
        <v>1858</v>
      </c>
      <c r="F19" s="9" t="s">
        <v>2445</v>
      </c>
      <c r="G19" s="9" t="s">
        <v>799</v>
      </c>
      <c r="H19" s="9" t="s">
        <v>832</v>
      </c>
      <c r="I19" s="9" t="s">
        <v>2445</v>
      </c>
    </row>
    <row r="20" spans="2:9" ht="24.9" x14ac:dyDescent="0.4">
      <c r="B20" s="6" t="s">
        <v>500</v>
      </c>
      <c r="C20" s="6" t="s">
        <v>501</v>
      </c>
      <c r="D20" s="6" t="s">
        <v>1617</v>
      </c>
      <c r="E20" s="9" t="s">
        <v>1625</v>
      </c>
      <c r="F20" s="9" t="s">
        <v>926</v>
      </c>
      <c r="G20" s="9" t="s">
        <v>187</v>
      </c>
      <c r="H20" s="9" t="s">
        <v>187</v>
      </c>
      <c r="I20" s="9" t="s">
        <v>926</v>
      </c>
    </row>
    <row r="21" spans="2:9" ht="24.9" x14ac:dyDescent="0.4">
      <c r="B21" s="6" t="s">
        <v>502</v>
      </c>
      <c r="C21" s="6" t="s">
        <v>503</v>
      </c>
      <c r="D21" s="6" t="s">
        <v>1610</v>
      </c>
      <c r="E21" s="9" t="s">
        <v>1853</v>
      </c>
      <c r="F21" s="9" t="s">
        <v>497</v>
      </c>
      <c r="G21" s="9" t="s">
        <v>497</v>
      </c>
      <c r="H21" s="9" t="s">
        <v>497</v>
      </c>
      <c r="I21" s="9" t="s">
        <v>1177</v>
      </c>
    </row>
    <row r="22" spans="2:9" ht="24.9" x14ac:dyDescent="0.4">
      <c r="B22" s="6" t="s">
        <v>502</v>
      </c>
      <c r="C22" s="6" t="s">
        <v>503</v>
      </c>
      <c r="D22" s="6" t="s">
        <v>1613</v>
      </c>
      <c r="E22" s="9" t="s">
        <v>1705</v>
      </c>
      <c r="F22" s="9" t="s">
        <v>252</v>
      </c>
      <c r="G22" s="9" t="s">
        <v>252</v>
      </c>
      <c r="H22" s="9" t="s">
        <v>252</v>
      </c>
      <c r="I22" s="9" t="s">
        <v>1707</v>
      </c>
    </row>
    <row r="23" spans="2:9" ht="24.9" x14ac:dyDescent="0.4">
      <c r="B23" s="6" t="s">
        <v>502</v>
      </c>
      <c r="C23" s="6" t="s">
        <v>503</v>
      </c>
      <c r="D23" s="6" t="s">
        <v>1617</v>
      </c>
      <c r="E23" s="9" t="s">
        <v>1588</v>
      </c>
      <c r="F23" s="9" t="s">
        <v>59</v>
      </c>
      <c r="G23" s="9" t="s">
        <v>59</v>
      </c>
      <c r="H23" s="9" t="s">
        <v>59</v>
      </c>
      <c r="I23" s="9" t="s">
        <v>59</v>
      </c>
    </row>
    <row r="24" spans="2:9" ht="24.9" x14ac:dyDescent="0.4">
      <c r="B24" s="6" t="s">
        <v>504</v>
      </c>
      <c r="C24" s="6" t="s">
        <v>505</v>
      </c>
      <c r="D24" s="6" t="s">
        <v>1610</v>
      </c>
      <c r="E24" s="9" t="s">
        <v>1864</v>
      </c>
      <c r="F24" s="9" t="s">
        <v>507</v>
      </c>
      <c r="G24" s="9" t="s">
        <v>539</v>
      </c>
      <c r="H24" s="9" t="s">
        <v>507</v>
      </c>
      <c r="I24" s="9" t="s">
        <v>1952</v>
      </c>
    </row>
    <row r="25" spans="2:9" ht="24.9" x14ac:dyDescent="0.4">
      <c r="B25" s="6" t="s">
        <v>504</v>
      </c>
      <c r="C25" s="6" t="s">
        <v>505</v>
      </c>
      <c r="D25" s="6" t="s">
        <v>1613</v>
      </c>
      <c r="E25" s="9" t="s">
        <v>1621</v>
      </c>
      <c r="F25" s="9" t="s">
        <v>1624</v>
      </c>
      <c r="G25" s="9" t="s">
        <v>2957</v>
      </c>
      <c r="H25" s="9" t="s">
        <v>1624</v>
      </c>
      <c r="I25" s="9" t="s">
        <v>1623</v>
      </c>
    </row>
    <row r="26" spans="2:9" ht="24.9" x14ac:dyDescent="0.4">
      <c r="B26" s="6" t="s">
        <v>504</v>
      </c>
      <c r="C26" s="6" t="s">
        <v>505</v>
      </c>
      <c r="D26" s="6" t="s">
        <v>1617</v>
      </c>
      <c r="E26" s="9" t="s">
        <v>1588</v>
      </c>
      <c r="F26" s="9" t="s">
        <v>59</v>
      </c>
      <c r="G26" s="9" t="s">
        <v>59</v>
      </c>
      <c r="H26" s="9" t="s">
        <v>59</v>
      </c>
      <c r="I26" s="9" t="s">
        <v>58</v>
      </c>
    </row>
    <row r="27" spans="2:9" ht="24.9" x14ac:dyDescent="0.4">
      <c r="B27" s="6" t="s">
        <v>508</v>
      </c>
      <c r="C27" s="6" t="s">
        <v>509</v>
      </c>
      <c r="D27" s="6" t="s">
        <v>1610</v>
      </c>
      <c r="E27" s="9" t="s">
        <v>1866</v>
      </c>
      <c r="F27" s="9" t="s">
        <v>2958</v>
      </c>
      <c r="G27" s="9" t="s">
        <v>1867</v>
      </c>
      <c r="H27" s="9" t="s">
        <v>511</v>
      </c>
      <c r="I27" s="9" t="s">
        <v>2455</v>
      </c>
    </row>
    <row r="28" spans="2:9" ht="24.9" x14ac:dyDescent="0.4">
      <c r="B28" s="6" t="s">
        <v>508</v>
      </c>
      <c r="C28" s="6" t="s">
        <v>509</v>
      </c>
      <c r="D28" s="6" t="s">
        <v>1613</v>
      </c>
      <c r="E28" s="9" t="s">
        <v>1869</v>
      </c>
      <c r="F28" s="9" t="s">
        <v>2959</v>
      </c>
      <c r="G28" s="9" t="s">
        <v>1870</v>
      </c>
      <c r="H28" s="9" t="s">
        <v>1872</v>
      </c>
      <c r="I28" s="9" t="s">
        <v>2456</v>
      </c>
    </row>
    <row r="29" spans="2:9" ht="24.9" x14ac:dyDescent="0.4">
      <c r="B29" s="6" t="s">
        <v>508</v>
      </c>
      <c r="C29" s="6" t="s">
        <v>509</v>
      </c>
      <c r="D29" s="6" t="s">
        <v>1617</v>
      </c>
      <c r="E29" s="9" t="s">
        <v>1661</v>
      </c>
      <c r="F29" s="9" t="s">
        <v>2960</v>
      </c>
      <c r="G29" s="9" t="s">
        <v>143</v>
      </c>
      <c r="H29" s="9" t="s">
        <v>143</v>
      </c>
      <c r="I29" s="9" t="s">
        <v>1716</v>
      </c>
    </row>
    <row r="30" spans="2:9" ht="24.9" x14ac:dyDescent="0.4">
      <c r="B30" s="6" t="s">
        <v>512</v>
      </c>
      <c r="C30" s="6" t="s">
        <v>513</v>
      </c>
      <c r="D30" s="6" t="s">
        <v>1610</v>
      </c>
      <c r="E30" s="9" t="s">
        <v>1873</v>
      </c>
      <c r="F30" s="9" t="s">
        <v>2460</v>
      </c>
      <c r="G30" s="9" t="s">
        <v>1174</v>
      </c>
      <c r="H30" s="9" t="s">
        <v>1174</v>
      </c>
      <c r="I30" s="9" t="s">
        <v>515</v>
      </c>
    </row>
    <row r="31" spans="2:9" ht="24.9" x14ac:dyDescent="0.4">
      <c r="B31" s="6" t="s">
        <v>512</v>
      </c>
      <c r="C31" s="6" t="s">
        <v>513</v>
      </c>
      <c r="D31" s="6" t="s">
        <v>1613</v>
      </c>
      <c r="E31" s="9" t="s">
        <v>1816</v>
      </c>
      <c r="F31" s="9" t="s">
        <v>2461</v>
      </c>
      <c r="G31" s="9" t="s">
        <v>1877</v>
      </c>
      <c r="H31" s="9" t="s">
        <v>1877</v>
      </c>
      <c r="I31" s="9" t="s">
        <v>357</v>
      </c>
    </row>
    <row r="32" spans="2:9" ht="24.9" x14ac:dyDescent="0.4">
      <c r="B32" s="6" t="s">
        <v>512</v>
      </c>
      <c r="C32" s="6" t="s">
        <v>513</v>
      </c>
      <c r="D32" s="6" t="s">
        <v>1617</v>
      </c>
      <c r="E32" s="9" t="s">
        <v>1588</v>
      </c>
      <c r="F32" s="9" t="s">
        <v>59</v>
      </c>
      <c r="G32" s="9" t="s">
        <v>59</v>
      </c>
      <c r="H32" s="9" t="s">
        <v>59</v>
      </c>
      <c r="I32" s="9" t="s">
        <v>59</v>
      </c>
    </row>
    <row r="33" spans="2:9" ht="24.9" x14ac:dyDescent="0.4">
      <c r="B33" s="6" t="s">
        <v>516</v>
      </c>
      <c r="C33" s="6" t="s">
        <v>517</v>
      </c>
      <c r="D33" s="6" t="s">
        <v>1610</v>
      </c>
      <c r="E33" s="9" t="s">
        <v>1853</v>
      </c>
      <c r="F33" s="9" t="s">
        <v>1862</v>
      </c>
      <c r="G33" s="9" t="s">
        <v>497</v>
      </c>
      <c r="H33" s="9" t="s">
        <v>497</v>
      </c>
      <c r="I33" s="9" t="s">
        <v>497</v>
      </c>
    </row>
    <row r="34" spans="2:9" ht="24.9" x14ac:dyDescent="0.4">
      <c r="B34" s="6" t="s">
        <v>516</v>
      </c>
      <c r="C34" s="6" t="s">
        <v>517</v>
      </c>
      <c r="D34" s="6" t="s">
        <v>1613</v>
      </c>
      <c r="E34" s="9" t="s">
        <v>1705</v>
      </c>
      <c r="F34" s="9" t="s">
        <v>1879</v>
      </c>
      <c r="G34" s="9" t="s">
        <v>252</v>
      </c>
      <c r="H34" s="9" t="s">
        <v>252</v>
      </c>
      <c r="I34" s="9" t="s">
        <v>252</v>
      </c>
    </row>
    <row r="35" spans="2:9" ht="24.9" x14ac:dyDescent="0.4">
      <c r="B35" s="6" t="s">
        <v>516</v>
      </c>
      <c r="C35" s="6" t="s">
        <v>517</v>
      </c>
      <c r="D35" s="6" t="s">
        <v>1617</v>
      </c>
      <c r="E35" s="9" t="s">
        <v>1588</v>
      </c>
      <c r="F35" s="9" t="s">
        <v>58</v>
      </c>
      <c r="G35" s="9" t="s">
        <v>59</v>
      </c>
      <c r="H35" s="9" t="s">
        <v>59</v>
      </c>
      <c r="I35" s="9" t="s">
        <v>59</v>
      </c>
    </row>
    <row r="36" spans="2:9" ht="24.9" x14ac:dyDescent="0.4">
      <c r="B36" s="6" t="s">
        <v>518</v>
      </c>
      <c r="C36" s="6" t="s">
        <v>519</v>
      </c>
      <c r="D36" s="6" t="s">
        <v>1610</v>
      </c>
      <c r="E36" s="9" t="s">
        <v>1611</v>
      </c>
      <c r="F36" s="9" t="s">
        <v>1881</v>
      </c>
      <c r="G36" s="9" t="s">
        <v>113</v>
      </c>
      <c r="H36" s="9" t="s">
        <v>113</v>
      </c>
      <c r="I36" s="9" t="s">
        <v>1180</v>
      </c>
    </row>
    <row r="37" spans="2:9" ht="24.9" x14ac:dyDescent="0.4">
      <c r="B37" s="6" t="s">
        <v>518</v>
      </c>
      <c r="C37" s="6" t="s">
        <v>519</v>
      </c>
      <c r="D37" s="6" t="s">
        <v>1613</v>
      </c>
      <c r="E37" s="9" t="s">
        <v>1882</v>
      </c>
      <c r="F37" s="9" t="s">
        <v>2467</v>
      </c>
      <c r="G37" s="9" t="s">
        <v>2467</v>
      </c>
      <c r="H37" s="9" t="s">
        <v>2467</v>
      </c>
      <c r="I37" s="9" t="s">
        <v>2467</v>
      </c>
    </row>
    <row r="38" spans="2:9" ht="24.9" x14ac:dyDescent="0.4">
      <c r="B38" s="6" t="s">
        <v>518</v>
      </c>
      <c r="C38" s="6" t="s">
        <v>519</v>
      </c>
      <c r="D38" s="6" t="s">
        <v>1617</v>
      </c>
      <c r="E38" s="9" t="s">
        <v>1661</v>
      </c>
      <c r="F38" s="9" t="s">
        <v>897</v>
      </c>
      <c r="G38" s="9" t="s">
        <v>143</v>
      </c>
      <c r="H38" s="9" t="s">
        <v>143</v>
      </c>
      <c r="I38" s="9" t="s">
        <v>1716</v>
      </c>
    </row>
    <row r="39" spans="2:9" ht="24.9" x14ac:dyDescent="0.4">
      <c r="B39" s="6" t="s">
        <v>520</v>
      </c>
      <c r="C39" s="6" t="s">
        <v>521</v>
      </c>
      <c r="D39" s="6" t="s">
        <v>1610</v>
      </c>
      <c r="E39" s="9" t="s">
        <v>1886</v>
      </c>
      <c r="F39" s="9" t="s">
        <v>1323</v>
      </c>
      <c r="G39" s="9" t="s">
        <v>523</v>
      </c>
      <c r="H39" s="9" t="s">
        <v>523</v>
      </c>
      <c r="I39" s="9" t="s">
        <v>2961</v>
      </c>
    </row>
    <row r="40" spans="2:9" ht="24.9" x14ac:dyDescent="0.4">
      <c r="B40" s="6" t="s">
        <v>520</v>
      </c>
      <c r="C40" s="6" t="s">
        <v>521</v>
      </c>
      <c r="D40" s="6" t="s">
        <v>1613</v>
      </c>
      <c r="E40" s="9" t="s">
        <v>1816</v>
      </c>
      <c r="F40" s="9" t="s">
        <v>1877</v>
      </c>
      <c r="G40" s="9" t="s">
        <v>357</v>
      </c>
      <c r="H40" s="9" t="s">
        <v>357</v>
      </c>
      <c r="I40" s="9" t="s">
        <v>2461</v>
      </c>
    </row>
    <row r="41" spans="2:9" ht="24.9" x14ac:dyDescent="0.4">
      <c r="B41" s="6" t="s">
        <v>520</v>
      </c>
      <c r="C41" s="6" t="s">
        <v>521</v>
      </c>
      <c r="D41" s="6" t="s">
        <v>1617</v>
      </c>
      <c r="E41" s="9" t="s">
        <v>1584</v>
      </c>
      <c r="F41" s="9" t="s">
        <v>45</v>
      </c>
      <c r="G41" s="9" t="s">
        <v>45</v>
      </c>
      <c r="H41" s="9" t="s">
        <v>45</v>
      </c>
      <c r="I41" s="9" t="s">
        <v>45</v>
      </c>
    </row>
    <row r="42" spans="2:9" ht="24.9" x14ac:dyDescent="0.4">
      <c r="B42" s="6" t="s">
        <v>524</v>
      </c>
      <c r="C42" s="6" t="s">
        <v>525</v>
      </c>
      <c r="D42" s="6" t="s">
        <v>1610</v>
      </c>
      <c r="E42" s="9" t="s">
        <v>1745</v>
      </c>
      <c r="F42" s="9" t="s">
        <v>2440</v>
      </c>
      <c r="G42" s="9" t="s">
        <v>342</v>
      </c>
      <c r="H42" s="9" t="s">
        <v>342</v>
      </c>
      <c r="I42" s="9" t="s">
        <v>342</v>
      </c>
    </row>
    <row r="43" spans="2:9" ht="24.9" x14ac:dyDescent="0.4">
      <c r="B43" s="6" t="s">
        <v>524</v>
      </c>
      <c r="C43" s="6" t="s">
        <v>525</v>
      </c>
      <c r="D43" s="6" t="s">
        <v>1613</v>
      </c>
      <c r="E43" s="9" t="s">
        <v>1745</v>
      </c>
      <c r="F43" s="9" t="s">
        <v>2440</v>
      </c>
      <c r="G43" s="9" t="s">
        <v>342</v>
      </c>
      <c r="H43" s="9" t="s">
        <v>342</v>
      </c>
      <c r="I43" s="9" t="s">
        <v>342</v>
      </c>
    </row>
    <row r="44" spans="2:9" ht="24.9" x14ac:dyDescent="0.4">
      <c r="B44" s="6" t="s">
        <v>524</v>
      </c>
      <c r="C44" s="6" t="s">
        <v>525</v>
      </c>
      <c r="D44" s="6" t="s">
        <v>1617</v>
      </c>
      <c r="E44" s="9" t="s">
        <v>1586</v>
      </c>
      <c r="F44" s="9" t="s">
        <v>1653</v>
      </c>
      <c r="G44" s="9" t="s">
        <v>1653</v>
      </c>
      <c r="H44" s="9" t="s">
        <v>1653</v>
      </c>
      <c r="I44" s="9" t="s">
        <v>1653</v>
      </c>
    </row>
    <row r="45" spans="2:9" ht="24.9" x14ac:dyDescent="0.4">
      <c r="B45" s="6" t="s">
        <v>526</v>
      </c>
      <c r="C45" s="6" t="s">
        <v>527</v>
      </c>
      <c r="D45" s="6" t="s">
        <v>1610</v>
      </c>
      <c r="E45" s="9" t="s">
        <v>1627</v>
      </c>
      <c r="F45" s="9" t="s">
        <v>2472</v>
      </c>
      <c r="G45" s="9" t="s">
        <v>529</v>
      </c>
      <c r="H45" s="9" t="s">
        <v>529</v>
      </c>
      <c r="I45" s="9" t="s">
        <v>1888</v>
      </c>
    </row>
    <row r="46" spans="2:9" ht="24.9" x14ac:dyDescent="0.4">
      <c r="B46" s="6" t="s">
        <v>526</v>
      </c>
      <c r="C46" s="6" t="s">
        <v>527</v>
      </c>
      <c r="D46" s="6" t="s">
        <v>1613</v>
      </c>
      <c r="E46" s="9" t="s">
        <v>1853</v>
      </c>
      <c r="F46" s="9" t="s">
        <v>1158</v>
      </c>
      <c r="G46" s="9" t="s">
        <v>497</v>
      </c>
      <c r="H46" s="9" t="s">
        <v>497</v>
      </c>
      <c r="I46" s="9" t="s">
        <v>497</v>
      </c>
    </row>
    <row r="47" spans="2:9" ht="24.9" x14ac:dyDescent="0.4">
      <c r="B47" s="6" t="s">
        <v>526</v>
      </c>
      <c r="C47" s="6" t="s">
        <v>527</v>
      </c>
      <c r="D47" s="6" t="s">
        <v>1617</v>
      </c>
      <c r="E47" s="9" t="s">
        <v>1599</v>
      </c>
      <c r="F47" s="9" t="s">
        <v>1890</v>
      </c>
      <c r="G47" s="9" t="s">
        <v>89</v>
      </c>
      <c r="H47" s="9" t="s">
        <v>89</v>
      </c>
      <c r="I47" s="9" t="s">
        <v>1890</v>
      </c>
    </row>
    <row r="48" spans="2:9" ht="24.9" x14ac:dyDescent="0.4">
      <c r="B48" s="6" t="s">
        <v>530</v>
      </c>
      <c r="C48" s="6" t="s">
        <v>531</v>
      </c>
      <c r="D48" s="6" t="s">
        <v>1610</v>
      </c>
      <c r="E48" s="9" t="s">
        <v>1816</v>
      </c>
      <c r="F48" s="9" t="s">
        <v>1877</v>
      </c>
      <c r="G48" s="9" t="s">
        <v>357</v>
      </c>
      <c r="H48" s="9" t="s">
        <v>357</v>
      </c>
      <c r="I48" s="9" t="s">
        <v>1877</v>
      </c>
    </row>
    <row r="49" spans="2:9" ht="24.9" x14ac:dyDescent="0.4">
      <c r="B49" s="6" t="s">
        <v>530</v>
      </c>
      <c r="C49" s="6" t="s">
        <v>531</v>
      </c>
      <c r="D49" s="6" t="s">
        <v>1613</v>
      </c>
      <c r="E49" s="9" t="s">
        <v>1812</v>
      </c>
      <c r="F49" s="9" t="s">
        <v>1164</v>
      </c>
      <c r="G49" s="9" t="s">
        <v>349</v>
      </c>
      <c r="H49" s="9" t="s">
        <v>349</v>
      </c>
      <c r="I49" s="9" t="s">
        <v>1164</v>
      </c>
    </row>
    <row r="50" spans="2:9" ht="24.9" x14ac:dyDescent="0.4">
      <c r="B50" s="6" t="s">
        <v>530</v>
      </c>
      <c r="C50" s="6" t="s">
        <v>531</v>
      </c>
      <c r="D50" s="6" t="s">
        <v>1617</v>
      </c>
      <c r="E50" s="9" t="s">
        <v>1588</v>
      </c>
      <c r="F50" s="9" t="s">
        <v>59</v>
      </c>
      <c r="G50" s="9" t="s">
        <v>59</v>
      </c>
      <c r="H50" s="9" t="s">
        <v>59</v>
      </c>
      <c r="I50" s="9" t="s">
        <v>59</v>
      </c>
    </row>
    <row r="51" spans="2:9" ht="24.9" x14ac:dyDescent="0.4">
      <c r="B51" s="6" t="s">
        <v>532</v>
      </c>
      <c r="C51" s="6" t="s">
        <v>533</v>
      </c>
      <c r="D51" s="6" t="s">
        <v>1610</v>
      </c>
      <c r="E51" s="9" t="s">
        <v>1611</v>
      </c>
      <c r="F51" s="9" t="s">
        <v>113</v>
      </c>
      <c r="G51" s="9" t="s">
        <v>113</v>
      </c>
      <c r="H51" s="9" t="s">
        <v>113</v>
      </c>
      <c r="I51" s="9" t="s">
        <v>1881</v>
      </c>
    </row>
    <row r="52" spans="2:9" ht="24.9" x14ac:dyDescent="0.4">
      <c r="B52" s="6" t="s">
        <v>532</v>
      </c>
      <c r="C52" s="6" t="s">
        <v>533</v>
      </c>
      <c r="D52" s="6" t="s">
        <v>1613</v>
      </c>
      <c r="E52" s="9" t="s">
        <v>1637</v>
      </c>
      <c r="F52" s="9" t="s">
        <v>183</v>
      </c>
      <c r="G52" s="9" t="s">
        <v>183</v>
      </c>
      <c r="H52" s="9" t="s">
        <v>183</v>
      </c>
      <c r="I52" s="9" t="s">
        <v>925</v>
      </c>
    </row>
    <row r="53" spans="2:9" ht="24.9" x14ac:dyDescent="0.4">
      <c r="B53" s="6" t="s">
        <v>532</v>
      </c>
      <c r="C53" s="6" t="s">
        <v>533</v>
      </c>
      <c r="D53" s="6" t="s">
        <v>1617</v>
      </c>
      <c r="E53" s="9" t="s">
        <v>1713</v>
      </c>
      <c r="F53" s="9" t="s">
        <v>266</v>
      </c>
      <c r="G53" s="9" t="s">
        <v>266</v>
      </c>
      <c r="H53" s="9" t="s">
        <v>266</v>
      </c>
      <c r="I53" s="9" t="s">
        <v>1744</v>
      </c>
    </row>
    <row r="54" spans="2:9" ht="24.9" x14ac:dyDescent="0.4">
      <c r="B54" s="6" t="s">
        <v>534</v>
      </c>
      <c r="C54" s="6" t="s">
        <v>535</v>
      </c>
      <c r="D54" s="6" t="s">
        <v>1610</v>
      </c>
      <c r="E54" s="9" t="s">
        <v>1687</v>
      </c>
      <c r="F54" s="9" t="s">
        <v>1892</v>
      </c>
      <c r="G54" s="9" t="s">
        <v>218</v>
      </c>
      <c r="H54" s="9" t="s">
        <v>218</v>
      </c>
      <c r="I54" s="9" t="s">
        <v>2477</v>
      </c>
    </row>
    <row r="55" spans="2:9" ht="24.9" x14ac:dyDescent="0.4">
      <c r="B55" s="6" t="s">
        <v>534</v>
      </c>
      <c r="C55" s="6" t="s">
        <v>535</v>
      </c>
      <c r="D55" s="6" t="s">
        <v>1613</v>
      </c>
      <c r="E55" s="9" t="s">
        <v>1678</v>
      </c>
      <c r="F55" s="9" t="s">
        <v>1680</v>
      </c>
      <c r="G55" s="9" t="s">
        <v>198</v>
      </c>
      <c r="H55" s="9" t="s">
        <v>198</v>
      </c>
      <c r="I55" s="9" t="s">
        <v>1893</v>
      </c>
    </row>
    <row r="56" spans="2:9" ht="24.9" x14ac:dyDescent="0.4">
      <c r="B56" s="6" t="s">
        <v>534</v>
      </c>
      <c r="C56" s="6" t="s">
        <v>535</v>
      </c>
      <c r="D56" s="6" t="s">
        <v>1617</v>
      </c>
      <c r="E56" s="9" t="s">
        <v>1670</v>
      </c>
      <c r="F56" s="9" t="s">
        <v>996</v>
      </c>
      <c r="G56" s="9" t="s">
        <v>176</v>
      </c>
      <c r="H56" s="9" t="s">
        <v>176</v>
      </c>
      <c r="I56" s="9" t="s">
        <v>935</v>
      </c>
    </row>
    <row r="57" spans="2:9" ht="24.9" x14ac:dyDescent="0.4">
      <c r="B57" s="6" t="s">
        <v>536</v>
      </c>
      <c r="C57" s="6" t="s">
        <v>537</v>
      </c>
      <c r="D57" s="6" t="s">
        <v>1610</v>
      </c>
      <c r="E57" s="9" t="s">
        <v>1864</v>
      </c>
      <c r="F57" s="9" t="s">
        <v>507</v>
      </c>
      <c r="G57" s="9" t="s">
        <v>507</v>
      </c>
      <c r="H57" s="9" t="s">
        <v>507</v>
      </c>
      <c r="I57" s="9" t="s">
        <v>1169</v>
      </c>
    </row>
    <row r="58" spans="2:9" ht="24.9" x14ac:dyDescent="0.4">
      <c r="B58" s="6" t="s">
        <v>536</v>
      </c>
      <c r="C58" s="6" t="s">
        <v>537</v>
      </c>
      <c r="D58" s="6" t="s">
        <v>1613</v>
      </c>
      <c r="E58" s="9" t="s">
        <v>1864</v>
      </c>
      <c r="F58" s="9" t="s">
        <v>507</v>
      </c>
      <c r="G58" s="9" t="s">
        <v>507</v>
      </c>
      <c r="H58" s="9" t="s">
        <v>507</v>
      </c>
      <c r="I58" s="9" t="s">
        <v>1169</v>
      </c>
    </row>
    <row r="59" spans="2:9" ht="24.9" x14ac:dyDescent="0.4">
      <c r="B59" s="6" t="s">
        <v>536</v>
      </c>
      <c r="C59" s="6" t="s">
        <v>537</v>
      </c>
      <c r="D59" s="6" t="s">
        <v>1617</v>
      </c>
      <c r="E59" s="9" t="s">
        <v>1586</v>
      </c>
      <c r="F59" s="9" t="s">
        <v>1653</v>
      </c>
      <c r="G59" s="9" t="s">
        <v>1653</v>
      </c>
      <c r="H59" s="9" t="s">
        <v>1653</v>
      </c>
      <c r="I59" s="9" t="s">
        <v>1653</v>
      </c>
    </row>
  </sheetData>
  <mergeCells count="5">
    <mergeCell ref="B4:B5"/>
    <mergeCell ref="C4:C5"/>
    <mergeCell ref="D4:D5"/>
    <mergeCell ref="E4:E5"/>
    <mergeCell ref="F4:I4"/>
  </mergeCells>
  <pageMargins left="0.7" right="0.7" top="0.75" bottom="0.75" header="0.3" footer="0.3"/>
  <pageSetup paperSize="9" orientation="portrait" horizontalDpi="300" verticalDpi="300"/>
</worksheet>
</file>

<file path=xl/worksheets/sheet4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heetViews>
  <sheetFormatPr baseColWidth="10" defaultRowHeight="14.6" x14ac:dyDescent="0.4"/>
  <cols>
    <col min="2" max="2" width="9.69140625" customWidth="1"/>
    <col min="3" max="3" width="41"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KCHK-KC'!A1", "Zurück")</f>
        <v>Zurück</v>
      </c>
    </row>
    <row r="3" spans="1:13" x14ac:dyDescent="0.4">
      <c r="B3" s="7" t="s">
        <v>5282</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41</v>
      </c>
      <c r="C7" s="21"/>
      <c r="D7" s="29"/>
      <c r="E7" s="29"/>
      <c r="F7" s="29"/>
      <c r="G7" s="29"/>
      <c r="H7" s="29"/>
      <c r="I7" s="29"/>
      <c r="J7" s="29"/>
      <c r="K7" s="29"/>
      <c r="L7" s="29"/>
      <c r="M7" s="29"/>
    </row>
    <row r="8" spans="1:13" ht="24.9" x14ac:dyDescent="0.4">
      <c r="B8" s="6" t="s">
        <v>83</v>
      </c>
      <c r="C8" s="6" t="s">
        <v>43</v>
      </c>
      <c r="D8" s="9" t="s">
        <v>5278</v>
      </c>
      <c r="E8" s="9" t="s">
        <v>1586</v>
      </c>
      <c r="F8" s="9" t="s">
        <v>85</v>
      </c>
      <c r="G8" s="9" t="s">
        <v>5279</v>
      </c>
      <c r="H8" s="9" t="s">
        <v>884</v>
      </c>
      <c r="I8" s="9" t="s">
        <v>5280</v>
      </c>
      <c r="J8" s="9" t="s">
        <v>885</v>
      </c>
      <c r="K8" s="9" t="s">
        <v>5281</v>
      </c>
      <c r="L8" s="9" t="s">
        <v>85</v>
      </c>
      <c r="M8" s="9" t="s">
        <v>5279</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4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baseColWidth="10" defaultRowHeight="14.6" x14ac:dyDescent="0.4"/>
  <cols>
    <col min="2" max="2" width="9.69140625" customWidth="1"/>
    <col min="3" max="3" width="64.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KCHK-KC'!A1", "Zurück")</f>
        <v>Zurück</v>
      </c>
    </row>
    <row r="3" spans="1:9" x14ac:dyDescent="0.4">
      <c r="B3" s="7" t="s">
        <v>6803</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402</v>
      </c>
      <c r="C6" s="6" t="s">
        <v>403</v>
      </c>
      <c r="D6" s="9" t="s">
        <v>1586</v>
      </c>
      <c r="E6" s="9" t="s">
        <v>1586</v>
      </c>
      <c r="F6" s="9" t="s">
        <v>1586</v>
      </c>
      <c r="G6" s="9" t="s">
        <v>1586</v>
      </c>
      <c r="H6" s="9" t="s">
        <v>1586</v>
      </c>
      <c r="I6" s="9" t="s">
        <v>1586</v>
      </c>
    </row>
    <row r="7" spans="1:9" x14ac:dyDescent="0.4">
      <c r="B7" s="10" t="s">
        <v>404</v>
      </c>
      <c r="C7" s="10" t="s">
        <v>384</v>
      </c>
      <c r="D7" s="11" t="s">
        <v>1597</v>
      </c>
      <c r="E7" s="11" t="s">
        <v>1588</v>
      </c>
      <c r="F7" s="11" t="s">
        <v>1586</v>
      </c>
      <c r="G7" s="11" t="s">
        <v>1584</v>
      </c>
      <c r="H7" s="11" t="s">
        <v>1586</v>
      </c>
      <c r="I7" s="11" t="s">
        <v>1586</v>
      </c>
    </row>
    <row r="8" spans="1:9" x14ac:dyDescent="0.4">
      <c r="B8" s="6" t="s">
        <v>405</v>
      </c>
      <c r="C8" s="6" t="s">
        <v>386</v>
      </c>
      <c r="D8" s="9" t="s">
        <v>1597</v>
      </c>
      <c r="E8" s="9" t="s">
        <v>1586</v>
      </c>
      <c r="F8" s="9" t="s">
        <v>1586</v>
      </c>
      <c r="G8" s="9" t="s">
        <v>1584</v>
      </c>
      <c r="H8" s="9" t="s">
        <v>1586</v>
      </c>
      <c r="I8" s="9" t="s">
        <v>1586</v>
      </c>
    </row>
    <row r="9" spans="1:9" x14ac:dyDescent="0.4">
      <c r="B9" s="10" t="s">
        <v>406</v>
      </c>
      <c r="C9" s="10" t="s">
        <v>368</v>
      </c>
      <c r="D9" s="11" t="s">
        <v>1597</v>
      </c>
      <c r="E9" s="11" t="s">
        <v>1588</v>
      </c>
      <c r="F9" s="11" t="s">
        <v>1588</v>
      </c>
      <c r="G9" s="11" t="s">
        <v>1597</v>
      </c>
      <c r="H9" s="11" t="s">
        <v>1586</v>
      </c>
      <c r="I9" s="11" t="s">
        <v>1586</v>
      </c>
    </row>
    <row r="10" spans="1:9" x14ac:dyDescent="0.4">
      <c r="B10" s="6" t="s">
        <v>407</v>
      </c>
      <c r="C10" s="6" t="s">
        <v>389</v>
      </c>
      <c r="D10" s="9" t="s">
        <v>1597</v>
      </c>
      <c r="E10" s="9" t="s">
        <v>1586</v>
      </c>
      <c r="F10" s="9" t="s">
        <v>1586</v>
      </c>
      <c r="G10" s="9" t="s">
        <v>1584</v>
      </c>
      <c r="H10" s="9" t="s">
        <v>1586</v>
      </c>
      <c r="I10" s="9" t="s">
        <v>1586</v>
      </c>
    </row>
    <row r="11" spans="1:9" x14ac:dyDescent="0.4">
      <c r="B11" s="10" t="s">
        <v>408</v>
      </c>
      <c r="C11" s="10" t="s">
        <v>391</v>
      </c>
      <c r="D11" s="11" t="s">
        <v>1584</v>
      </c>
      <c r="E11" s="11" t="s">
        <v>1586</v>
      </c>
      <c r="F11" s="11" t="s">
        <v>1586</v>
      </c>
      <c r="G11" s="11" t="s">
        <v>1584</v>
      </c>
      <c r="H11" s="11" t="s">
        <v>1586</v>
      </c>
      <c r="I11" s="11" t="s">
        <v>1586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4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heetViews>
  <sheetFormatPr baseColWidth="10" defaultRowHeight="14.6" x14ac:dyDescent="0.4"/>
  <cols>
    <col min="2" max="2" width="9.69140625" customWidth="1"/>
    <col min="3" max="3" width="41"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KCHK-KC'!A1", "Zurück")</f>
        <v>Zurück</v>
      </c>
    </row>
    <row r="3" spans="1:9" x14ac:dyDescent="0.4">
      <c r="B3" s="7" t="s">
        <v>6773</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41</v>
      </c>
      <c r="C6" s="21"/>
      <c r="D6" s="29"/>
      <c r="E6" s="29"/>
      <c r="F6" s="29"/>
      <c r="G6" s="29"/>
      <c r="H6" s="29"/>
      <c r="I6" s="29"/>
    </row>
    <row r="7" spans="1:9" x14ac:dyDescent="0.4">
      <c r="B7" s="6" t="s">
        <v>83</v>
      </c>
      <c r="C7" s="6" t="s">
        <v>43</v>
      </c>
      <c r="D7" s="9" t="s">
        <v>1597</v>
      </c>
      <c r="E7" s="9" t="s">
        <v>1586</v>
      </c>
      <c r="F7" s="9" t="s">
        <v>1586</v>
      </c>
      <c r="G7" s="9" t="s">
        <v>1584</v>
      </c>
      <c r="H7" s="9" t="s">
        <v>1586</v>
      </c>
      <c r="I7" s="9" t="s">
        <v>1586</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4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5.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KCHK-KC'!A1", "Zurück")</f>
        <v>Zurück</v>
      </c>
    </row>
    <row r="3" spans="1:7" x14ac:dyDescent="0.4">
      <c r="B3" s="7" t="s">
        <v>6879</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1594</v>
      </c>
      <c r="C6" s="5" t="s">
        <v>1584</v>
      </c>
      <c r="D6" s="5" t="s">
        <v>1586</v>
      </c>
      <c r="E6" s="5" t="s">
        <v>1585</v>
      </c>
      <c r="F6" s="5" t="s">
        <v>1584</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4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8.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KCHK-KC'!A1", "Zurück")</f>
        <v>Zurück</v>
      </c>
    </row>
    <row r="3" spans="1:7" x14ac:dyDescent="0.4">
      <c r="B3" s="7" t="s">
        <v>6848</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1597</v>
      </c>
      <c r="C6" s="5" t="s">
        <v>1586</v>
      </c>
      <c r="D6" s="5" t="s">
        <v>1586</v>
      </c>
      <c r="E6" s="5" t="s">
        <v>1584</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4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89"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KCHK-KC'!A1", "Zurück")</f>
        <v>Zurück</v>
      </c>
    </row>
    <row r="3" spans="1:5" x14ac:dyDescent="0.4">
      <c r="B3" s="7" t="s">
        <v>7273</v>
      </c>
    </row>
    <row r="4" spans="1:5" x14ac:dyDescent="0.4">
      <c r="B4" s="4" t="s">
        <v>6916</v>
      </c>
      <c r="C4" s="3" t="s">
        <v>6917</v>
      </c>
      <c r="D4" s="3" t="s">
        <v>6918</v>
      </c>
      <c r="E4" s="3" t="s">
        <v>6919</v>
      </c>
    </row>
    <row r="5" spans="1:5" x14ac:dyDescent="0.4">
      <c r="B5" s="6" t="s">
        <v>7260</v>
      </c>
      <c r="C5" s="5" t="s">
        <v>1597</v>
      </c>
      <c r="D5" s="5" t="s">
        <v>7261</v>
      </c>
      <c r="E5" s="5" t="s">
        <v>7262</v>
      </c>
    </row>
    <row r="6" spans="1:5" x14ac:dyDescent="0.4">
      <c r="B6" s="10" t="s">
        <v>7263</v>
      </c>
      <c r="C6" s="14" t="s">
        <v>1584</v>
      </c>
      <c r="D6" s="14" t="s">
        <v>7264</v>
      </c>
      <c r="E6" s="14" t="s">
        <v>7265</v>
      </c>
    </row>
    <row r="7" spans="1:5" x14ac:dyDescent="0.4">
      <c r="B7" s="6" t="s">
        <v>7266</v>
      </c>
      <c r="C7" s="5" t="s">
        <v>1597</v>
      </c>
      <c r="D7" s="5" t="s">
        <v>7261</v>
      </c>
      <c r="E7" s="5" t="s">
        <v>7261</v>
      </c>
    </row>
    <row r="8" spans="1:5" x14ac:dyDescent="0.4">
      <c r="B8" s="10" t="s">
        <v>7267</v>
      </c>
      <c r="C8" s="14" t="s">
        <v>1663</v>
      </c>
      <c r="D8" s="14" t="s">
        <v>7268</v>
      </c>
      <c r="E8" s="14" t="s">
        <v>7269</v>
      </c>
    </row>
    <row r="9" spans="1:5" x14ac:dyDescent="0.4">
      <c r="B9" s="6" t="s">
        <v>7270</v>
      </c>
      <c r="C9" s="5" t="s">
        <v>1584</v>
      </c>
      <c r="D9" s="5" t="s">
        <v>7264</v>
      </c>
      <c r="E9" s="5" t="s">
        <v>7264</v>
      </c>
    </row>
    <row r="10" spans="1:5" x14ac:dyDescent="0.4">
      <c r="B10" s="10" t="s">
        <v>3356</v>
      </c>
      <c r="C10" s="14" t="s">
        <v>1851</v>
      </c>
      <c r="D10" s="14" t="s">
        <v>7271</v>
      </c>
      <c r="E10" s="14" t="s">
        <v>7272</v>
      </c>
    </row>
  </sheetData>
  <pageMargins left="0.7" right="0.7" top="0.75" bottom="0.75" header="0.3" footer="0.3"/>
  <pageSetup paperSize="9" orientation="portrait" horizontalDpi="300" verticalDpi="300"/>
</worksheet>
</file>

<file path=xl/worksheets/sheet4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baseColWidth="10" defaultRowHeight="14.6" x14ac:dyDescent="0.4"/>
  <cols>
    <col min="2" max="2" width="9.69140625" customWidth="1"/>
    <col min="3" max="3" width="64.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KCHK-KC'!A1", "Zurück")</f>
        <v>Zurück</v>
      </c>
    </row>
    <row r="3" spans="1:5" x14ac:dyDescent="0.4">
      <c r="B3" s="7" t="s">
        <v>409</v>
      </c>
    </row>
    <row r="4" spans="1:5" x14ac:dyDescent="0.4">
      <c r="B4" s="25" t="s">
        <v>36</v>
      </c>
      <c r="C4" s="25" t="s">
        <v>345</v>
      </c>
      <c r="D4" s="23" t="s">
        <v>38</v>
      </c>
      <c r="E4" s="25" t="s">
        <v>38</v>
      </c>
    </row>
    <row r="5" spans="1:5" x14ac:dyDescent="0.4">
      <c r="B5" s="24"/>
      <c r="C5" s="24"/>
      <c r="D5" s="8" t="s">
        <v>39</v>
      </c>
      <c r="E5" s="8" t="s">
        <v>40</v>
      </c>
    </row>
    <row r="6" spans="1:5" ht="24.9" x14ac:dyDescent="0.4">
      <c r="B6" s="6" t="s">
        <v>402</v>
      </c>
      <c r="C6" s="6" t="s">
        <v>403</v>
      </c>
      <c r="D6" s="9" t="s">
        <v>52</v>
      </c>
      <c r="E6" s="9" t="s">
        <v>52</v>
      </c>
    </row>
    <row r="7" spans="1:5" ht="24.9" x14ac:dyDescent="0.4">
      <c r="B7" s="10" t="s">
        <v>404</v>
      </c>
      <c r="C7" s="10" t="s">
        <v>384</v>
      </c>
      <c r="D7" s="11" t="s">
        <v>84</v>
      </c>
      <c r="E7" s="11" t="s">
        <v>85</v>
      </c>
    </row>
    <row r="8" spans="1:5" ht="24.9" x14ac:dyDescent="0.4">
      <c r="B8" s="6" t="s">
        <v>405</v>
      </c>
      <c r="C8" s="6" t="s">
        <v>386</v>
      </c>
      <c r="D8" s="9" t="s">
        <v>84</v>
      </c>
      <c r="E8" s="9" t="s">
        <v>85</v>
      </c>
    </row>
    <row r="9" spans="1:5" ht="24.9" x14ac:dyDescent="0.4">
      <c r="B9" s="10" t="s">
        <v>406</v>
      </c>
      <c r="C9" s="10" t="s">
        <v>368</v>
      </c>
      <c r="D9" s="11" t="s">
        <v>84</v>
      </c>
      <c r="E9" s="11" t="s">
        <v>85</v>
      </c>
    </row>
    <row r="10" spans="1:5" ht="24.9" x14ac:dyDescent="0.4">
      <c r="B10" s="6" t="s">
        <v>407</v>
      </c>
      <c r="C10" s="6" t="s">
        <v>389</v>
      </c>
      <c r="D10" s="9" t="s">
        <v>84</v>
      </c>
      <c r="E10" s="9" t="s">
        <v>85</v>
      </c>
    </row>
    <row r="11" spans="1:5" ht="24.9" x14ac:dyDescent="0.4">
      <c r="B11" s="10" t="s">
        <v>408</v>
      </c>
      <c r="C11" s="10" t="s">
        <v>391</v>
      </c>
      <c r="D11" s="11" t="s">
        <v>44</v>
      </c>
      <c r="E11" s="11" t="s">
        <v>45</v>
      </c>
    </row>
  </sheetData>
  <mergeCells count="3">
    <mergeCell ref="B4:B5"/>
    <mergeCell ref="C4:C5"/>
    <mergeCell ref="D4:E4"/>
  </mergeCells>
  <pageMargins left="0.7" right="0.7" top="0.75" bottom="0.75" header="0.3" footer="0.3"/>
  <pageSetup paperSize="9" orientation="portrait" horizontalDpi="300" verticalDpi="300"/>
</worksheet>
</file>

<file path=xl/worksheets/sheet4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41"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KCHK-KC'!A1", "Zurück")</f>
        <v>Zurück</v>
      </c>
    </row>
    <row r="3" spans="1:5" x14ac:dyDescent="0.4">
      <c r="B3" s="7" t="s">
        <v>86</v>
      </c>
    </row>
    <row r="4" spans="1:5" x14ac:dyDescent="0.4">
      <c r="B4" s="25" t="s">
        <v>36</v>
      </c>
      <c r="C4" s="25" t="s">
        <v>37</v>
      </c>
      <c r="D4" s="23" t="s">
        <v>38</v>
      </c>
      <c r="E4" s="25" t="s">
        <v>38</v>
      </c>
    </row>
    <row r="5" spans="1:5" x14ac:dyDescent="0.4">
      <c r="B5" s="24"/>
      <c r="C5" s="24"/>
      <c r="D5" s="8" t="s">
        <v>39</v>
      </c>
      <c r="E5" s="8" t="s">
        <v>40</v>
      </c>
    </row>
    <row r="6" spans="1:5" x14ac:dyDescent="0.4">
      <c r="B6" s="21" t="s">
        <v>41</v>
      </c>
      <c r="C6" s="21"/>
      <c r="D6" s="29"/>
      <c r="E6" s="29"/>
    </row>
    <row r="7" spans="1:5" ht="24.9" x14ac:dyDescent="0.4">
      <c r="B7" s="6" t="s">
        <v>83</v>
      </c>
      <c r="C7" s="6" t="s">
        <v>43</v>
      </c>
      <c r="D7" s="9" t="s">
        <v>84</v>
      </c>
      <c r="E7" s="9" t="s">
        <v>85</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4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baseColWidth="10" defaultRowHeight="14.6" x14ac:dyDescent="0.4"/>
  <cols>
    <col min="2" max="2" width="9.69140625" customWidth="1"/>
    <col min="3" max="3" width="64.69140625"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KCHK-KC'!A1", "Zurück")</f>
        <v>Zurück</v>
      </c>
    </row>
    <row r="3" spans="1:7" x14ac:dyDescent="0.4">
      <c r="B3" s="7" t="s">
        <v>1143</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402</v>
      </c>
      <c r="C6" s="6" t="s">
        <v>403</v>
      </c>
      <c r="D6" s="9" t="s">
        <v>52</v>
      </c>
      <c r="E6" s="9" t="s">
        <v>52</v>
      </c>
      <c r="F6" s="9" t="s">
        <v>52</v>
      </c>
      <c r="G6" s="9" t="s">
        <v>52</v>
      </c>
    </row>
    <row r="7" spans="1:7" ht="24.9" x14ac:dyDescent="0.4">
      <c r="B7" s="10" t="s">
        <v>404</v>
      </c>
      <c r="C7" s="10" t="s">
        <v>384</v>
      </c>
      <c r="D7" s="11" t="s">
        <v>85</v>
      </c>
      <c r="E7" s="11" t="s">
        <v>84</v>
      </c>
      <c r="F7" s="11" t="s">
        <v>85</v>
      </c>
      <c r="G7" s="11" t="s">
        <v>85</v>
      </c>
    </row>
    <row r="8" spans="1:7" ht="24.9" x14ac:dyDescent="0.4">
      <c r="B8" s="6" t="s">
        <v>405</v>
      </c>
      <c r="C8" s="6" t="s">
        <v>386</v>
      </c>
      <c r="D8" s="9" t="s">
        <v>85</v>
      </c>
      <c r="E8" s="9" t="s">
        <v>84</v>
      </c>
      <c r="F8" s="9" t="s">
        <v>884</v>
      </c>
      <c r="G8" s="9" t="s">
        <v>884</v>
      </c>
    </row>
    <row r="9" spans="1:7" ht="24.9" x14ac:dyDescent="0.4">
      <c r="B9" s="10" t="s">
        <v>406</v>
      </c>
      <c r="C9" s="10" t="s">
        <v>368</v>
      </c>
      <c r="D9" s="11" t="s">
        <v>85</v>
      </c>
      <c r="E9" s="11" t="s">
        <v>84</v>
      </c>
      <c r="F9" s="11" t="s">
        <v>85</v>
      </c>
      <c r="G9" s="11" t="s">
        <v>85</v>
      </c>
    </row>
    <row r="10" spans="1:7" ht="24.9" x14ac:dyDescent="0.4">
      <c r="B10" s="6" t="s">
        <v>407</v>
      </c>
      <c r="C10" s="6" t="s">
        <v>389</v>
      </c>
      <c r="D10" s="9" t="s">
        <v>85</v>
      </c>
      <c r="E10" s="9" t="s">
        <v>84</v>
      </c>
      <c r="F10" s="9" t="s">
        <v>85</v>
      </c>
      <c r="G10" s="9" t="s">
        <v>85</v>
      </c>
    </row>
    <row r="11" spans="1:7" ht="24.9" x14ac:dyDescent="0.4">
      <c r="B11" s="10" t="s">
        <v>408</v>
      </c>
      <c r="C11" s="10" t="s">
        <v>391</v>
      </c>
      <c r="D11" s="11" t="s">
        <v>45</v>
      </c>
      <c r="E11" s="11" t="s">
        <v>44</v>
      </c>
      <c r="F11" s="11" t="s">
        <v>45</v>
      </c>
      <c r="G11" s="11" t="s">
        <v>45</v>
      </c>
    </row>
    <row r="12" spans="1:7" x14ac:dyDescent="0.4">
      <c r="B12"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4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41"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KCHK-KC'!A1", "Zurück")</f>
        <v>Zurück</v>
      </c>
    </row>
    <row r="3" spans="1:7" x14ac:dyDescent="0.4">
      <c r="B3" s="7" t="s">
        <v>865</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41</v>
      </c>
      <c r="C6" s="21"/>
      <c r="D6" s="29"/>
      <c r="E6" s="29"/>
      <c r="F6" s="29"/>
      <c r="G6" s="29"/>
    </row>
    <row r="7" spans="1:7" ht="24.9" x14ac:dyDescent="0.4">
      <c r="B7" s="6" t="s">
        <v>83</v>
      </c>
      <c r="C7" s="6" t="s">
        <v>43</v>
      </c>
      <c r="D7" s="9" t="s">
        <v>85</v>
      </c>
      <c r="E7" s="9" t="s">
        <v>84</v>
      </c>
      <c r="F7" s="9" t="s">
        <v>85</v>
      </c>
      <c r="G7" s="9" t="s">
        <v>85</v>
      </c>
    </row>
    <row r="8" spans="1:7" x14ac:dyDescent="0.4">
      <c r="B8" s="13" t="s">
        <v>859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heetViews>
  <sheetFormatPr baseColWidth="10" defaultRowHeight="14.6" x14ac:dyDescent="0.4"/>
  <cols>
    <col min="2" max="2" width="9.69140625" customWidth="1"/>
    <col min="3" max="3" width="89" customWidth="1"/>
    <col min="4" max="4" width="10.15234375" customWidth="1"/>
    <col min="5" max="5" width="250.69140625" customWidth="1"/>
  </cols>
  <sheetData>
    <row r="1" spans="1:5" x14ac:dyDescent="0.4">
      <c r="A1" s="2" t="str">
        <f>HYPERLINK("#'Auswahl Auswertungsmodul'!A1", "Zurück zum Start")</f>
        <v>Zurück zum Start</v>
      </c>
    </row>
    <row r="2" spans="1:5" x14ac:dyDescent="0.4">
      <c r="A2" s="2" t="str">
        <f>HYPERLINK("#'Auswahl PCI'!A1", "Zurück")</f>
        <v>Zurück</v>
      </c>
    </row>
    <row r="3" spans="1:5" x14ac:dyDescent="0.4">
      <c r="B3" s="7" t="s">
        <v>3066</v>
      </c>
    </row>
    <row r="4" spans="1:5" x14ac:dyDescent="0.4">
      <c r="B4" s="3" t="s">
        <v>36</v>
      </c>
      <c r="C4" s="4" t="s">
        <v>2081</v>
      </c>
      <c r="D4" s="3" t="s">
        <v>1747</v>
      </c>
      <c r="E4" s="4" t="s">
        <v>1028</v>
      </c>
    </row>
    <row r="5" spans="1:5" ht="62.15" x14ac:dyDescent="0.4">
      <c r="B5" s="5" t="s">
        <v>488</v>
      </c>
      <c r="C5" s="6" t="s">
        <v>489</v>
      </c>
      <c r="D5" s="5" t="s">
        <v>3047</v>
      </c>
      <c r="E5" s="6" t="s">
        <v>3048</v>
      </c>
    </row>
    <row r="6" spans="1:5" x14ac:dyDescent="0.4">
      <c r="B6" s="14" t="s">
        <v>490</v>
      </c>
      <c r="C6" s="10" t="s">
        <v>491</v>
      </c>
      <c r="D6" s="14" t="s">
        <v>17</v>
      </c>
      <c r="E6" s="10" t="s">
        <v>3049</v>
      </c>
    </row>
    <row r="7" spans="1:5" ht="37.299999999999997" x14ac:dyDescent="0.4">
      <c r="B7" s="5" t="s">
        <v>490</v>
      </c>
      <c r="C7" s="6" t="s">
        <v>491</v>
      </c>
      <c r="D7" s="5" t="s">
        <v>23</v>
      </c>
      <c r="E7" s="6" t="s">
        <v>3050</v>
      </c>
    </row>
    <row r="8" spans="1:5" ht="111.9" x14ac:dyDescent="0.4">
      <c r="B8" s="14" t="s">
        <v>498</v>
      </c>
      <c r="C8" s="10" t="s">
        <v>499</v>
      </c>
      <c r="D8" s="14" t="s">
        <v>15</v>
      </c>
      <c r="E8" s="10" t="s">
        <v>3051</v>
      </c>
    </row>
    <row r="9" spans="1:5" ht="37.299999999999997" x14ac:dyDescent="0.4">
      <c r="B9" s="5" t="s">
        <v>500</v>
      </c>
      <c r="C9" s="6" t="s">
        <v>501</v>
      </c>
      <c r="D9" s="5" t="s">
        <v>23</v>
      </c>
      <c r="E9" s="6" t="s">
        <v>3052</v>
      </c>
    </row>
    <row r="10" spans="1:5" x14ac:dyDescent="0.4">
      <c r="B10" s="14" t="s">
        <v>502</v>
      </c>
      <c r="C10" s="10" t="s">
        <v>503</v>
      </c>
      <c r="D10" s="14" t="s">
        <v>23</v>
      </c>
      <c r="E10" s="10" t="s">
        <v>3053</v>
      </c>
    </row>
    <row r="11" spans="1:5" ht="37.299999999999997" x14ac:dyDescent="0.4">
      <c r="B11" s="5" t="s">
        <v>504</v>
      </c>
      <c r="C11" s="6" t="s">
        <v>505</v>
      </c>
      <c r="D11" s="5" t="s">
        <v>23</v>
      </c>
      <c r="E11" s="6" t="s">
        <v>3054</v>
      </c>
    </row>
    <row r="12" spans="1:5" ht="285.89999999999998" x14ac:dyDescent="0.4">
      <c r="B12" s="14" t="s">
        <v>508</v>
      </c>
      <c r="C12" s="10" t="s">
        <v>509</v>
      </c>
      <c r="D12" s="14" t="s">
        <v>15</v>
      </c>
      <c r="E12" s="10" t="s">
        <v>3055</v>
      </c>
    </row>
    <row r="13" spans="1:5" ht="99.45" x14ac:dyDescent="0.4">
      <c r="B13" s="5" t="s">
        <v>508</v>
      </c>
      <c r="C13" s="6" t="s">
        <v>509</v>
      </c>
      <c r="D13" s="5" t="s">
        <v>23</v>
      </c>
      <c r="E13" s="6" t="s">
        <v>3056</v>
      </c>
    </row>
    <row r="14" spans="1:5" x14ac:dyDescent="0.4">
      <c r="B14" s="14" t="s">
        <v>512</v>
      </c>
      <c r="C14" s="10" t="s">
        <v>513</v>
      </c>
      <c r="D14" s="14" t="s">
        <v>19</v>
      </c>
      <c r="E14" s="10" t="s">
        <v>3057</v>
      </c>
    </row>
    <row r="15" spans="1:5" x14ac:dyDescent="0.4">
      <c r="B15" s="5" t="s">
        <v>518</v>
      </c>
      <c r="C15" s="6" t="s">
        <v>519</v>
      </c>
      <c r="D15" s="5" t="s">
        <v>23</v>
      </c>
      <c r="E15" s="6" t="s">
        <v>3058</v>
      </c>
    </row>
    <row r="16" spans="1:5" x14ac:dyDescent="0.4">
      <c r="B16" s="14" t="s">
        <v>520</v>
      </c>
      <c r="C16" s="10" t="s">
        <v>521</v>
      </c>
      <c r="D16" s="14" t="s">
        <v>15</v>
      </c>
      <c r="E16" s="10" t="s">
        <v>3059</v>
      </c>
    </row>
    <row r="17" spans="2:5" ht="62.15" x14ac:dyDescent="0.4">
      <c r="B17" s="5" t="s">
        <v>520</v>
      </c>
      <c r="C17" s="6" t="s">
        <v>521</v>
      </c>
      <c r="D17" s="5" t="s">
        <v>23</v>
      </c>
      <c r="E17" s="6" t="s">
        <v>3060</v>
      </c>
    </row>
    <row r="18" spans="2:5" ht="37.299999999999997" x14ac:dyDescent="0.4">
      <c r="B18" s="14" t="s">
        <v>526</v>
      </c>
      <c r="C18" s="10" t="s">
        <v>527</v>
      </c>
      <c r="D18" s="14" t="s">
        <v>23</v>
      </c>
      <c r="E18" s="10" t="s">
        <v>3061</v>
      </c>
    </row>
    <row r="19" spans="2:5" x14ac:dyDescent="0.4">
      <c r="B19" s="5" t="s">
        <v>530</v>
      </c>
      <c r="C19" s="6" t="s">
        <v>531</v>
      </c>
      <c r="D19" s="5" t="s">
        <v>23</v>
      </c>
      <c r="E19" s="6" t="s">
        <v>3062</v>
      </c>
    </row>
    <row r="20" spans="2:5" ht="62.15" x14ac:dyDescent="0.4">
      <c r="B20" s="14" t="s">
        <v>532</v>
      </c>
      <c r="C20" s="10" t="s">
        <v>533</v>
      </c>
      <c r="D20" s="14" t="s">
        <v>23</v>
      </c>
      <c r="E20" s="10" t="s">
        <v>3063</v>
      </c>
    </row>
    <row r="21" spans="2:5" ht="87" x14ac:dyDescent="0.4">
      <c r="B21" s="5" t="s">
        <v>534</v>
      </c>
      <c r="C21" s="6" t="s">
        <v>535</v>
      </c>
      <c r="D21" s="5" t="s">
        <v>23</v>
      </c>
      <c r="E21" s="6" t="s">
        <v>3064</v>
      </c>
    </row>
    <row r="22" spans="2:5" ht="62.15" x14ac:dyDescent="0.4">
      <c r="B22" s="14" t="s">
        <v>536</v>
      </c>
      <c r="C22" s="10" t="s">
        <v>537</v>
      </c>
      <c r="D22" s="14" t="s">
        <v>23</v>
      </c>
      <c r="E22" s="10" t="s">
        <v>3065</v>
      </c>
    </row>
  </sheetData>
  <pageMargins left="0.7" right="0.7" top="0.75" bottom="0.75" header="0.3" footer="0.3"/>
  <pageSetup paperSize="9" orientation="portrait" horizontalDpi="300" verticalDpi="300"/>
</worksheet>
</file>

<file path=xl/worksheets/sheet4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KCHK-KC'!A1", "Zurück")</f>
        <v>Zurück</v>
      </c>
    </row>
  </sheetData>
  <pageMargins left="0.7" right="0.7" top="0.75" bottom="0.75" header="0.3" footer="0.3"/>
  <pageSetup paperSize="9" orientation="portrait" horizontalDpi="300" verticalDpi="300"/>
</worksheet>
</file>

<file path=xl/worksheets/sheet4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KCHK-KC'!A1", "Zurück")</f>
        <v>Zurück</v>
      </c>
    </row>
  </sheetData>
  <pageMargins left="0.7" right="0.7" top="0.75" bottom="0.75" header="0.3" footer="0.3"/>
  <pageSetup paperSize="9" orientation="portrait" horizontalDpi="300" verticalDpi="300"/>
</worksheet>
</file>

<file path=xl/worksheets/sheet4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heetViews>
  <sheetFormatPr baseColWidth="10" defaultRowHeight="14.6" x14ac:dyDescent="0.4"/>
  <cols>
    <col min="2" max="2" width="9.69140625" customWidth="1"/>
    <col min="3" max="3" width="41"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KCHK-KC'!A1", "Zurück")</f>
        <v>Zurück</v>
      </c>
    </row>
    <row r="3" spans="1:7" x14ac:dyDescent="0.4">
      <c r="B3" s="7" t="s">
        <v>1598</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41</v>
      </c>
      <c r="C6" s="21"/>
      <c r="D6" s="29"/>
      <c r="E6" s="29"/>
      <c r="F6" s="29"/>
      <c r="G6" s="29"/>
    </row>
    <row r="7" spans="1:7" ht="24.9" x14ac:dyDescent="0.4">
      <c r="B7" s="6" t="s">
        <v>83</v>
      </c>
      <c r="C7" s="6" t="s">
        <v>43</v>
      </c>
      <c r="D7" s="9" t="s">
        <v>1597</v>
      </c>
      <c r="E7" s="9" t="s">
        <v>885</v>
      </c>
      <c r="F7" s="9" t="s">
        <v>85</v>
      </c>
      <c r="G7" s="9" t="s">
        <v>85</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4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KCHK-KC'!A1", "Zurück")</f>
        <v>Zurück</v>
      </c>
    </row>
  </sheetData>
  <pageMargins left="0.7" right="0.7" top="0.75" bottom="0.75" header="0.3" footer="0.3"/>
  <pageSetup paperSize="9" orientation="portrait" horizontalDpi="300" verticalDpi="300"/>
</worksheet>
</file>

<file path=xl/worksheets/sheet4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heetViews>
  <sheetFormatPr baseColWidth="10" defaultRowHeight="14.6" x14ac:dyDescent="0.4"/>
  <cols>
    <col min="2" max="2" width="9.69140625" customWidth="1"/>
    <col min="3" max="3" width="64.69140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KCHK-KC'!A1", "Zurück")</f>
        <v>Zurück</v>
      </c>
    </row>
    <row r="3" spans="1:7" x14ac:dyDescent="0.4">
      <c r="B3" s="7" t="s">
        <v>1826</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402</v>
      </c>
      <c r="C6" s="6" t="s">
        <v>403</v>
      </c>
      <c r="D6" s="9" t="s">
        <v>1586</v>
      </c>
      <c r="E6" s="9" t="s">
        <v>52</v>
      </c>
      <c r="F6" s="9" t="s">
        <v>52</v>
      </c>
      <c r="G6" s="9" t="s">
        <v>52</v>
      </c>
    </row>
    <row r="7" spans="1:7" ht="24.9" x14ac:dyDescent="0.4">
      <c r="B7" s="10" t="s">
        <v>404</v>
      </c>
      <c r="C7" s="10" t="s">
        <v>384</v>
      </c>
      <c r="D7" s="11" t="s">
        <v>1597</v>
      </c>
      <c r="E7" s="11" t="s">
        <v>884</v>
      </c>
      <c r="F7" s="11" t="s">
        <v>959</v>
      </c>
      <c r="G7" s="11" t="s">
        <v>85</v>
      </c>
    </row>
    <row r="8" spans="1:7" ht="24.9" x14ac:dyDescent="0.4">
      <c r="B8" s="6" t="s">
        <v>405</v>
      </c>
      <c r="C8" s="6" t="s">
        <v>386</v>
      </c>
      <c r="D8" s="9" t="s">
        <v>1597</v>
      </c>
      <c r="E8" s="9" t="s">
        <v>85</v>
      </c>
      <c r="F8" s="9" t="s">
        <v>885</v>
      </c>
      <c r="G8" s="9" t="s">
        <v>85</v>
      </c>
    </row>
    <row r="9" spans="1:7" ht="24.9" x14ac:dyDescent="0.4">
      <c r="B9" s="10" t="s">
        <v>406</v>
      </c>
      <c r="C9" s="10" t="s">
        <v>368</v>
      </c>
      <c r="D9" s="11" t="s">
        <v>1597</v>
      </c>
      <c r="E9" s="11" t="s">
        <v>84</v>
      </c>
      <c r="F9" s="11" t="s">
        <v>85</v>
      </c>
      <c r="G9" s="11" t="s">
        <v>85</v>
      </c>
    </row>
    <row r="10" spans="1:7" ht="24.9" x14ac:dyDescent="0.4">
      <c r="B10" s="6" t="s">
        <v>407</v>
      </c>
      <c r="C10" s="6" t="s">
        <v>389</v>
      </c>
      <c r="D10" s="9" t="s">
        <v>1597</v>
      </c>
      <c r="E10" s="9" t="s">
        <v>884</v>
      </c>
      <c r="F10" s="9" t="s">
        <v>959</v>
      </c>
      <c r="G10" s="9" t="s">
        <v>85</v>
      </c>
    </row>
    <row r="11" spans="1:7" ht="24.9" x14ac:dyDescent="0.4">
      <c r="B11" s="10" t="s">
        <v>408</v>
      </c>
      <c r="C11" s="10" t="s">
        <v>391</v>
      </c>
      <c r="D11" s="11" t="s">
        <v>1584</v>
      </c>
      <c r="E11" s="11" t="s">
        <v>899</v>
      </c>
      <c r="F11" s="11" t="s">
        <v>898</v>
      </c>
      <c r="G11" s="11" t="s">
        <v>45</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4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KCHK-KC'!A1", "Zurück")</f>
        <v>Zurück</v>
      </c>
    </row>
  </sheetData>
  <pageMargins left="0.7" right="0.7" top="0.75" bottom="0.75" header="0.3" footer="0.3"/>
  <pageSetup paperSize="9" orientation="portrait" horizontalDpi="300" verticalDpi="300"/>
</worksheet>
</file>

<file path=xl/worksheets/sheet4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heetViews>
  <sheetFormatPr baseColWidth="10" defaultRowHeight="14.6" x14ac:dyDescent="0.4"/>
  <cols>
    <col min="2" max="2" width="9.69140625" customWidth="1"/>
    <col min="3" max="3" width="41"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KCHK-KC'!A1", "Zurück")</f>
        <v>Zurück</v>
      </c>
    </row>
    <row r="3" spans="1:6" x14ac:dyDescent="0.4">
      <c r="B3" s="7" t="s">
        <v>2294</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41</v>
      </c>
      <c r="C6" s="21"/>
      <c r="D6" s="29"/>
      <c r="E6" s="29"/>
      <c r="F6" s="29"/>
    </row>
    <row r="7" spans="1:6" ht="24.9" x14ac:dyDescent="0.4">
      <c r="B7" s="6" t="s">
        <v>83</v>
      </c>
      <c r="C7" s="6" t="s">
        <v>43</v>
      </c>
      <c r="D7" s="9" t="s">
        <v>1597</v>
      </c>
      <c r="E7" s="9" t="s">
        <v>884</v>
      </c>
      <c r="F7" s="9" t="s">
        <v>85</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4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KCHK-KC'!A1", "Zurück")</f>
        <v>Zurück</v>
      </c>
    </row>
  </sheetData>
  <pageMargins left="0.7" right="0.7" top="0.75" bottom="0.75" header="0.3" footer="0.3"/>
  <pageSetup paperSize="9" orientation="portrait" horizontalDpi="300" verticalDpi="300"/>
</worksheet>
</file>

<file path=xl/worksheets/sheet4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baseColWidth="10" defaultRowHeight="14.6" x14ac:dyDescent="0.4"/>
  <cols>
    <col min="2" max="2" width="9.69140625" customWidth="1"/>
    <col min="3" max="3" width="64.69140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KCHK-KC'!A1", "Zurück")</f>
        <v>Zurück</v>
      </c>
    </row>
    <row r="3" spans="1:8" x14ac:dyDescent="0.4">
      <c r="B3" s="7" t="s">
        <v>2421</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402</v>
      </c>
      <c r="C6" s="6" t="s">
        <v>403</v>
      </c>
      <c r="D6" s="9" t="s">
        <v>1586</v>
      </c>
      <c r="E6" s="9" t="s">
        <v>52</v>
      </c>
      <c r="F6" s="9" t="s">
        <v>52</v>
      </c>
      <c r="G6" s="9" t="s">
        <v>52</v>
      </c>
      <c r="H6" s="9" t="s">
        <v>52</v>
      </c>
    </row>
    <row r="7" spans="1:8" ht="24.9" x14ac:dyDescent="0.4">
      <c r="B7" s="10" t="s">
        <v>404</v>
      </c>
      <c r="C7" s="10" t="s">
        <v>384</v>
      </c>
      <c r="D7" s="11" t="s">
        <v>1597</v>
      </c>
      <c r="E7" s="11" t="s">
        <v>85</v>
      </c>
      <c r="F7" s="11" t="s">
        <v>884</v>
      </c>
      <c r="G7" s="11" t="s">
        <v>85</v>
      </c>
      <c r="H7" s="11" t="s">
        <v>85</v>
      </c>
    </row>
    <row r="8" spans="1:8" ht="24.9" x14ac:dyDescent="0.4">
      <c r="B8" s="6" t="s">
        <v>405</v>
      </c>
      <c r="C8" s="6" t="s">
        <v>386</v>
      </c>
      <c r="D8" s="9" t="s">
        <v>1597</v>
      </c>
      <c r="E8" s="9" t="s">
        <v>85</v>
      </c>
      <c r="F8" s="9" t="s">
        <v>884</v>
      </c>
      <c r="G8" s="9" t="s">
        <v>85</v>
      </c>
      <c r="H8" s="9" t="s">
        <v>85</v>
      </c>
    </row>
    <row r="9" spans="1:8" ht="24.9" x14ac:dyDescent="0.4">
      <c r="B9" s="10" t="s">
        <v>406</v>
      </c>
      <c r="C9" s="10" t="s">
        <v>368</v>
      </c>
      <c r="D9" s="11" t="s">
        <v>1597</v>
      </c>
      <c r="E9" s="11" t="s">
        <v>85</v>
      </c>
      <c r="F9" s="11" t="s">
        <v>85</v>
      </c>
      <c r="G9" s="11" t="s">
        <v>85</v>
      </c>
      <c r="H9" s="11" t="s">
        <v>85</v>
      </c>
    </row>
    <row r="10" spans="1:8" ht="24.9" x14ac:dyDescent="0.4">
      <c r="B10" s="6" t="s">
        <v>407</v>
      </c>
      <c r="C10" s="6" t="s">
        <v>389</v>
      </c>
      <c r="D10" s="9" t="s">
        <v>1597</v>
      </c>
      <c r="E10" s="9" t="s">
        <v>85</v>
      </c>
      <c r="F10" s="9" t="s">
        <v>884</v>
      </c>
      <c r="G10" s="9" t="s">
        <v>85</v>
      </c>
      <c r="H10" s="9" t="s">
        <v>85</v>
      </c>
    </row>
    <row r="11" spans="1:8" ht="24.9" x14ac:dyDescent="0.4">
      <c r="B11" s="10" t="s">
        <v>408</v>
      </c>
      <c r="C11" s="10" t="s">
        <v>391</v>
      </c>
      <c r="D11" s="11" t="s">
        <v>1584</v>
      </c>
      <c r="E11" s="11" t="s">
        <v>45</v>
      </c>
      <c r="F11" s="11" t="s">
        <v>45</v>
      </c>
      <c r="G11" s="11" t="s">
        <v>45</v>
      </c>
      <c r="H11" s="11" t="s">
        <v>45</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4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KCHK-KC'!A1", "Zurück")</f>
        <v>Zurück</v>
      </c>
    </row>
  </sheetData>
  <pageMargins left="0.7" right="0.7" top="0.75" bottom="0.75" header="0.3" footer="0.3"/>
  <pageSetup paperSize="9" orientation="portrait"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workbookViewId="0"/>
  </sheetViews>
  <sheetFormatPr baseColWidth="10" defaultRowHeight="14.6" x14ac:dyDescent="0.4"/>
  <cols>
    <col min="2" max="2" width="9.69140625" customWidth="1"/>
    <col min="3" max="3" width="89" customWidth="1"/>
    <col min="4" max="4" width="17" customWidth="1"/>
    <col min="5" max="5" width="39.69140625" customWidth="1"/>
    <col min="6" max="6" width="45.69140625" customWidth="1"/>
    <col min="7" max="7" width="82.69140625" customWidth="1"/>
  </cols>
  <sheetData>
    <row r="1" spans="1:7" x14ac:dyDescent="0.4">
      <c r="A1" s="2" t="str">
        <f>HYPERLINK("#'Auswahl Auswertungsmodul'!A1", "Zurück zum Start")</f>
        <v>Zurück zum Start</v>
      </c>
    </row>
    <row r="2" spans="1:7" x14ac:dyDescent="0.4">
      <c r="A2" s="2" t="str">
        <f>HYPERLINK("#'Auswahl PCI'!A1", "Zurück")</f>
        <v>Zurück</v>
      </c>
    </row>
    <row r="3" spans="1:7" x14ac:dyDescent="0.4">
      <c r="B3" s="7" t="s">
        <v>3257</v>
      </c>
    </row>
    <row r="4" spans="1:7" x14ac:dyDescent="0.4">
      <c r="B4" s="25" t="s">
        <v>36</v>
      </c>
      <c r="C4" s="25" t="s">
        <v>345</v>
      </c>
      <c r="D4" s="25" t="s">
        <v>1608</v>
      </c>
      <c r="E4" s="23" t="s">
        <v>3171</v>
      </c>
      <c r="F4" s="25" t="s">
        <v>3171</v>
      </c>
      <c r="G4" s="26" t="s">
        <v>3172</v>
      </c>
    </row>
    <row r="5" spans="1:7" x14ac:dyDescent="0.4">
      <c r="B5" s="24"/>
      <c r="C5" s="24"/>
      <c r="D5" s="24"/>
      <c r="E5" s="8" t="s">
        <v>3173</v>
      </c>
      <c r="F5" s="8" t="s">
        <v>3174</v>
      </c>
      <c r="G5" s="27"/>
    </row>
    <row r="6" spans="1:7" ht="24.9" x14ac:dyDescent="0.4">
      <c r="B6" s="6" t="s">
        <v>488</v>
      </c>
      <c r="C6" s="6" t="s">
        <v>489</v>
      </c>
      <c r="D6" s="6" t="s">
        <v>1610</v>
      </c>
      <c r="E6" s="9" t="s">
        <v>2424</v>
      </c>
      <c r="F6" s="9" t="s">
        <v>230</v>
      </c>
      <c r="G6" s="9" t="s">
        <v>3240</v>
      </c>
    </row>
    <row r="7" spans="1:7" ht="24.9" x14ac:dyDescent="0.4">
      <c r="B7" s="6" t="s">
        <v>488</v>
      </c>
      <c r="C7" s="6" t="s">
        <v>489</v>
      </c>
      <c r="D7" s="6" t="s">
        <v>1613</v>
      </c>
      <c r="E7" s="9" t="s">
        <v>857</v>
      </c>
      <c r="F7" s="9" t="s">
        <v>600</v>
      </c>
      <c r="G7" s="9" t="s">
        <v>856</v>
      </c>
    </row>
    <row r="8" spans="1:7" ht="24.9" x14ac:dyDescent="0.4">
      <c r="B8" s="6" t="s">
        <v>488</v>
      </c>
      <c r="C8" s="6" t="s">
        <v>489</v>
      </c>
      <c r="D8" s="6" t="s">
        <v>1617</v>
      </c>
      <c r="E8" s="9" t="s">
        <v>897</v>
      </c>
      <c r="F8" s="9" t="s">
        <v>77</v>
      </c>
      <c r="G8" s="9" t="s">
        <v>897</v>
      </c>
    </row>
    <row r="9" spans="1:7" ht="24.9" x14ac:dyDescent="0.4">
      <c r="B9" s="6" t="s">
        <v>490</v>
      </c>
      <c r="C9" s="6" t="s">
        <v>491</v>
      </c>
      <c r="D9" s="6" t="s">
        <v>1610</v>
      </c>
      <c r="E9" s="9" t="s">
        <v>2885</v>
      </c>
      <c r="F9" s="9" t="s">
        <v>1271</v>
      </c>
      <c r="G9" s="9" t="s">
        <v>3216</v>
      </c>
    </row>
    <row r="10" spans="1:7" ht="24.9" x14ac:dyDescent="0.4">
      <c r="B10" s="6" t="s">
        <v>490</v>
      </c>
      <c r="C10" s="6" t="s">
        <v>491</v>
      </c>
      <c r="D10" s="6" t="s">
        <v>1613</v>
      </c>
      <c r="E10" s="9" t="s">
        <v>3241</v>
      </c>
      <c r="F10" s="9" t="s">
        <v>1300</v>
      </c>
      <c r="G10" s="9" t="s">
        <v>3242</v>
      </c>
    </row>
    <row r="11" spans="1:7" ht="24.9" x14ac:dyDescent="0.4">
      <c r="B11" s="6" t="s">
        <v>490</v>
      </c>
      <c r="C11" s="6" t="s">
        <v>491</v>
      </c>
      <c r="D11" s="6" t="s">
        <v>1617</v>
      </c>
      <c r="E11" s="9" t="s">
        <v>884</v>
      </c>
      <c r="F11" s="9" t="s">
        <v>168</v>
      </c>
      <c r="G11" s="9" t="s">
        <v>885</v>
      </c>
    </row>
    <row r="12" spans="1:7" ht="24.9" x14ac:dyDescent="0.4">
      <c r="B12" s="6" t="s">
        <v>494</v>
      </c>
      <c r="C12" s="6" t="s">
        <v>495</v>
      </c>
      <c r="D12" s="6" t="s">
        <v>1610</v>
      </c>
      <c r="E12" s="9" t="s">
        <v>1847</v>
      </c>
      <c r="F12" s="9" t="s">
        <v>49</v>
      </c>
      <c r="G12" s="9" t="s">
        <v>3243</v>
      </c>
    </row>
    <row r="13" spans="1:7" ht="24.9" x14ac:dyDescent="0.4">
      <c r="B13" s="6" t="s">
        <v>494</v>
      </c>
      <c r="C13" s="6" t="s">
        <v>495</v>
      </c>
      <c r="D13" s="6" t="s">
        <v>1613</v>
      </c>
      <c r="E13" s="9" t="s">
        <v>1847</v>
      </c>
      <c r="F13" s="9" t="s">
        <v>49</v>
      </c>
      <c r="G13" s="9" t="s">
        <v>3243</v>
      </c>
    </row>
    <row r="14" spans="1:7" ht="24.9" x14ac:dyDescent="0.4">
      <c r="B14" s="6" t="s">
        <v>494</v>
      </c>
      <c r="C14" s="6" t="s">
        <v>495</v>
      </c>
      <c r="D14" s="6" t="s">
        <v>1617</v>
      </c>
      <c r="E14" s="9" t="s">
        <v>1653</v>
      </c>
      <c r="F14" s="9" t="s">
        <v>1653</v>
      </c>
      <c r="G14" s="9" t="s">
        <v>1653</v>
      </c>
    </row>
    <row r="15" spans="1:7" ht="24.9" x14ac:dyDescent="0.4">
      <c r="B15" s="6" t="s">
        <v>498</v>
      </c>
      <c r="C15" s="6" t="s">
        <v>499</v>
      </c>
      <c r="D15" s="6" t="s">
        <v>1610</v>
      </c>
      <c r="E15" s="9" t="s">
        <v>85</v>
      </c>
      <c r="F15" s="9" t="s">
        <v>137</v>
      </c>
      <c r="G15" s="9" t="s">
        <v>84</v>
      </c>
    </row>
    <row r="16" spans="1:7" ht="24.9" x14ac:dyDescent="0.4">
      <c r="B16" s="6" t="s">
        <v>498</v>
      </c>
      <c r="C16" s="6" t="s">
        <v>499</v>
      </c>
      <c r="D16" s="6" t="s">
        <v>1613</v>
      </c>
      <c r="E16" s="9" t="s">
        <v>85</v>
      </c>
      <c r="F16" s="9" t="s">
        <v>624</v>
      </c>
      <c r="G16" s="9" t="s">
        <v>84</v>
      </c>
    </row>
    <row r="17" spans="2:7" ht="24.9" x14ac:dyDescent="0.4">
      <c r="B17" s="6" t="s">
        <v>498</v>
      </c>
      <c r="C17" s="6" t="s">
        <v>499</v>
      </c>
      <c r="D17" s="6" t="s">
        <v>1617</v>
      </c>
      <c r="E17" s="9" t="s">
        <v>52</v>
      </c>
      <c r="F17" s="9" t="s">
        <v>81</v>
      </c>
      <c r="G17" s="9" t="s">
        <v>52</v>
      </c>
    </row>
    <row r="18" spans="2:7" ht="24.9" x14ac:dyDescent="0.4">
      <c r="B18" s="6" t="s">
        <v>500</v>
      </c>
      <c r="C18" s="6" t="s">
        <v>501</v>
      </c>
      <c r="D18" s="6" t="s">
        <v>1610</v>
      </c>
      <c r="E18" s="9" t="s">
        <v>3244</v>
      </c>
      <c r="F18" s="9" t="s">
        <v>929</v>
      </c>
      <c r="G18" s="9" t="s">
        <v>3245</v>
      </c>
    </row>
    <row r="19" spans="2:7" ht="24.9" x14ac:dyDescent="0.4">
      <c r="B19" s="6" t="s">
        <v>500</v>
      </c>
      <c r="C19" s="6" t="s">
        <v>501</v>
      </c>
      <c r="D19" s="6" t="s">
        <v>1613</v>
      </c>
      <c r="E19" s="9" t="s">
        <v>3246</v>
      </c>
      <c r="F19" s="9" t="s">
        <v>992</v>
      </c>
      <c r="G19" s="9" t="s">
        <v>3247</v>
      </c>
    </row>
    <row r="20" spans="2:7" ht="24.9" x14ac:dyDescent="0.4">
      <c r="B20" s="6" t="s">
        <v>500</v>
      </c>
      <c r="C20" s="6" t="s">
        <v>501</v>
      </c>
      <c r="D20" s="6" t="s">
        <v>1617</v>
      </c>
      <c r="E20" s="9" t="s">
        <v>45</v>
      </c>
      <c r="F20" s="9" t="s">
        <v>85</v>
      </c>
      <c r="G20" s="9" t="s">
        <v>44</v>
      </c>
    </row>
    <row r="21" spans="2:7" ht="24.9" x14ac:dyDescent="0.4">
      <c r="B21" s="6" t="s">
        <v>502</v>
      </c>
      <c r="C21" s="6" t="s">
        <v>503</v>
      </c>
      <c r="D21" s="6" t="s">
        <v>1610</v>
      </c>
      <c r="E21" s="9" t="s">
        <v>3210</v>
      </c>
      <c r="F21" s="9" t="s">
        <v>162</v>
      </c>
      <c r="G21" s="9" t="s">
        <v>3211</v>
      </c>
    </row>
    <row r="22" spans="2:7" ht="24.9" x14ac:dyDescent="0.4">
      <c r="B22" s="6" t="s">
        <v>502</v>
      </c>
      <c r="C22" s="6" t="s">
        <v>503</v>
      </c>
      <c r="D22" s="6" t="s">
        <v>1613</v>
      </c>
      <c r="E22" s="9" t="s">
        <v>3210</v>
      </c>
      <c r="F22" s="9" t="s">
        <v>286</v>
      </c>
      <c r="G22" s="9" t="s">
        <v>3211</v>
      </c>
    </row>
    <row r="23" spans="2:7" ht="24.9" x14ac:dyDescent="0.4">
      <c r="B23" s="6" t="s">
        <v>502</v>
      </c>
      <c r="C23" s="6" t="s">
        <v>503</v>
      </c>
      <c r="D23" s="6" t="s">
        <v>1617</v>
      </c>
      <c r="E23" s="9" t="s">
        <v>52</v>
      </c>
      <c r="F23" s="9" t="s">
        <v>59</v>
      </c>
      <c r="G23" s="9" t="s">
        <v>52</v>
      </c>
    </row>
    <row r="24" spans="2:7" ht="24.9" x14ac:dyDescent="0.4">
      <c r="B24" s="6" t="s">
        <v>504</v>
      </c>
      <c r="C24" s="6" t="s">
        <v>505</v>
      </c>
      <c r="D24" s="6" t="s">
        <v>1610</v>
      </c>
      <c r="E24" s="9" t="s">
        <v>3248</v>
      </c>
      <c r="F24" s="9" t="s">
        <v>93</v>
      </c>
      <c r="G24" s="9" t="s">
        <v>3249</v>
      </c>
    </row>
    <row r="25" spans="2:7" ht="24.9" x14ac:dyDescent="0.4">
      <c r="B25" s="6" t="s">
        <v>504</v>
      </c>
      <c r="C25" s="6" t="s">
        <v>505</v>
      </c>
      <c r="D25" s="6" t="s">
        <v>1613</v>
      </c>
      <c r="E25" s="9" t="s">
        <v>3248</v>
      </c>
      <c r="F25" s="9" t="s">
        <v>77</v>
      </c>
      <c r="G25" s="9" t="s">
        <v>3249</v>
      </c>
    </row>
    <row r="26" spans="2:7" ht="24.9" x14ac:dyDescent="0.4">
      <c r="B26" s="6" t="s">
        <v>504</v>
      </c>
      <c r="C26" s="6" t="s">
        <v>505</v>
      </c>
      <c r="D26" s="6" t="s">
        <v>1617</v>
      </c>
      <c r="E26" s="9" t="s">
        <v>52</v>
      </c>
      <c r="F26" s="9" t="s">
        <v>59</v>
      </c>
      <c r="G26" s="9" t="s">
        <v>52</v>
      </c>
    </row>
    <row r="27" spans="2:7" ht="24.9" x14ac:dyDescent="0.4">
      <c r="B27" s="6" t="s">
        <v>508</v>
      </c>
      <c r="C27" s="6" t="s">
        <v>509</v>
      </c>
      <c r="D27" s="6" t="s">
        <v>1610</v>
      </c>
      <c r="E27" s="9" t="s">
        <v>996</v>
      </c>
      <c r="F27" s="9" t="s">
        <v>3250</v>
      </c>
      <c r="G27" s="9" t="s">
        <v>997</v>
      </c>
    </row>
    <row r="28" spans="2:7" ht="24.9" x14ac:dyDescent="0.4">
      <c r="B28" s="6" t="s">
        <v>508</v>
      </c>
      <c r="C28" s="6" t="s">
        <v>509</v>
      </c>
      <c r="D28" s="6" t="s">
        <v>1613</v>
      </c>
      <c r="E28" s="9" t="s">
        <v>996</v>
      </c>
      <c r="F28" s="9" t="s">
        <v>3251</v>
      </c>
      <c r="G28" s="9" t="s">
        <v>997</v>
      </c>
    </row>
    <row r="29" spans="2:7" ht="24.9" x14ac:dyDescent="0.4">
      <c r="B29" s="6" t="s">
        <v>508</v>
      </c>
      <c r="C29" s="6" t="s">
        <v>509</v>
      </c>
      <c r="D29" s="6" t="s">
        <v>1617</v>
      </c>
      <c r="E29" s="9" t="s">
        <v>52</v>
      </c>
      <c r="F29" s="9" t="s">
        <v>143</v>
      </c>
      <c r="G29" s="9" t="s">
        <v>52</v>
      </c>
    </row>
    <row r="30" spans="2:7" ht="24.9" x14ac:dyDescent="0.4">
      <c r="B30" s="6" t="s">
        <v>512</v>
      </c>
      <c r="C30" s="6" t="s">
        <v>513</v>
      </c>
      <c r="D30" s="6" t="s">
        <v>1610</v>
      </c>
      <c r="E30" s="9" t="s">
        <v>3252</v>
      </c>
      <c r="F30" s="9" t="s">
        <v>992</v>
      </c>
      <c r="G30" s="9" t="s">
        <v>3253</v>
      </c>
    </row>
    <row r="31" spans="2:7" ht="24.9" x14ac:dyDescent="0.4">
      <c r="B31" s="6" t="s">
        <v>512</v>
      </c>
      <c r="C31" s="6" t="s">
        <v>513</v>
      </c>
      <c r="D31" s="6" t="s">
        <v>1613</v>
      </c>
      <c r="E31" s="9" t="s">
        <v>1241</v>
      </c>
      <c r="F31" s="9" t="s">
        <v>992</v>
      </c>
      <c r="G31" s="9" t="s">
        <v>3254</v>
      </c>
    </row>
    <row r="32" spans="2:7" ht="24.9" x14ac:dyDescent="0.4">
      <c r="B32" s="6" t="s">
        <v>512</v>
      </c>
      <c r="C32" s="6" t="s">
        <v>513</v>
      </c>
      <c r="D32" s="6" t="s">
        <v>1617</v>
      </c>
      <c r="E32" s="9" t="s">
        <v>59</v>
      </c>
      <c r="F32" s="9" t="s">
        <v>52</v>
      </c>
      <c r="G32" s="9" t="s">
        <v>58</v>
      </c>
    </row>
    <row r="33" spans="2:7" ht="24.9" x14ac:dyDescent="0.4">
      <c r="B33" s="6" t="s">
        <v>516</v>
      </c>
      <c r="C33" s="6" t="s">
        <v>517</v>
      </c>
      <c r="D33" s="6" t="s">
        <v>1610</v>
      </c>
      <c r="E33" s="9" t="s">
        <v>1979</v>
      </c>
      <c r="F33" s="9" t="s">
        <v>286</v>
      </c>
      <c r="G33" s="9" t="s">
        <v>1659</v>
      </c>
    </row>
    <row r="34" spans="2:7" ht="24.9" x14ac:dyDescent="0.4">
      <c r="B34" s="6" t="s">
        <v>516</v>
      </c>
      <c r="C34" s="6" t="s">
        <v>517</v>
      </c>
      <c r="D34" s="6" t="s">
        <v>1613</v>
      </c>
      <c r="E34" s="9" t="s">
        <v>1979</v>
      </c>
      <c r="F34" s="9" t="s">
        <v>266</v>
      </c>
      <c r="G34" s="9" t="s">
        <v>1659</v>
      </c>
    </row>
    <row r="35" spans="2:7" ht="24.9" x14ac:dyDescent="0.4">
      <c r="B35" s="6" t="s">
        <v>516</v>
      </c>
      <c r="C35" s="6" t="s">
        <v>517</v>
      </c>
      <c r="D35" s="6" t="s">
        <v>1617</v>
      </c>
      <c r="E35" s="9" t="s">
        <v>52</v>
      </c>
      <c r="F35" s="9" t="s">
        <v>59</v>
      </c>
      <c r="G35" s="9" t="s">
        <v>52</v>
      </c>
    </row>
    <row r="36" spans="2:7" ht="24.9" x14ac:dyDescent="0.4">
      <c r="B36" s="6" t="s">
        <v>518</v>
      </c>
      <c r="C36" s="6" t="s">
        <v>519</v>
      </c>
      <c r="D36" s="6" t="s">
        <v>1610</v>
      </c>
      <c r="E36" s="9" t="s">
        <v>1268</v>
      </c>
      <c r="F36" s="9" t="s">
        <v>452</v>
      </c>
      <c r="G36" s="9" t="s">
        <v>3255</v>
      </c>
    </row>
    <row r="37" spans="2:7" ht="24.9" x14ac:dyDescent="0.4">
      <c r="B37" s="6" t="s">
        <v>518</v>
      </c>
      <c r="C37" s="6" t="s">
        <v>519</v>
      </c>
      <c r="D37" s="6" t="s">
        <v>1613</v>
      </c>
      <c r="E37" s="9" t="s">
        <v>1268</v>
      </c>
      <c r="F37" s="9" t="s">
        <v>93</v>
      </c>
      <c r="G37" s="9" t="s">
        <v>3255</v>
      </c>
    </row>
    <row r="38" spans="2:7" ht="24.9" x14ac:dyDescent="0.4">
      <c r="B38" s="6" t="s">
        <v>518</v>
      </c>
      <c r="C38" s="6" t="s">
        <v>519</v>
      </c>
      <c r="D38" s="6" t="s">
        <v>1617</v>
      </c>
      <c r="E38" s="9" t="s">
        <v>52</v>
      </c>
      <c r="F38" s="9" t="s">
        <v>143</v>
      </c>
      <c r="G38" s="9" t="s">
        <v>52</v>
      </c>
    </row>
    <row r="39" spans="2:7" ht="24.9" x14ac:dyDescent="0.4">
      <c r="B39" s="6" t="s">
        <v>520</v>
      </c>
      <c r="C39" s="6" t="s">
        <v>521</v>
      </c>
      <c r="D39" s="6" t="s">
        <v>1610</v>
      </c>
      <c r="E39" s="9" t="s">
        <v>897</v>
      </c>
      <c r="F39" s="9" t="s">
        <v>222</v>
      </c>
      <c r="G39" s="9" t="s">
        <v>897</v>
      </c>
    </row>
    <row r="40" spans="2:7" ht="24.9" x14ac:dyDescent="0.4">
      <c r="B40" s="6" t="s">
        <v>520</v>
      </c>
      <c r="C40" s="6" t="s">
        <v>521</v>
      </c>
      <c r="D40" s="6" t="s">
        <v>1613</v>
      </c>
      <c r="E40" s="9" t="s">
        <v>885</v>
      </c>
      <c r="F40" s="9" t="s">
        <v>222</v>
      </c>
      <c r="G40" s="9" t="s">
        <v>884</v>
      </c>
    </row>
    <row r="41" spans="2:7" ht="24.9" x14ac:dyDescent="0.4">
      <c r="B41" s="6" t="s">
        <v>520</v>
      </c>
      <c r="C41" s="6" t="s">
        <v>521</v>
      </c>
      <c r="D41" s="6" t="s">
        <v>1617</v>
      </c>
      <c r="E41" s="9" t="s">
        <v>81</v>
      </c>
      <c r="F41" s="9" t="s">
        <v>52</v>
      </c>
      <c r="G41" s="9" t="s">
        <v>80</v>
      </c>
    </row>
    <row r="42" spans="2:7" ht="24.9" x14ac:dyDescent="0.4">
      <c r="B42" s="6" t="s">
        <v>524</v>
      </c>
      <c r="C42" s="6" t="s">
        <v>525</v>
      </c>
      <c r="D42" s="6" t="s">
        <v>1610</v>
      </c>
      <c r="E42" s="9" t="s">
        <v>1674</v>
      </c>
      <c r="F42" s="9" t="s">
        <v>240</v>
      </c>
      <c r="G42" s="9" t="s">
        <v>927</v>
      </c>
    </row>
    <row r="43" spans="2:7" ht="24.9" x14ac:dyDescent="0.4">
      <c r="B43" s="6" t="s">
        <v>524</v>
      </c>
      <c r="C43" s="6" t="s">
        <v>525</v>
      </c>
      <c r="D43" s="6" t="s">
        <v>1613</v>
      </c>
      <c r="E43" s="9" t="s">
        <v>1674</v>
      </c>
      <c r="F43" s="9" t="s">
        <v>240</v>
      </c>
      <c r="G43" s="9" t="s">
        <v>927</v>
      </c>
    </row>
    <row r="44" spans="2:7" ht="24.9" x14ac:dyDescent="0.4">
      <c r="B44" s="6" t="s">
        <v>524</v>
      </c>
      <c r="C44" s="6" t="s">
        <v>525</v>
      </c>
      <c r="D44" s="6" t="s">
        <v>1617</v>
      </c>
      <c r="E44" s="9" t="s">
        <v>1653</v>
      </c>
      <c r="F44" s="9" t="s">
        <v>1653</v>
      </c>
      <c r="G44" s="9" t="s">
        <v>1653</v>
      </c>
    </row>
    <row r="45" spans="2:7" ht="24.9" x14ac:dyDescent="0.4">
      <c r="B45" s="6" t="s">
        <v>526</v>
      </c>
      <c r="C45" s="6" t="s">
        <v>527</v>
      </c>
      <c r="D45" s="6" t="s">
        <v>1610</v>
      </c>
      <c r="E45" s="9" t="s">
        <v>926</v>
      </c>
      <c r="F45" s="9" t="s">
        <v>887</v>
      </c>
      <c r="G45" s="9" t="s">
        <v>927</v>
      </c>
    </row>
    <row r="46" spans="2:7" ht="24.9" x14ac:dyDescent="0.4">
      <c r="B46" s="6" t="s">
        <v>526</v>
      </c>
      <c r="C46" s="6" t="s">
        <v>527</v>
      </c>
      <c r="D46" s="6" t="s">
        <v>1613</v>
      </c>
      <c r="E46" s="9" t="s">
        <v>959</v>
      </c>
      <c r="F46" s="9" t="s">
        <v>1417</v>
      </c>
      <c r="G46" s="9" t="s">
        <v>959</v>
      </c>
    </row>
    <row r="47" spans="2:7" ht="24.9" x14ac:dyDescent="0.4">
      <c r="B47" s="6" t="s">
        <v>526</v>
      </c>
      <c r="C47" s="6" t="s">
        <v>527</v>
      </c>
      <c r="D47" s="6" t="s">
        <v>1617</v>
      </c>
      <c r="E47" s="9" t="s">
        <v>45</v>
      </c>
      <c r="F47" s="9" t="s">
        <v>187</v>
      </c>
      <c r="G47" s="9" t="s">
        <v>44</v>
      </c>
    </row>
    <row r="48" spans="2:7" ht="24.9" x14ac:dyDescent="0.4">
      <c r="B48" s="6" t="s">
        <v>530</v>
      </c>
      <c r="C48" s="6" t="s">
        <v>531</v>
      </c>
      <c r="D48" s="6" t="s">
        <v>1610</v>
      </c>
      <c r="E48" s="9" t="s">
        <v>149</v>
      </c>
      <c r="F48" s="9" t="s">
        <v>1680</v>
      </c>
      <c r="G48" s="9" t="s">
        <v>148</v>
      </c>
    </row>
    <row r="49" spans="2:7" ht="24.9" x14ac:dyDescent="0.4">
      <c r="B49" s="6" t="s">
        <v>530</v>
      </c>
      <c r="C49" s="6" t="s">
        <v>531</v>
      </c>
      <c r="D49" s="6" t="s">
        <v>1613</v>
      </c>
      <c r="E49" s="9" t="s">
        <v>149</v>
      </c>
      <c r="F49" s="9" t="s">
        <v>889</v>
      </c>
      <c r="G49" s="9" t="s">
        <v>148</v>
      </c>
    </row>
    <row r="50" spans="2:7" ht="24.9" x14ac:dyDescent="0.4">
      <c r="B50" s="6" t="s">
        <v>530</v>
      </c>
      <c r="C50" s="6" t="s">
        <v>531</v>
      </c>
      <c r="D50" s="6" t="s">
        <v>1617</v>
      </c>
      <c r="E50" s="9" t="s">
        <v>52</v>
      </c>
      <c r="F50" s="9" t="s">
        <v>59</v>
      </c>
      <c r="G50" s="9" t="s">
        <v>52</v>
      </c>
    </row>
    <row r="51" spans="2:7" ht="24.9" x14ac:dyDescent="0.4">
      <c r="B51" s="6" t="s">
        <v>532</v>
      </c>
      <c r="C51" s="6" t="s">
        <v>533</v>
      </c>
      <c r="D51" s="6" t="s">
        <v>1610</v>
      </c>
      <c r="E51" s="9" t="s">
        <v>45</v>
      </c>
      <c r="F51" s="9" t="s">
        <v>240</v>
      </c>
      <c r="G51" s="9" t="s">
        <v>44</v>
      </c>
    </row>
    <row r="52" spans="2:7" ht="24.9" x14ac:dyDescent="0.4">
      <c r="B52" s="6" t="s">
        <v>532</v>
      </c>
      <c r="C52" s="6" t="s">
        <v>533</v>
      </c>
      <c r="D52" s="6" t="s">
        <v>1613</v>
      </c>
      <c r="E52" s="9" t="s">
        <v>45</v>
      </c>
      <c r="F52" s="9" t="s">
        <v>266</v>
      </c>
      <c r="G52" s="9" t="s">
        <v>44</v>
      </c>
    </row>
    <row r="53" spans="2:7" ht="24.9" x14ac:dyDescent="0.4">
      <c r="B53" s="6" t="s">
        <v>532</v>
      </c>
      <c r="C53" s="6" t="s">
        <v>533</v>
      </c>
      <c r="D53" s="6" t="s">
        <v>1617</v>
      </c>
      <c r="E53" s="9" t="s">
        <v>52</v>
      </c>
      <c r="F53" s="9" t="s">
        <v>49</v>
      </c>
      <c r="G53" s="9" t="s">
        <v>52</v>
      </c>
    </row>
    <row r="54" spans="2:7" ht="24.9" x14ac:dyDescent="0.4">
      <c r="B54" s="6" t="s">
        <v>534</v>
      </c>
      <c r="C54" s="6" t="s">
        <v>535</v>
      </c>
      <c r="D54" s="6" t="s">
        <v>1610</v>
      </c>
      <c r="E54" s="9" t="s">
        <v>45</v>
      </c>
      <c r="F54" s="9" t="s">
        <v>929</v>
      </c>
      <c r="G54" s="9" t="s">
        <v>44</v>
      </c>
    </row>
    <row r="55" spans="2:7" ht="24.9" x14ac:dyDescent="0.4">
      <c r="B55" s="6" t="s">
        <v>534</v>
      </c>
      <c r="C55" s="6" t="s">
        <v>535</v>
      </c>
      <c r="D55" s="6" t="s">
        <v>1613</v>
      </c>
      <c r="E55" s="9" t="s">
        <v>81</v>
      </c>
      <c r="F55" s="9" t="s">
        <v>992</v>
      </c>
      <c r="G55" s="9" t="s">
        <v>80</v>
      </c>
    </row>
    <row r="56" spans="2:7" ht="24.9" x14ac:dyDescent="0.4">
      <c r="B56" s="6" t="s">
        <v>534</v>
      </c>
      <c r="C56" s="6" t="s">
        <v>535</v>
      </c>
      <c r="D56" s="6" t="s">
        <v>1617</v>
      </c>
      <c r="E56" s="9" t="s">
        <v>59</v>
      </c>
      <c r="F56" s="9" t="s">
        <v>85</v>
      </c>
      <c r="G56" s="9" t="s">
        <v>58</v>
      </c>
    </row>
    <row r="57" spans="2:7" ht="24.9" x14ac:dyDescent="0.4">
      <c r="B57" s="6" t="s">
        <v>536</v>
      </c>
      <c r="C57" s="6" t="s">
        <v>537</v>
      </c>
      <c r="D57" s="6" t="s">
        <v>1610</v>
      </c>
      <c r="E57" s="9" t="s">
        <v>59</v>
      </c>
      <c r="F57" s="9" t="s">
        <v>3256</v>
      </c>
      <c r="G57" s="9" t="s">
        <v>58</v>
      </c>
    </row>
    <row r="58" spans="2:7" ht="24.9" x14ac:dyDescent="0.4">
      <c r="B58" s="6" t="s">
        <v>536</v>
      </c>
      <c r="C58" s="6" t="s">
        <v>537</v>
      </c>
      <c r="D58" s="6" t="s">
        <v>1613</v>
      </c>
      <c r="E58" s="9" t="s">
        <v>59</v>
      </c>
      <c r="F58" s="9" t="s">
        <v>3256</v>
      </c>
      <c r="G58" s="9" t="s">
        <v>58</v>
      </c>
    </row>
    <row r="59" spans="2:7" ht="24.9" x14ac:dyDescent="0.4">
      <c r="B59" s="6" t="s">
        <v>536</v>
      </c>
      <c r="C59" s="6" t="s">
        <v>537</v>
      </c>
      <c r="D59" s="6" t="s">
        <v>1617</v>
      </c>
      <c r="E59" s="9" t="s">
        <v>1653</v>
      </c>
      <c r="F59" s="9" t="s">
        <v>1653</v>
      </c>
      <c r="G59" s="9" t="s">
        <v>1653</v>
      </c>
    </row>
  </sheetData>
  <mergeCells count="5">
    <mergeCell ref="B4:B5"/>
    <mergeCell ref="C4:C5"/>
    <mergeCell ref="D4:D5"/>
    <mergeCell ref="E4:F4"/>
    <mergeCell ref="G4:G5"/>
  </mergeCells>
  <pageMargins left="0.7" right="0.7" top="0.75" bottom="0.75" header="0.3" footer="0.3"/>
  <pageSetup paperSize="9" orientation="portrait" horizontalDpi="300" verticalDpi="300"/>
</worksheet>
</file>

<file path=xl/worksheets/sheet4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41"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KCHK-KC'!A1", "Zurück")</f>
        <v>Zurück</v>
      </c>
    </row>
    <row r="3" spans="1:5" x14ac:dyDescent="0.4">
      <c r="B3" s="7" t="s">
        <v>2858</v>
      </c>
    </row>
    <row r="4" spans="1:5" x14ac:dyDescent="0.4">
      <c r="B4" s="25" t="s">
        <v>36</v>
      </c>
      <c r="C4" s="25" t="s">
        <v>37</v>
      </c>
      <c r="D4" s="26" t="s">
        <v>1580</v>
      </c>
      <c r="E4" s="12" t="s">
        <v>1581</v>
      </c>
    </row>
    <row r="5" spans="1:5" x14ac:dyDescent="0.4">
      <c r="B5" s="24"/>
      <c r="C5" s="24"/>
      <c r="D5" s="27"/>
      <c r="E5" s="8" t="s">
        <v>2851</v>
      </c>
    </row>
    <row r="6" spans="1:5" x14ac:dyDescent="0.4">
      <c r="B6" s="21" t="s">
        <v>41</v>
      </c>
      <c r="C6" s="21"/>
      <c r="D6" s="29"/>
      <c r="E6" s="29"/>
    </row>
    <row r="7" spans="1:5" ht="24.9" x14ac:dyDescent="0.4">
      <c r="B7" s="6" t="s">
        <v>83</v>
      </c>
      <c r="C7" s="6" t="s">
        <v>43</v>
      </c>
      <c r="D7" s="9" t="s">
        <v>1597</v>
      </c>
      <c r="E7" s="9" t="s">
        <v>85</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4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KCHK-KC'!A1", "Zurück")</f>
        <v>Zurück</v>
      </c>
    </row>
  </sheetData>
  <pageMargins left="0.7" right="0.7" top="0.75" bottom="0.75" header="0.3" footer="0.3"/>
  <pageSetup paperSize="9" orientation="portrait" horizontalDpi="300" verticalDpi="300"/>
</worksheet>
</file>

<file path=xl/worksheets/sheet4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baseColWidth="10" defaultRowHeight="14.6" x14ac:dyDescent="0.4"/>
  <cols>
    <col min="2" max="2" width="9.69140625" customWidth="1"/>
    <col min="3" max="3" width="64.69140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KCHK-KC'!A1", "Zurück")</f>
        <v>Zurück</v>
      </c>
    </row>
    <row r="3" spans="1:8" x14ac:dyDescent="0.4">
      <c r="B3" s="7" t="s">
        <v>2944</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402</v>
      </c>
      <c r="C6" s="6" t="s">
        <v>403</v>
      </c>
      <c r="D6" s="9" t="s">
        <v>1586</v>
      </c>
      <c r="E6" s="9" t="s">
        <v>52</v>
      </c>
      <c r="F6" s="9" t="s">
        <v>52</v>
      </c>
      <c r="G6" s="9" t="s">
        <v>52</v>
      </c>
      <c r="H6" s="9" t="s">
        <v>52</v>
      </c>
    </row>
    <row r="7" spans="1:8" ht="24.9" x14ac:dyDescent="0.4">
      <c r="B7" s="10" t="s">
        <v>404</v>
      </c>
      <c r="C7" s="10" t="s">
        <v>384</v>
      </c>
      <c r="D7" s="11" t="s">
        <v>1597</v>
      </c>
      <c r="E7" s="11" t="s">
        <v>85</v>
      </c>
      <c r="F7" s="11" t="s">
        <v>85</v>
      </c>
      <c r="G7" s="11" t="s">
        <v>85</v>
      </c>
      <c r="H7" s="11" t="s">
        <v>85</v>
      </c>
    </row>
    <row r="8" spans="1:8" ht="24.9" x14ac:dyDescent="0.4">
      <c r="B8" s="6" t="s">
        <v>405</v>
      </c>
      <c r="C8" s="6" t="s">
        <v>386</v>
      </c>
      <c r="D8" s="9" t="s">
        <v>1597</v>
      </c>
      <c r="E8" s="9" t="s">
        <v>85</v>
      </c>
      <c r="F8" s="9" t="s">
        <v>85</v>
      </c>
      <c r="G8" s="9" t="s">
        <v>85</v>
      </c>
      <c r="H8" s="9" t="s">
        <v>85</v>
      </c>
    </row>
    <row r="9" spans="1:8" ht="24.9" x14ac:dyDescent="0.4">
      <c r="B9" s="10" t="s">
        <v>406</v>
      </c>
      <c r="C9" s="10" t="s">
        <v>368</v>
      </c>
      <c r="D9" s="11" t="s">
        <v>1597</v>
      </c>
      <c r="E9" s="11" t="s">
        <v>85</v>
      </c>
      <c r="F9" s="11" t="s">
        <v>85</v>
      </c>
      <c r="G9" s="11" t="s">
        <v>85</v>
      </c>
      <c r="H9" s="11" t="s">
        <v>85</v>
      </c>
    </row>
    <row r="10" spans="1:8" ht="24.9" x14ac:dyDescent="0.4">
      <c r="B10" s="6" t="s">
        <v>407</v>
      </c>
      <c r="C10" s="6" t="s">
        <v>389</v>
      </c>
      <c r="D10" s="9" t="s">
        <v>1597</v>
      </c>
      <c r="E10" s="9" t="s">
        <v>85</v>
      </c>
      <c r="F10" s="9" t="s">
        <v>85</v>
      </c>
      <c r="G10" s="9" t="s">
        <v>85</v>
      </c>
      <c r="H10" s="9" t="s">
        <v>85</v>
      </c>
    </row>
    <row r="11" spans="1:8" ht="24.9" x14ac:dyDescent="0.4">
      <c r="B11" s="10" t="s">
        <v>408</v>
      </c>
      <c r="C11" s="10" t="s">
        <v>391</v>
      </c>
      <c r="D11" s="11" t="s">
        <v>1584</v>
      </c>
      <c r="E11" s="11" t="s">
        <v>45</v>
      </c>
      <c r="F11" s="11" t="s">
        <v>45</v>
      </c>
      <c r="G11" s="11" t="s">
        <v>45</v>
      </c>
      <c r="H11" s="11" t="s">
        <v>45</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4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KCHK-KC'!A1", "Zurück")</f>
        <v>Zurück</v>
      </c>
    </row>
  </sheetData>
  <pageMargins left="0.7" right="0.7" top="0.75" bottom="0.75" header="0.3" footer="0.3"/>
  <pageSetup paperSize="9" orientation="portrait" horizontalDpi="300" verticalDpi="300"/>
</worksheet>
</file>

<file path=xl/worksheets/sheet4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heetViews>
  <sheetFormatPr baseColWidth="10" defaultRowHeight="14.6" x14ac:dyDescent="0.4"/>
  <cols>
    <col min="2" max="2" width="9.69140625" customWidth="1"/>
    <col min="3" max="3" width="64.69140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KCHK-KC'!A1", "Zurück")</f>
        <v>Zurück</v>
      </c>
    </row>
    <row r="3" spans="1:6" x14ac:dyDescent="0.4">
      <c r="B3" s="7" t="s">
        <v>3230</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402</v>
      </c>
      <c r="C6" s="6" t="s">
        <v>403</v>
      </c>
      <c r="D6" s="9" t="s">
        <v>52</v>
      </c>
      <c r="E6" s="9" t="s">
        <v>52</v>
      </c>
      <c r="F6" s="9" t="s">
        <v>52</v>
      </c>
    </row>
    <row r="7" spans="1:6" ht="24.9" x14ac:dyDescent="0.4">
      <c r="B7" s="10" t="s">
        <v>404</v>
      </c>
      <c r="C7" s="10" t="s">
        <v>384</v>
      </c>
      <c r="D7" s="11" t="s">
        <v>45</v>
      </c>
      <c r="E7" s="11" t="s">
        <v>59</v>
      </c>
      <c r="F7" s="11" t="s">
        <v>44</v>
      </c>
    </row>
    <row r="8" spans="1:6" ht="24.9" x14ac:dyDescent="0.4">
      <c r="B8" s="6" t="s">
        <v>405</v>
      </c>
      <c r="C8" s="6" t="s">
        <v>386</v>
      </c>
      <c r="D8" s="9" t="s">
        <v>45</v>
      </c>
      <c r="E8" s="9" t="s">
        <v>59</v>
      </c>
      <c r="F8" s="9" t="s">
        <v>44</v>
      </c>
    </row>
    <row r="9" spans="1:6" ht="24.9" x14ac:dyDescent="0.4">
      <c r="B9" s="10" t="s">
        <v>406</v>
      </c>
      <c r="C9" s="10" t="s">
        <v>368</v>
      </c>
      <c r="D9" s="11" t="s">
        <v>85</v>
      </c>
      <c r="E9" s="11" t="s">
        <v>52</v>
      </c>
      <c r="F9" s="11" t="s">
        <v>84</v>
      </c>
    </row>
    <row r="10" spans="1:6" ht="24.9" x14ac:dyDescent="0.4">
      <c r="B10" s="6" t="s">
        <v>407</v>
      </c>
      <c r="C10" s="6" t="s">
        <v>389</v>
      </c>
      <c r="D10" s="9" t="s">
        <v>45</v>
      </c>
      <c r="E10" s="9" t="s">
        <v>59</v>
      </c>
      <c r="F10" s="9" t="s">
        <v>44</v>
      </c>
    </row>
    <row r="11" spans="1:6" ht="24.9" x14ac:dyDescent="0.4">
      <c r="B11" s="10" t="s">
        <v>408</v>
      </c>
      <c r="C11" s="10" t="s">
        <v>391</v>
      </c>
      <c r="D11" s="11" t="s">
        <v>45</v>
      </c>
      <c r="E11" s="11" t="s">
        <v>52</v>
      </c>
      <c r="F11" s="11" t="s">
        <v>44</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4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heetViews>
  <sheetFormatPr baseColWidth="10" defaultRowHeight="14.6" x14ac:dyDescent="0.4"/>
  <cols>
    <col min="2" max="2" width="9.69140625" customWidth="1"/>
    <col min="3" max="3" width="41"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KCHK-KC'!A1", "Zurück")</f>
        <v>Zurück</v>
      </c>
    </row>
    <row r="3" spans="1:6" x14ac:dyDescent="0.4">
      <c r="B3" s="7" t="s">
        <v>3181</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41</v>
      </c>
      <c r="C6" s="21"/>
      <c r="D6" s="29"/>
      <c r="E6" s="29"/>
      <c r="F6" s="29"/>
    </row>
    <row r="7" spans="1:6" ht="24.9" x14ac:dyDescent="0.4">
      <c r="B7" s="6" t="s">
        <v>83</v>
      </c>
      <c r="C7" s="6" t="s">
        <v>43</v>
      </c>
      <c r="D7" s="9" t="s">
        <v>45</v>
      </c>
      <c r="E7" s="9" t="s">
        <v>59</v>
      </c>
      <c r="F7" s="9" t="s">
        <v>44</v>
      </c>
    </row>
  </sheetData>
  <mergeCells count="5">
    <mergeCell ref="B4:B5"/>
    <mergeCell ref="C4:C5"/>
    <mergeCell ref="D4:E4"/>
    <mergeCell ref="F4:F5"/>
    <mergeCell ref="B6:F6"/>
  </mergeCells>
  <pageMargins left="0.7" right="0.7" top="0.75" bottom="0.75" header="0.3" footer="0.3"/>
  <pageSetup paperSize="9" orientation="portrait" horizontalDpi="300" verticalDpi="300"/>
</worksheet>
</file>

<file path=xl/worksheets/sheet4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KCHK-KC'!A1", "Zurück")</f>
        <v>Zurück</v>
      </c>
    </row>
  </sheetData>
  <pageMargins left="0.7" right="0.7" top="0.75" bottom="0.75" header="0.3" footer="0.3"/>
  <pageSetup paperSize="9" orientation="portrait" horizontalDpi="300" verticalDpi="300"/>
</worksheet>
</file>

<file path=xl/worksheets/sheet4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baseColWidth="10" defaultRowHeight="14.6" x14ac:dyDescent="0.4"/>
  <cols>
    <col min="2" max="2" width="9.69140625" customWidth="1"/>
    <col min="3" max="3" width="55.61328125" customWidth="1"/>
    <col min="4" max="4" width="35.69140625" customWidth="1"/>
    <col min="5" max="5" width="33.69140625" customWidth="1"/>
    <col min="6" max="6" width="20.69140625" customWidth="1"/>
    <col min="7" max="7" width="19.69140625" customWidth="1"/>
    <col min="8" max="8" width="31.69140625" customWidth="1"/>
    <col min="9" max="9" width="36.69140625" customWidth="1"/>
  </cols>
  <sheetData>
    <row r="1" spans="1:9" x14ac:dyDescent="0.4">
      <c r="A1" s="2" t="str">
        <f>HYPERLINK("#'Auswahl Auswertungsmodul'!A1", "Zurück zum Start")</f>
        <v>Zurück zum Start</v>
      </c>
    </row>
    <row r="2" spans="1:9" x14ac:dyDescent="0.4">
      <c r="A2" s="2" t="str">
        <f>HYPERLINK("#'Auswahl KCHK-KC'!A1", "Zurück")</f>
        <v>Zurück</v>
      </c>
    </row>
    <row r="3" spans="1:9" x14ac:dyDescent="0.4">
      <c r="B3" s="7" t="s">
        <v>4354</v>
      </c>
    </row>
    <row r="4" spans="1:9" x14ac:dyDescent="0.4">
      <c r="B4" s="4" t="s">
        <v>36</v>
      </c>
      <c r="C4" s="4" t="s">
        <v>345</v>
      </c>
      <c r="D4" s="15" t="s">
        <v>4346</v>
      </c>
      <c r="E4" s="15" t="s">
        <v>4347</v>
      </c>
      <c r="F4" s="15" t="s">
        <v>4348</v>
      </c>
      <c r="G4" s="15" t="s">
        <v>4349</v>
      </c>
      <c r="H4" s="15" t="s">
        <v>4350</v>
      </c>
      <c r="I4" s="15" t="s">
        <v>3171</v>
      </c>
    </row>
    <row r="5" spans="1:9" x14ac:dyDescent="0.4">
      <c r="B5" s="6" t="s">
        <v>404</v>
      </c>
      <c r="C5" s="6" t="s">
        <v>384</v>
      </c>
      <c r="D5" s="9" t="s">
        <v>1588</v>
      </c>
      <c r="E5" s="9" t="s">
        <v>1586</v>
      </c>
      <c r="F5" s="9" t="s">
        <v>1586</v>
      </c>
      <c r="G5" s="9" t="s">
        <v>1586</v>
      </c>
      <c r="H5" s="9" t="s">
        <v>1588</v>
      </c>
      <c r="I5" s="9" t="s">
        <v>1588</v>
      </c>
    </row>
  </sheetData>
  <pageMargins left="0.7" right="0.7" top="0.75" bottom="0.75" header="0.3" footer="0.3"/>
  <pageSetup paperSize="9" orientation="portrait" horizontalDpi="300" verticalDpi="300"/>
</worksheet>
</file>

<file path=xl/worksheets/sheet4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heetViews>
  <sheetFormatPr baseColWidth="10" defaultRowHeight="14.6" x14ac:dyDescent="0.4"/>
  <cols>
    <col min="2" max="2" width="9.69140625" customWidth="1"/>
    <col min="3" max="3" width="55.6132812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KCHK-KC'!A1", "Zurück")</f>
        <v>Zurück</v>
      </c>
    </row>
    <row r="3" spans="1:11" x14ac:dyDescent="0.4">
      <c r="B3" s="7" t="s">
        <v>4409</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402</v>
      </c>
      <c r="C6" s="6" t="s">
        <v>403</v>
      </c>
      <c r="D6" s="6" t="s">
        <v>1610</v>
      </c>
      <c r="E6" s="9" t="s">
        <v>1586</v>
      </c>
      <c r="F6" s="9" t="s">
        <v>1586</v>
      </c>
      <c r="G6" s="9" t="s">
        <v>1586</v>
      </c>
      <c r="H6" s="9" t="s">
        <v>1586</v>
      </c>
      <c r="I6" s="9" t="s">
        <v>1586</v>
      </c>
      <c r="J6" s="9" t="s">
        <v>1586</v>
      </c>
      <c r="K6" s="9" t="s">
        <v>1586</v>
      </c>
    </row>
    <row r="7" spans="1:11" x14ac:dyDescent="0.4">
      <c r="B7" s="6" t="s">
        <v>402</v>
      </c>
      <c r="C7" s="6" t="s">
        <v>403</v>
      </c>
      <c r="D7" s="6" t="s">
        <v>4373</v>
      </c>
      <c r="E7" s="9" t="s">
        <v>1586</v>
      </c>
      <c r="F7" s="9" t="s">
        <v>1586</v>
      </c>
      <c r="G7" s="9" t="s">
        <v>1586</v>
      </c>
      <c r="H7" s="9" t="s">
        <v>1586</v>
      </c>
      <c r="I7" s="9" t="s">
        <v>1586</v>
      </c>
      <c r="J7" s="9" t="s">
        <v>1586</v>
      </c>
      <c r="K7" s="9" t="s">
        <v>1586</v>
      </c>
    </row>
    <row r="8" spans="1:11" x14ac:dyDescent="0.4">
      <c r="B8" s="6" t="s">
        <v>404</v>
      </c>
      <c r="C8" s="6" t="s">
        <v>384</v>
      </c>
      <c r="D8" s="6" t="s">
        <v>1610</v>
      </c>
      <c r="E8" s="9" t="s">
        <v>1586</v>
      </c>
      <c r="F8" s="9" t="s">
        <v>1586</v>
      </c>
      <c r="G8" s="9" t="s">
        <v>1586</v>
      </c>
      <c r="H8" s="9" t="s">
        <v>1586</v>
      </c>
      <c r="I8" s="9" t="s">
        <v>1586</v>
      </c>
      <c r="J8" s="9" t="s">
        <v>1586</v>
      </c>
      <c r="K8" s="9" t="s">
        <v>1588</v>
      </c>
    </row>
    <row r="9" spans="1:11" x14ac:dyDescent="0.4">
      <c r="B9" s="6" t="s">
        <v>404</v>
      </c>
      <c r="C9" s="6" t="s">
        <v>384</v>
      </c>
      <c r="D9" s="6" t="s">
        <v>4373</v>
      </c>
      <c r="E9" s="9" t="s">
        <v>1586</v>
      </c>
      <c r="F9" s="9" t="s">
        <v>1586</v>
      </c>
      <c r="G9" s="9" t="s">
        <v>1586</v>
      </c>
      <c r="H9" s="9" t="s">
        <v>1586</v>
      </c>
      <c r="I9" s="9" t="s">
        <v>1586</v>
      </c>
      <c r="J9" s="9" t="s">
        <v>1586</v>
      </c>
      <c r="K9" s="9" t="s">
        <v>1588</v>
      </c>
    </row>
    <row r="10" spans="1:11" x14ac:dyDescent="0.4">
      <c r="B10" s="6" t="s">
        <v>405</v>
      </c>
      <c r="C10" s="6" t="s">
        <v>386</v>
      </c>
      <c r="D10" s="6" t="s">
        <v>1610</v>
      </c>
      <c r="E10" s="9" t="s">
        <v>1586</v>
      </c>
      <c r="F10" s="9" t="s">
        <v>1586</v>
      </c>
      <c r="G10" s="9" t="s">
        <v>1586</v>
      </c>
      <c r="H10" s="9" t="s">
        <v>1586</v>
      </c>
      <c r="I10" s="9" t="s">
        <v>1586</v>
      </c>
      <c r="J10" s="9" t="s">
        <v>1586</v>
      </c>
      <c r="K10" s="9" t="s">
        <v>1586</v>
      </c>
    </row>
    <row r="11" spans="1:11" x14ac:dyDescent="0.4">
      <c r="B11" s="6" t="s">
        <v>405</v>
      </c>
      <c r="C11" s="6" t="s">
        <v>386</v>
      </c>
      <c r="D11" s="6" t="s">
        <v>4373</v>
      </c>
      <c r="E11" s="9" t="s">
        <v>1586</v>
      </c>
      <c r="F11" s="9" t="s">
        <v>1586</v>
      </c>
      <c r="G11" s="9" t="s">
        <v>1586</v>
      </c>
      <c r="H11" s="9" t="s">
        <v>1586</v>
      </c>
      <c r="I11" s="9" t="s">
        <v>1586</v>
      </c>
      <c r="J11" s="9" t="s">
        <v>1586</v>
      </c>
      <c r="K11" s="9" t="s">
        <v>1586</v>
      </c>
    </row>
    <row r="12" spans="1:11" x14ac:dyDescent="0.4">
      <c r="B12" s="6" t="s">
        <v>406</v>
      </c>
      <c r="C12" s="6" t="s">
        <v>368</v>
      </c>
      <c r="D12" s="6" t="s">
        <v>1610</v>
      </c>
      <c r="E12" s="9" t="s">
        <v>1586</v>
      </c>
      <c r="F12" s="9" t="s">
        <v>1586</v>
      </c>
      <c r="G12" s="9" t="s">
        <v>1586</v>
      </c>
      <c r="H12" s="9" t="s">
        <v>1586</v>
      </c>
      <c r="I12" s="9" t="s">
        <v>1586</v>
      </c>
      <c r="J12" s="9" t="s">
        <v>1586</v>
      </c>
      <c r="K12" s="9" t="s">
        <v>1586</v>
      </c>
    </row>
    <row r="13" spans="1:11" x14ac:dyDescent="0.4">
      <c r="B13" s="6" t="s">
        <v>406</v>
      </c>
      <c r="C13" s="6" t="s">
        <v>368</v>
      </c>
      <c r="D13" s="6" t="s">
        <v>4373</v>
      </c>
      <c r="E13" s="9" t="s">
        <v>1586</v>
      </c>
      <c r="F13" s="9" t="s">
        <v>1586</v>
      </c>
      <c r="G13" s="9" t="s">
        <v>1586</v>
      </c>
      <c r="H13" s="9" t="s">
        <v>1586</v>
      </c>
      <c r="I13" s="9" t="s">
        <v>1586</v>
      </c>
      <c r="J13" s="9" t="s">
        <v>1586</v>
      </c>
      <c r="K13" s="9" t="s">
        <v>1586</v>
      </c>
    </row>
    <row r="14" spans="1:11" x14ac:dyDescent="0.4">
      <c r="B14" s="6" t="s">
        <v>407</v>
      </c>
      <c r="C14" s="6" t="s">
        <v>389</v>
      </c>
      <c r="D14" s="6" t="s">
        <v>1610</v>
      </c>
      <c r="E14" s="9" t="s">
        <v>1586</v>
      </c>
      <c r="F14" s="9" t="s">
        <v>1586</v>
      </c>
      <c r="G14" s="9" t="s">
        <v>1586</v>
      </c>
      <c r="H14" s="9" t="s">
        <v>1586</v>
      </c>
      <c r="I14" s="9" t="s">
        <v>1586</v>
      </c>
      <c r="J14" s="9" t="s">
        <v>1586</v>
      </c>
      <c r="K14" s="9" t="s">
        <v>1586</v>
      </c>
    </row>
    <row r="15" spans="1:11" x14ac:dyDescent="0.4">
      <c r="B15" s="6" t="s">
        <v>407</v>
      </c>
      <c r="C15" s="6" t="s">
        <v>389</v>
      </c>
      <c r="D15" s="6" t="s">
        <v>4373</v>
      </c>
      <c r="E15" s="9" t="s">
        <v>1586</v>
      </c>
      <c r="F15" s="9" t="s">
        <v>1586</v>
      </c>
      <c r="G15" s="9" t="s">
        <v>1586</v>
      </c>
      <c r="H15" s="9" t="s">
        <v>1586</v>
      </c>
      <c r="I15" s="9" t="s">
        <v>1586</v>
      </c>
      <c r="J15" s="9" t="s">
        <v>1586</v>
      </c>
      <c r="K15" s="9" t="s">
        <v>1586</v>
      </c>
    </row>
    <row r="16" spans="1:11" x14ac:dyDescent="0.4">
      <c r="B16" s="6" t="s">
        <v>408</v>
      </c>
      <c r="C16" s="6" t="s">
        <v>391</v>
      </c>
      <c r="D16" s="6" t="s">
        <v>1610</v>
      </c>
      <c r="E16" s="9" t="s">
        <v>1586</v>
      </c>
      <c r="F16" s="9" t="s">
        <v>1586</v>
      </c>
      <c r="G16" s="9" t="s">
        <v>1586</v>
      </c>
      <c r="H16" s="9" t="s">
        <v>1586</v>
      </c>
      <c r="I16" s="9" t="s">
        <v>1586</v>
      </c>
      <c r="J16" s="9" t="s">
        <v>1586</v>
      </c>
      <c r="K16" s="9" t="s">
        <v>1586</v>
      </c>
    </row>
    <row r="17" spans="2:11" x14ac:dyDescent="0.4">
      <c r="B17" s="6" t="s">
        <v>408</v>
      </c>
      <c r="C17" s="6" t="s">
        <v>391</v>
      </c>
      <c r="D17" s="6" t="s">
        <v>4373</v>
      </c>
      <c r="E17" s="9" t="s">
        <v>1586</v>
      </c>
      <c r="F17" s="9" t="s">
        <v>1586</v>
      </c>
      <c r="G17" s="9" t="s">
        <v>1586</v>
      </c>
      <c r="H17" s="9" t="s">
        <v>1586</v>
      </c>
      <c r="I17" s="9" t="s">
        <v>1586</v>
      </c>
      <c r="J17" s="9" t="s">
        <v>1586</v>
      </c>
      <c r="K17" s="9" t="s">
        <v>1586</v>
      </c>
    </row>
    <row r="18" spans="2:11" x14ac:dyDescent="0.4">
      <c r="B18"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4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heetViews>
  <sheetFormatPr baseColWidth="10" defaultRowHeight="14.6" x14ac:dyDescent="0.4"/>
  <cols>
    <col min="2" max="2" width="9.69140625" customWidth="1"/>
    <col min="3" max="3" width="41"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KCHK-KC'!A1", "Zurück")</f>
        <v>Zurück</v>
      </c>
    </row>
    <row r="3" spans="1:11" x14ac:dyDescent="0.4">
      <c r="B3" s="7" t="s">
        <v>4380</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41</v>
      </c>
      <c r="C6" s="21"/>
      <c r="D6" s="21"/>
      <c r="E6" s="29"/>
      <c r="F6" s="29"/>
      <c r="G6" s="29"/>
      <c r="H6" s="29"/>
      <c r="I6" s="29"/>
      <c r="J6" s="29"/>
      <c r="K6" s="29"/>
    </row>
    <row r="7" spans="1:11" x14ac:dyDescent="0.4">
      <c r="B7" s="6" t="s">
        <v>83</v>
      </c>
      <c r="C7" s="6" t="s">
        <v>43</v>
      </c>
      <c r="D7" s="6" t="s">
        <v>1610</v>
      </c>
      <c r="E7" s="9" t="s">
        <v>1586</v>
      </c>
      <c r="F7" s="9" t="s">
        <v>1586</v>
      </c>
      <c r="G7" s="9" t="s">
        <v>1586</v>
      </c>
      <c r="H7" s="9" t="s">
        <v>1586</v>
      </c>
      <c r="I7" s="9" t="s">
        <v>1586</v>
      </c>
      <c r="J7" s="9" t="s">
        <v>1586</v>
      </c>
      <c r="K7" s="9" t="s">
        <v>1586</v>
      </c>
    </row>
    <row r="8" spans="1:11" x14ac:dyDescent="0.4">
      <c r="B8" s="6" t="s">
        <v>83</v>
      </c>
      <c r="C8" s="6" t="s">
        <v>43</v>
      </c>
      <c r="D8" s="6" t="s">
        <v>4373</v>
      </c>
      <c r="E8" s="9" t="s">
        <v>1586</v>
      </c>
      <c r="F8" s="9" t="s">
        <v>1586</v>
      </c>
      <c r="G8" s="9" t="s">
        <v>1586</v>
      </c>
      <c r="H8" s="9" t="s">
        <v>1586</v>
      </c>
      <c r="I8" s="9" t="s">
        <v>1586</v>
      </c>
      <c r="J8" s="9" t="s">
        <v>1586</v>
      </c>
      <c r="K8" s="9" t="s">
        <v>1586</v>
      </c>
    </row>
    <row r="9" spans="1:11" x14ac:dyDescent="0.4">
      <c r="B9" s="13" t="s">
        <v>859</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heetViews>
  <sheetFormatPr baseColWidth="10" defaultRowHeight="14.6" x14ac:dyDescent="0.4"/>
  <cols>
    <col min="2" max="2" width="9.69140625" customWidth="1"/>
    <col min="3" max="3" width="59.84375" customWidth="1"/>
    <col min="4" max="4" width="17" customWidth="1"/>
    <col min="5" max="5" width="34.15234375" customWidth="1"/>
    <col min="6" max="6" width="39.3046875" customWidth="1"/>
    <col min="7" max="7" width="82.69140625" customWidth="1"/>
  </cols>
  <sheetData>
    <row r="1" spans="1:7" x14ac:dyDescent="0.4">
      <c r="A1" s="2" t="str">
        <f>HYPERLINK("#'Auswahl Auswertungsmodul'!A1", "Zurück zum Start")</f>
        <v>Zurück zum Start</v>
      </c>
    </row>
    <row r="2" spans="1:7" x14ac:dyDescent="0.4">
      <c r="A2" s="2" t="str">
        <f>HYPERLINK("#'Auswahl PCI'!A1", "Zurück")</f>
        <v>Zurück</v>
      </c>
    </row>
    <row r="3" spans="1:7" x14ac:dyDescent="0.4">
      <c r="B3" s="7" t="s">
        <v>3194</v>
      </c>
    </row>
    <row r="4" spans="1:7" x14ac:dyDescent="0.4">
      <c r="B4" s="25" t="s">
        <v>36</v>
      </c>
      <c r="C4" s="25" t="s">
        <v>37</v>
      </c>
      <c r="D4" s="25" t="s">
        <v>1608</v>
      </c>
      <c r="E4" s="23" t="s">
        <v>3171</v>
      </c>
      <c r="F4" s="25" t="s">
        <v>3171</v>
      </c>
      <c r="G4" s="26" t="s">
        <v>3172</v>
      </c>
    </row>
    <row r="5" spans="1:7" x14ac:dyDescent="0.4">
      <c r="B5" s="24"/>
      <c r="C5" s="24"/>
      <c r="D5" s="24"/>
      <c r="E5" s="8" t="s">
        <v>3173</v>
      </c>
      <c r="F5" s="8" t="s">
        <v>3174</v>
      </c>
      <c r="G5" s="27"/>
    </row>
    <row r="6" spans="1:7" x14ac:dyDescent="0.4">
      <c r="B6" s="21" t="s">
        <v>61</v>
      </c>
      <c r="C6" s="21"/>
      <c r="D6" s="21"/>
      <c r="E6" s="29"/>
      <c r="F6" s="29"/>
      <c r="G6" s="29"/>
    </row>
    <row r="7" spans="1:7" ht="24.9" x14ac:dyDescent="0.4">
      <c r="B7" s="6" t="s">
        <v>110</v>
      </c>
      <c r="C7" s="6" t="s">
        <v>111</v>
      </c>
      <c r="D7" s="6" t="s">
        <v>1610</v>
      </c>
      <c r="E7" s="9" t="s">
        <v>1411</v>
      </c>
      <c r="F7" s="9" t="s">
        <v>266</v>
      </c>
      <c r="G7" s="9" t="s">
        <v>1412</v>
      </c>
    </row>
    <row r="8" spans="1:7" ht="24.9" x14ac:dyDescent="0.4">
      <c r="B8" s="6" t="s">
        <v>110</v>
      </c>
      <c r="C8" s="6" t="s">
        <v>111</v>
      </c>
      <c r="D8" s="6" t="s">
        <v>1613</v>
      </c>
      <c r="E8" s="9" t="s">
        <v>992</v>
      </c>
      <c r="F8" s="9" t="s">
        <v>266</v>
      </c>
      <c r="G8" s="9" t="s">
        <v>993</v>
      </c>
    </row>
    <row r="9" spans="1:7" ht="24.9" x14ac:dyDescent="0.4">
      <c r="B9" s="6" t="s">
        <v>110</v>
      </c>
      <c r="C9" s="6" t="s">
        <v>111</v>
      </c>
      <c r="D9" s="6" t="s">
        <v>1617</v>
      </c>
      <c r="E9" s="9" t="s">
        <v>59</v>
      </c>
      <c r="F9" s="9" t="s">
        <v>52</v>
      </c>
      <c r="G9" s="9" t="s">
        <v>58</v>
      </c>
    </row>
    <row r="10" spans="1:7" ht="24.9" x14ac:dyDescent="0.4">
      <c r="B10" s="6" t="s">
        <v>114</v>
      </c>
      <c r="C10" s="6" t="s">
        <v>115</v>
      </c>
      <c r="D10" s="6" t="s">
        <v>1610</v>
      </c>
      <c r="E10" s="9" t="s">
        <v>1021</v>
      </c>
      <c r="F10" s="9" t="s">
        <v>187</v>
      </c>
      <c r="G10" s="9" t="s">
        <v>1022</v>
      </c>
    </row>
    <row r="11" spans="1:7" ht="24.9" x14ac:dyDescent="0.4">
      <c r="B11" s="6" t="s">
        <v>114</v>
      </c>
      <c r="C11" s="6" t="s">
        <v>115</v>
      </c>
      <c r="D11" s="6" t="s">
        <v>1613</v>
      </c>
      <c r="E11" s="9" t="s">
        <v>2993</v>
      </c>
      <c r="F11" s="9" t="s">
        <v>85</v>
      </c>
      <c r="G11" s="9" t="s">
        <v>3191</v>
      </c>
    </row>
    <row r="12" spans="1:7" ht="24.9" x14ac:dyDescent="0.4">
      <c r="B12" s="6" t="s">
        <v>114</v>
      </c>
      <c r="C12" s="6" t="s">
        <v>115</v>
      </c>
      <c r="D12" s="6" t="s">
        <v>1617</v>
      </c>
      <c r="E12" s="9" t="s">
        <v>959</v>
      </c>
      <c r="F12" s="9" t="s">
        <v>45</v>
      </c>
      <c r="G12" s="9" t="s">
        <v>959</v>
      </c>
    </row>
    <row r="13" spans="1:7" ht="24.9" x14ac:dyDescent="0.4">
      <c r="B13" s="6" t="s">
        <v>118</v>
      </c>
      <c r="C13" s="6" t="s">
        <v>119</v>
      </c>
      <c r="D13" s="6" t="s">
        <v>1610</v>
      </c>
      <c r="E13" s="9" t="s">
        <v>2993</v>
      </c>
      <c r="F13" s="9" t="s">
        <v>187</v>
      </c>
      <c r="G13" s="9" t="s">
        <v>3191</v>
      </c>
    </row>
    <row r="14" spans="1:7" ht="24.9" x14ac:dyDescent="0.4">
      <c r="B14" s="6" t="s">
        <v>118</v>
      </c>
      <c r="C14" s="6" t="s">
        <v>119</v>
      </c>
      <c r="D14" s="6" t="s">
        <v>1613</v>
      </c>
      <c r="E14" s="9" t="s">
        <v>3192</v>
      </c>
      <c r="F14" s="9" t="s">
        <v>143</v>
      </c>
      <c r="G14" s="9" t="s">
        <v>3193</v>
      </c>
    </row>
    <row r="15" spans="1:7" ht="24.9" x14ac:dyDescent="0.4">
      <c r="B15" s="6" t="s">
        <v>118</v>
      </c>
      <c r="C15" s="6" t="s">
        <v>119</v>
      </c>
      <c r="D15" s="6" t="s">
        <v>1617</v>
      </c>
      <c r="E15" s="9" t="s">
        <v>940</v>
      </c>
      <c r="F15" s="9" t="s">
        <v>59</v>
      </c>
      <c r="G15" s="9" t="s">
        <v>941</v>
      </c>
    </row>
    <row r="16" spans="1:7" x14ac:dyDescent="0.4">
      <c r="B16" s="21" t="s">
        <v>41</v>
      </c>
      <c r="C16" s="21"/>
      <c r="D16" s="21"/>
      <c r="E16" s="29"/>
      <c r="F16" s="29"/>
      <c r="G16" s="29"/>
    </row>
    <row r="17" spans="2:7" ht="24.9" x14ac:dyDescent="0.4">
      <c r="B17" s="6" t="s">
        <v>122</v>
      </c>
      <c r="C17" s="6" t="s">
        <v>43</v>
      </c>
      <c r="D17" s="6" t="s">
        <v>1610</v>
      </c>
      <c r="E17" s="9" t="s">
        <v>206</v>
      </c>
      <c r="F17" s="9" t="s">
        <v>162</v>
      </c>
      <c r="G17" s="9" t="s">
        <v>205</v>
      </c>
    </row>
    <row r="18" spans="2:7" ht="24.9" x14ac:dyDescent="0.4">
      <c r="B18" s="6" t="s">
        <v>122</v>
      </c>
      <c r="C18" s="6" t="s">
        <v>43</v>
      </c>
      <c r="D18" s="6" t="s">
        <v>1613</v>
      </c>
      <c r="E18" s="9" t="s">
        <v>3182</v>
      </c>
      <c r="F18" s="9" t="s">
        <v>45</v>
      </c>
      <c r="G18" s="9" t="s">
        <v>3183</v>
      </c>
    </row>
    <row r="19" spans="2:7" ht="24.9" x14ac:dyDescent="0.4">
      <c r="B19" s="6" t="s">
        <v>122</v>
      </c>
      <c r="C19" s="6" t="s">
        <v>43</v>
      </c>
      <c r="D19" s="6" t="s">
        <v>1617</v>
      </c>
      <c r="E19" s="9" t="s">
        <v>198</v>
      </c>
      <c r="F19" s="9" t="s">
        <v>89</v>
      </c>
      <c r="G19" s="9" t="s">
        <v>197</v>
      </c>
    </row>
    <row r="20" spans="2:7" ht="24.9" x14ac:dyDescent="0.4">
      <c r="B20" s="6" t="s">
        <v>125</v>
      </c>
      <c r="C20" s="6" t="s">
        <v>47</v>
      </c>
      <c r="D20" s="6" t="s">
        <v>1610</v>
      </c>
      <c r="E20" s="9" t="s">
        <v>218</v>
      </c>
      <c r="F20" s="9" t="s">
        <v>158</v>
      </c>
      <c r="G20" s="9" t="s">
        <v>217</v>
      </c>
    </row>
    <row r="21" spans="2:7" ht="24.9" x14ac:dyDescent="0.4">
      <c r="B21" s="6" t="s">
        <v>125</v>
      </c>
      <c r="C21" s="6" t="s">
        <v>47</v>
      </c>
      <c r="D21" s="6" t="s">
        <v>1613</v>
      </c>
      <c r="E21" s="9" t="s">
        <v>194</v>
      </c>
      <c r="F21" s="9" t="s">
        <v>149</v>
      </c>
      <c r="G21" s="9" t="s">
        <v>193</v>
      </c>
    </row>
    <row r="22" spans="2:7" ht="24.9" x14ac:dyDescent="0.4">
      <c r="B22" s="6" t="s">
        <v>125</v>
      </c>
      <c r="C22" s="6" t="s">
        <v>47</v>
      </c>
      <c r="D22" s="6" t="s">
        <v>1617</v>
      </c>
      <c r="E22" s="9" t="s">
        <v>89</v>
      </c>
      <c r="F22" s="9" t="s">
        <v>143</v>
      </c>
      <c r="G22" s="9" t="s">
        <v>88</v>
      </c>
    </row>
    <row r="23" spans="2:7" ht="24.9" x14ac:dyDescent="0.4">
      <c r="B23" s="6" t="s">
        <v>128</v>
      </c>
      <c r="C23" s="6" t="s">
        <v>51</v>
      </c>
      <c r="D23" s="6" t="s">
        <v>1610</v>
      </c>
      <c r="E23" s="9" t="s">
        <v>45</v>
      </c>
      <c r="F23" s="9" t="s">
        <v>52</v>
      </c>
      <c r="G23" s="9" t="s">
        <v>44</v>
      </c>
    </row>
    <row r="24" spans="2:7" ht="24.9" x14ac:dyDescent="0.4">
      <c r="B24" s="6" t="s">
        <v>128</v>
      </c>
      <c r="C24" s="6" t="s">
        <v>51</v>
      </c>
      <c r="D24" s="6" t="s">
        <v>1613</v>
      </c>
      <c r="E24" s="9" t="s">
        <v>45</v>
      </c>
      <c r="F24" s="9" t="s">
        <v>52</v>
      </c>
      <c r="G24" s="9" t="s">
        <v>44</v>
      </c>
    </row>
    <row r="25" spans="2:7" ht="24.9" x14ac:dyDescent="0.4">
      <c r="B25" s="6" t="s">
        <v>128</v>
      </c>
      <c r="C25" s="6" t="s">
        <v>51</v>
      </c>
      <c r="D25" s="6" t="s">
        <v>1617</v>
      </c>
      <c r="E25" s="9" t="s">
        <v>1653</v>
      </c>
      <c r="F25" s="9" t="s">
        <v>1653</v>
      </c>
      <c r="G25" s="9" t="s">
        <v>1653</v>
      </c>
    </row>
  </sheetData>
  <mergeCells count="7">
    <mergeCell ref="B6:G6"/>
    <mergeCell ref="B16:G16"/>
    <mergeCell ref="B4:B5"/>
    <mergeCell ref="C4:C5"/>
    <mergeCell ref="D4:D5"/>
    <mergeCell ref="E4:F4"/>
    <mergeCell ref="G4:G5"/>
  </mergeCells>
  <pageMargins left="0.7" right="0.7" top="0.75" bottom="0.75" header="0.3" footer="0.3"/>
  <pageSetup paperSize="9" orientation="portrait" horizontalDpi="300" verticalDpi="300"/>
</worksheet>
</file>

<file path=xl/worksheets/sheet4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HYPERLINK("#'KCHK-KC-KOMB - K3_1_QI'!A1", "Qualitätsindikatoren: Übersicht über Auffälligkeiten und Qualitätssicherungsmaßnahmen gem. § 17 DeQS-RL")</f>
        <v>Qualitätsindikatoren: Übersicht über Auffälligkeiten und Qualitätssicherungsmaßnahmen gem. § 17 DeQS-RL</v>
      </c>
      <c r="C6" s="2" t="str">
        <f>HYPERLINK("#'KCHK-KC-KOMB - K3_1_QI'!A1", "K3_1_QI")</f>
        <v>K3_1_QI</v>
      </c>
    </row>
    <row r="7" spans="1:3" x14ac:dyDescent="0.4">
      <c r="B7" s="2" t="str">
        <f>HYPERLINK("#'KCHK-KC-KOMB - K3_2_QI'!A1", "Qualitätsindikatoren: Auffälligkeiten und Bewertungen nach Abschluss des Stellungnahmeverfahrens (AJ 2023)")</f>
        <v>Qualitätsindikatoren: Auffälligkeiten und Bewertungen nach Abschluss des Stellungnahmeverfahrens (AJ 2023)</v>
      </c>
      <c r="C7" s="2" t="str">
        <f>HYPERLINK("#'KCHK-KC-KOMB - K3_2_QI'!A1", "K3_2_QI")</f>
        <v>K3_2_QI</v>
      </c>
    </row>
    <row r="8" spans="1:3" x14ac:dyDescent="0.4">
      <c r="B8" s="2" t="str">
        <f>HYPERLINK("#'KCHK-KC-KOMB - K3_3_QI'!A1", "Qualitätsindikatoren: Wiederholte Auffälligkeiten (AJ 2023 und Vorjahre)")</f>
        <v>Qualitätsindikatoren: Wiederholte Auffälligkeiten (AJ 2023 und Vorjahre)</v>
      </c>
      <c r="C8" s="2" t="str">
        <f>HYPERLINK("#'KCHK-KC-KOMB - K3_3_QI'!A1", "K3_3_QI")</f>
        <v>K3_3_QI</v>
      </c>
    </row>
    <row r="9" spans="1:3" x14ac:dyDescent="0.4">
      <c r="B9" s="2" t="str">
        <f>HYPERLINK("#'KCHK-KC-KOMB - K3_4_QI'!A1", "Qualitätsindikatoren: Mehrfache Auffälligkeiten bei Leistungserbringern (AJ 2023)")</f>
        <v>Qualitätsindikatoren: Mehrfache Auffälligkeiten bei Leistungserbringern (AJ 2023)</v>
      </c>
      <c r="C9" s="2" t="str">
        <f>HYPERLINK("#'KCHK-KC-KOMB - K3_4_QI'!A1", "K3_4_QI")</f>
        <v>K3_4_QI</v>
      </c>
    </row>
    <row r="10" spans="1:3" x14ac:dyDescent="0.4">
      <c r="B10" s="2" t="str">
        <f>HYPERLINK("#'KCHK-KC-KOMB - K3_5_QI'!A1", "Auffälligkeiten und Stellungnahmeverfahren nach Fallzahl pro Qualitätsindikator (AJ 2023)")</f>
        <v>Auffälligkeiten und Stellungnahmeverfahren nach Fallzahl pro Qualitätsindikator (AJ 2023)</v>
      </c>
      <c r="C10" s="2" t="str">
        <f>HYPERLINK("#'KCHK-KC-KOMB - K3_5_QI'!A1", "K3_5_QI")</f>
        <v>K3_5_QI</v>
      </c>
    </row>
    <row r="11" spans="1:3" x14ac:dyDescent="0.4">
      <c r="B11" s="2" t="str">
        <f>HYPERLINK("#'KCHK-KC-KOMB - A_1_QI'!A1", "Qualitätsindikatoren: Art der Auffälligkeit (AJ 2023)")</f>
        <v>Qualitätsindikatoren: Art der Auffälligkeit (AJ 2023)</v>
      </c>
      <c r="C11" s="2" t="str">
        <f>HYPERLINK("#'KCHK-KC-KOMB - A_1_QI'!A1", "A_1_QI")</f>
        <v>A_1_QI</v>
      </c>
    </row>
    <row r="12" spans="1:3" x14ac:dyDescent="0.4">
      <c r="B12" s="2" t="str">
        <f>HYPERLINK("#'KCHK-KC-KOMB - A_2_QI_a'!A1", "Qualitätsindikatoren: Stellungnahmeverfahren (AJ 2023)")</f>
        <v>Qualitätsindikatoren: Stellungnahmeverfahren (AJ 2023)</v>
      </c>
      <c r="C12" s="2" t="str">
        <f>HYPERLINK("#'KCHK-KC-KOMB - A_2_QI_a'!A1", "A_2_QI_a")</f>
        <v>A_2_QI_a</v>
      </c>
    </row>
    <row r="13" spans="1:3" x14ac:dyDescent="0.4">
      <c r="B13" s="2" t="str">
        <f>HYPERLINK("#'KCHK-KC-KOMB - A_2_QI_b'!A1", "Qualitätsindikatoren: Freitextkommentare zur Nicht-Einleitung von Stellungnahmeverfahren (AJ 2023)")</f>
        <v>Qualitätsindikatoren: Freitextkommentare zur Nicht-Einleitung von Stellungnahmeverfahren (AJ 2023)</v>
      </c>
      <c r="C13" s="2" t="str">
        <f>HYPERLINK("#'KCHK-KC-KOMB - A_2_QI_b'!A1", "A_2_QI_b")</f>
        <v>A_2_QI_b</v>
      </c>
    </row>
    <row r="14" spans="1:3" x14ac:dyDescent="0.4">
      <c r="B14" s="2" t="str">
        <f>HYPERLINK("#'KCHK-KC-KOMB - A_4_QI_a'!A1", "Qualitätsindikatoren: Bewertung der qualitativ auffälligen Ergebnisse (AJ 2023)")</f>
        <v>Qualitätsindikatoren: Bewertung der qualitativ auffälligen Ergebnisse (AJ 2023)</v>
      </c>
      <c r="C14" s="2" t="str">
        <f>HYPERLINK("#'KCHK-KC-KOMB - A_4_QI_a'!A1", "A_4_QI_a")</f>
        <v>A_4_QI_a</v>
      </c>
    </row>
    <row r="15" spans="1:3" x14ac:dyDescent="0.4">
      <c r="B15" s="2" t="str">
        <f>HYPERLINK("#'KCHK-KC-KOMB - A_4_QI_b'!A1", "Qualitätsindikatoren: Freitextkommentare zur Bewertung der qualitativ auffälligen Ergebnisse (AJ 2023)")</f>
        <v>Qualitätsindikatoren: Freitextkommentare zur Bewertung der qualitativ auffälligen Ergebnisse (AJ 2023)</v>
      </c>
      <c r="C15" s="2" t="str">
        <f>HYPERLINK("#'KCHK-KC-KOMB - A_4_QI_b'!A1", "A_4_QI_b")</f>
        <v>A_4_QI_b</v>
      </c>
    </row>
    <row r="16" spans="1:3" x14ac:dyDescent="0.4">
      <c r="B16" s="2" t="str">
        <f>HYPERLINK("#'KCHK-KC-KOMB - A_6_QI_a'!A1", "Qualitätsindikatoren: Bewertung der qualitativ unauffälligen Ergebnisse (AJ 2023)")</f>
        <v>Qualitätsindikatoren: Bewertung der qualitativ unauffälligen Ergebnisse (AJ 2023)</v>
      </c>
      <c r="C16" s="2" t="str">
        <f>HYPERLINK("#'KCHK-KC-KOMB - A_6_QI_a'!A1", "A_6_QI_a")</f>
        <v>A_6_QI_a</v>
      </c>
    </row>
    <row r="17" spans="2:3" x14ac:dyDescent="0.4">
      <c r="B17" s="2" t="str">
        <f>HYPERLINK("#'KCHK-KC-KOMB - A_6_QI_b'!A1", "Qualitätsindikatoren: Freitextkommentare zur Bewertung der qualitativ unauffälligen Ergebnisse (AJ 2023)")</f>
        <v>Qualitätsindikatoren: Freitextkommentare zur Bewertung der qualitativ unauffälligen Ergebnisse (AJ 2023)</v>
      </c>
      <c r="C17" s="2" t="str">
        <f>HYPERLINK("#'KCHK-KC-KOMB - A_6_QI_b'!A1", "A_6_QI_b")</f>
        <v>A_6_QI_b</v>
      </c>
    </row>
    <row r="18" spans="2:3" x14ac:dyDescent="0.4">
      <c r="B18" s="2" t="str">
        <f>HYPERLINK("#'KCHK-KC-KOMB - A_8_QI_a'!A1", "Qualitätsindikatoren: Bewertung der Ergebnisse als Dokumentationsfehler oder Sonstiges (AJ 2023)")</f>
        <v>Qualitätsindikatoren: Bewertung der Ergebnisse als Dokumentationsfehler oder Sonstiges (AJ 2023)</v>
      </c>
      <c r="C18" s="2" t="str">
        <f>HYPERLINK("#'KCHK-KC-KOMB - A_8_QI_a'!A1", "A_8_QI_a")</f>
        <v>A_8_QI_a</v>
      </c>
    </row>
    <row r="19" spans="2:3" x14ac:dyDescent="0.4">
      <c r="B19" s="2" t="str">
        <f>HYPERLINK("#'KCHK-KC-KOMB - A_8_QI_b'!A1", "Qualitätsindikatoren: Freitextkommentare zur Bewertung der Ergebnisse als Dokumentationsfehler oder Sonstiges (AJ 2023)")</f>
        <v>Qualitätsindikatoren: Freitextkommentare zur Bewertung der Ergebnisse als Dokumentationsfehler oder Sonstiges (AJ 2023)</v>
      </c>
      <c r="C19" s="2" t="str">
        <f>HYPERLINK("#'KCHK-KC-KOMB - A_8_QI_b'!A1", "A_8_QI_b")</f>
        <v>A_8_QI_b</v>
      </c>
    </row>
    <row r="20" spans="2:3" x14ac:dyDescent="0.4">
      <c r="B20" s="2" t="str">
        <f>HYPERLINK("#'KCHK-KC-KOMB - A_9_QI'!A1", "Qualitätsindikatoren: Initiierung Maßnahmenstufe 1 und 2 (AJ 2023)")</f>
        <v>Qualitätsindikatoren: Initiierung Maßnahmenstufe 1 und 2 (AJ 2023)</v>
      </c>
      <c r="C20" s="2" t="str">
        <f>HYPERLINK("#'KCHK-KC-KOMB - A_9_QI'!A1", "A_9_QI")</f>
        <v>A_9_QI</v>
      </c>
    </row>
    <row r="21" spans="2:3" x14ac:dyDescent="0.4">
      <c r="B21" s="2" t="str">
        <f>HYPERLINK("#'KCHK-KC-KOMB - A_12_QI'!A1", "Darstellung des Verlaufs der Bewertung (AJ 2023)")</f>
        <v>Darstellung des Verlaufs der Bewertung (AJ 2023)</v>
      </c>
      <c r="C21" s="2" t="str">
        <f>HYPERLINK("#'KCHK-KC-KOMB - A_12_QI'!A1", "A_12_QI")</f>
        <v>A_12_QI</v>
      </c>
    </row>
    <row r="22" spans="2:3" x14ac:dyDescent="0.4">
      <c r="B22" s="2" t="str">
        <f>HYPERLINK("#'KCHK-KC-KOMB - A_13_QI'!A1", "Qualitätsindikatoren: Art der Maßnahme in Maßnahmenstufe 1 (AJ 2022 und 2023)")</f>
        <v>Qualitätsindikatoren: Art der Maßnahme in Maßnahmenstufe 1 (AJ 2022 und 2023)</v>
      </c>
      <c r="C22" s="2" t="str">
        <f>HYPERLINK("#'KCHK-KC-KOMB - A_13_QI'!A1", "A_13_QI")</f>
        <v>A_13_QI</v>
      </c>
    </row>
  </sheetData>
  <pageMargins left="0.7" right="0.7" top="0.75" bottom="0.75" header="0.3" footer="0.3"/>
  <pageSetup paperSize="9" orientation="portrait" horizontalDpi="300" verticalDpi="300"/>
</worksheet>
</file>

<file path=xl/worksheets/sheet4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3.921875" customWidth="1"/>
    <col min="3" max="6" width="17.84375" customWidth="1"/>
  </cols>
  <sheetData>
    <row r="1" spans="1:6" x14ac:dyDescent="0.4">
      <c r="A1" s="2" t="str">
        <f>HYPERLINK("#'Auswahl Auswertungsmodul'!A1", "Zurück zum Start")</f>
        <v>Zurück zum Start</v>
      </c>
    </row>
    <row r="2" spans="1:6" x14ac:dyDescent="0.4">
      <c r="A2" s="2" t="str">
        <f>HYPERLINK("#'Auswahl KCHK-KC-KOMB'!A1", "Zurück")</f>
        <v>Zurück</v>
      </c>
    </row>
    <row r="3" spans="1:6" x14ac:dyDescent="0.4">
      <c r="B3" s="7" t="s">
        <v>4744</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4737</v>
      </c>
      <c r="D6" s="9" t="s">
        <v>3326</v>
      </c>
      <c r="E6" s="9" t="s">
        <v>4738</v>
      </c>
      <c r="F6" s="9" t="s">
        <v>3326</v>
      </c>
    </row>
    <row r="7" spans="1:6" x14ac:dyDescent="0.4">
      <c r="B7" s="16" t="s">
        <v>4655</v>
      </c>
      <c r="C7" s="9" t="s">
        <v>4739</v>
      </c>
      <c r="D7" s="9" t="s">
        <v>4443</v>
      </c>
      <c r="E7" s="9" t="s">
        <v>4740</v>
      </c>
      <c r="F7" s="9" t="s">
        <v>4443</v>
      </c>
    </row>
    <row r="8" spans="1:6" x14ac:dyDescent="0.4">
      <c r="B8" s="16" t="s">
        <v>4444</v>
      </c>
      <c r="C8" s="9" t="s">
        <v>1601</v>
      </c>
      <c r="D8" s="9" t="s">
        <v>4741</v>
      </c>
      <c r="E8" s="9" t="s">
        <v>1953</v>
      </c>
      <c r="F8" s="9" t="s">
        <v>4742</v>
      </c>
    </row>
    <row r="9" spans="1:6" x14ac:dyDescent="0.4">
      <c r="B9" s="9" t="s">
        <v>4446</v>
      </c>
      <c r="C9" s="9" t="s">
        <v>1586</v>
      </c>
      <c r="D9" s="9" t="s">
        <v>4447</v>
      </c>
      <c r="E9" s="9" t="s">
        <v>1586</v>
      </c>
      <c r="F9" s="9" t="s">
        <v>4447</v>
      </c>
    </row>
    <row r="10" spans="1:6" x14ac:dyDescent="0.4">
      <c r="B10" s="16" t="s">
        <v>4448</v>
      </c>
      <c r="C10" s="9" t="s">
        <v>1601</v>
      </c>
      <c r="D10" s="9" t="s">
        <v>4443</v>
      </c>
      <c r="E10" s="9" t="s">
        <v>1953</v>
      </c>
      <c r="F10" s="9" t="s">
        <v>4443</v>
      </c>
    </row>
    <row r="11" spans="1:6" x14ac:dyDescent="0.4">
      <c r="B11" s="9" t="s">
        <v>4664</v>
      </c>
      <c r="C11" s="9" t="s">
        <v>1601</v>
      </c>
      <c r="D11" s="9" t="s">
        <v>4443</v>
      </c>
      <c r="E11" s="9" t="s">
        <v>1953</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1586</v>
      </c>
      <c r="D15" s="9" t="s">
        <v>4447</v>
      </c>
      <c r="E15" s="9" t="s">
        <v>1586</v>
      </c>
      <c r="F15" s="9" t="s">
        <v>4447</v>
      </c>
    </row>
    <row r="16" spans="1:6" x14ac:dyDescent="0.4">
      <c r="B16" s="6" t="s">
        <v>4453</v>
      </c>
      <c r="C16" s="9" t="s">
        <v>1601</v>
      </c>
      <c r="D16" s="9" t="s">
        <v>4443</v>
      </c>
      <c r="E16" s="9" t="s">
        <v>1953</v>
      </c>
      <c r="F16" s="9" t="s">
        <v>4443</v>
      </c>
    </row>
    <row r="17" spans="2:6" x14ac:dyDescent="0.4">
      <c r="B17" s="9" t="s">
        <v>4455</v>
      </c>
      <c r="C17" s="9" t="s">
        <v>1601</v>
      </c>
      <c r="D17" s="9" t="s">
        <v>4443</v>
      </c>
      <c r="E17" s="9" t="s">
        <v>1953</v>
      </c>
      <c r="F17" s="9" t="s">
        <v>4443</v>
      </c>
    </row>
    <row r="18" spans="2:6" x14ac:dyDescent="0.4">
      <c r="B18" s="9" t="s">
        <v>4456</v>
      </c>
      <c r="C18" s="9" t="s">
        <v>1588</v>
      </c>
      <c r="D18" s="9" t="s">
        <v>4733</v>
      </c>
      <c r="E18" s="9" t="s">
        <v>1586</v>
      </c>
      <c r="F18" s="9" t="s">
        <v>4447</v>
      </c>
    </row>
    <row r="19" spans="2:6" x14ac:dyDescent="0.4">
      <c r="B19" s="9" t="s">
        <v>4457</v>
      </c>
      <c r="C19" s="9" t="s">
        <v>1588</v>
      </c>
      <c r="D19" s="9" t="s">
        <v>4733</v>
      </c>
      <c r="E19" s="9" t="s">
        <v>1586</v>
      </c>
      <c r="F19" s="9" t="s">
        <v>4447</v>
      </c>
    </row>
    <row r="20" spans="2:6" x14ac:dyDescent="0.4">
      <c r="B20" s="6" t="s">
        <v>4458</v>
      </c>
      <c r="C20" s="9" t="s">
        <v>1588</v>
      </c>
      <c r="D20" s="9" t="s">
        <v>4733</v>
      </c>
      <c r="E20" s="9" t="s">
        <v>1586</v>
      </c>
      <c r="F20" s="9" t="s">
        <v>4447</v>
      </c>
    </row>
    <row r="21" spans="2:6" x14ac:dyDescent="0.4">
      <c r="B21" s="21" t="s">
        <v>4459</v>
      </c>
      <c r="C21" s="22" t="s">
        <v>4437</v>
      </c>
      <c r="D21" s="22" t="s">
        <v>4437</v>
      </c>
      <c r="E21" s="22" t="s">
        <v>4437</v>
      </c>
      <c r="F21" s="22" t="s">
        <v>4437</v>
      </c>
    </row>
    <row r="22" spans="2:6" x14ac:dyDescent="0.4">
      <c r="B22" s="6" t="s">
        <v>4460</v>
      </c>
      <c r="C22" s="9" t="s">
        <v>1625</v>
      </c>
      <c r="D22" s="9" t="s">
        <v>4505</v>
      </c>
      <c r="E22" s="9" t="s">
        <v>1585</v>
      </c>
      <c r="F22" s="9" t="s">
        <v>4691</v>
      </c>
    </row>
    <row r="23" spans="2:6" x14ac:dyDescent="0.4">
      <c r="B23" s="6" t="s">
        <v>4462</v>
      </c>
      <c r="C23" s="9" t="s">
        <v>1661</v>
      </c>
      <c r="D23" s="9" t="s">
        <v>4743</v>
      </c>
      <c r="E23" s="9" t="s">
        <v>1599</v>
      </c>
      <c r="F23" s="9" t="s">
        <v>4692</v>
      </c>
    </row>
    <row r="24" spans="2:6" x14ac:dyDescent="0.4">
      <c r="B24" s="6" t="s">
        <v>4682</v>
      </c>
      <c r="C24" s="9" t="s">
        <v>1586</v>
      </c>
      <c r="D24" s="9" t="s">
        <v>4447</v>
      </c>
      <c r="E24" s="9" t="s">
        <v>1586</v>
      </c>
      <c r="F24" s="9" t="s">
        <v>4447</v>
      </c>
    </row>
    <row r="25" spans="2:6" x14ac:dyDescent="0.4">
      <c r="B25" s="6" t="s">
        <v>4464</v>
      </c>
      <c r="C25" s="9" t="s">
        <v>1586</v>
      </c>
      <c r="D25" s="9" t="s">
        <v>4447</v>
      </c>
      <c r="E25" s="9" t="s">
        <v>1586</v>
      </c>
      <c r="F25" s="9" t="s">
        <v>4447</v>
      </c>
    </row>
    <row r="26" spans="2:6" x14ac:dyDescent="0.4">
      <c r="B26" s="21" t="s">
        <v>4465</v>
      </c>
      <c r="C26" s="22" t="s">
        <v>4437</v>
      </c>
      <c r="D26" s="22" t="s">
        <v>4437</v>
      </c>
      <c r="E26" s="22" t="s">
        <v>4437</v>
      </c>
      <c r="F26" s="22" t="s">
        <v>4437</v>
      </c>
    </row>
    <row r="27" spans="2:6" x14ac:dyDescent="0.4">
      <c r="B27" s="6" t="s">
        <v>4466</v>
      </c>
      <c r="C27" s="9" t="s">
        <v>1588</v>
      </c>
      <c r="D27" s="9" t="s">
        <v>4467</v>
      </c>
      <c r="E27" s="9" t="s">
        <v>1586</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4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workbookViewId="0"/>
  </sheetViews>
  <sheetFormatPr baseColWidth="10" defaultRowHeight="14.6" x14ac:dyDescent="0.4"/>
  <cols>
    <col min="2" max="2" width="9.69140625" customWidth="1"/>
    <col min="3"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KCHK-KC-KOMB'!A1", "Zurück")</f>
        <v>Zurück</v>
      </c>
    </row>
    <row r="3" spans="1:15" x14ac:dyDescent="0.4">
      <c r="B3" s="7" t="s">
        <v>5809</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410</v>
      </c>
      <c r="C7" s="6" t="s">
        <v>403</v>
      </c>
      <c r="D7" s="9" t="s">
        <v>1934</v>
      </c>
      <c r="E7" s="9" t="s">
        <v>1586</v>
      </c>
      <c r="F7" s="9" t="s">
        <v>45</v>
      </c>
      <c r="G7" s="9" t="s">
        <v>589</v>
      </c>
      <c r="H7" s="9" t="s">
        <v>899</v>
      </c>
      <c r="I7" s="9" t="s">
        <v>1228</v>
      </c>
      <c r="J7" s="9" t="s">
        <v>898</v>
      </c>
      <c r="K7" s="9" t="s">
        <v>5798</v>
      </c>
      <c r="L7" s="9" t="s">
        <v>45</v>
      </c>
      <c r="M7" s="9" t="s">
        <v>589</v>
      </c>
      <c r="N7" s="9" t="s">
        <v>45</v>
      </c>
      <c r="O7" s="9" t="s">
        <v>589</v>
      </c>
    </row>
    <row r="8" spans="1:15" ht="24.9" x14ac:dyDescent="0.4">
      <c r="B8" s="10" t="s">
        <v>411</v>
      </c>
      <c r="C8" s="10" t="s">
        <v>384</v>
      </c>
      <c r="D8" s="11" t="s">
        <v>1934</v>
      </c>
      <c r="E8" s="11" t="s">
        <v>1586</v>
      </c>
      <c r="F8" s="11" t="s">
        <v>45</v>
      </c>
      <c r="G8" s="11" t="s">
        <v>589</v>
      </c>
      <c r="H8" s="11" t="s">
        <v>45</v>
      </c>
      <c r="I8" s="11" t="s">
        <v>589</v>
      </c>
      <c r="J8" s="11" t="s">
        <v>44</v>
      </c>
      <c r="K8" s="11" t="s">
        <v>1934</v>
      </c>
      <c r="L8" s="11" t="s">
        <v>45</v>
      </c>
      <c r="M8" s="11" t="s">
        <v>589</v>
      </c>
      <c r="N8" s="11" t="s">
        <v>45</v>
      </c>
      <c r="O8" s="11" t="s">
        <v>589</v>
      </c>
    </row>
    <row r="9" spans="1:15" ht="24.9" x14ac:dyDescent="0.4">
      <c r="B9" s="6" t="s">
        <v>412</v>
      </c>
      <c r="C9" s="6" t="s">
        <v>386</v>
      </c>
      <c r="D9" s="9" t="s">
        <v>5804</v>
      </c>
      <c r="E9" s="9" t="s">
        <v>1586</v>
      </c>
      <c r="F9" s="9" t="s">
        <v>85</v>
      </c>
      <c r="G9" s="9" t="s">
        <v>5805</v>
      </c>
      <c r="H9" s="9" t="s">
        <v>959</v>
      </c>
      <c r="I9" s="9" t="s">
        <v>5806</v>
      </c>
      <c r="J9" s="9" t="s">
        <v>959</v>
      </c>
      <c r="K9" s="9" t="s">
        <v>5806</v>
      </c>
      <c r="L9" s="9" t="s">
        <v>85</v>
      </c>
      <c r="M9" s="9" t="s">
        <v>5805</v>
      </c>
      <c r="N9" s="9" t="s">
        <v>85</v>
      </c>
      <c r="O9" s="9" t="s">
        <v>5805</v>
      </c>
    </row>
    <row r="10" spans="1:15" ht="24.9" x14ac:dyDescent="0.4">
      <c r="B10" s="10" t="s">
        <v>413</v>
      </c>
      <c r="C10" s="10" t="s">
        <v>368</v>
      </c>
      <c r="D10" s="11" t="s">
        <v>5789</v>
      </c>
      <c r="E10" s="11" t="s">
        <v>1586</v>
      </c>
      <c r="F10" s="11" t="s">
        <v>85</v>
      </c>
      <c r="G10" s="11" t="s">
        <v>589</v>
      </c>
      <c r="H10" s="11" t="s">
        <v>959</v>
      </c>
      <c r="I10" s="11" t="s">
        <v>5798</v>
      </c>
      <c r="J10" s="11" t="s">
        <v>959</v>
      </c>
      <c r="K10" s="11" t="s">
        <v>5798</v>
      </c>
      <c r="L10" s="11" t="s">
        <v>85</v>
      </c>
      <c r="M10" s="11" t="s">
        <v>589</v>
      </c>
      <c r="N10" s="11" t="s">
        <v>85</v>
      </c>
      <c r="O10" s="11" t="s">
        <v>589</v>
      </c>
    </row>
    <row r="11" spans="1:15" ht="24.9" x14ac:dyDescent="0.4">
      <c r="B11" s="6" t="s">
        <v>414</v>
      </c>
      <c r="C11" s="6" t="s">
        <v>389</v>
      </c>
      <c r="D11" s="9" t="s">
        <v>5807</v>
      </c>
      <c r="E11" s="9" t="s">
        <v>1586</v>
      </c>
      <c r="F11" s="9" t="s">
        <v>143</v>
      </c>
      <c r="G11" s="9" t="s">
        <v>5805</v>
      </c>
      <c r="H11" s="9" t="s">
        <v>897</v>
      </c>
      <c r="I11" s="9" t="s">
        <v>5808</v>
      </c>
      <c r="J11" s="9" t="s">
        <v>897</v>
      </c>
      <c r="K11" s="9" t="s">
        <v>5808</v>
      </c>
      <c r="L11" s="9" t="s">
        <v>143</v>
      </c>
      <c r="M11" s="9" t="s">
        <v>5805</v>
      </c>
      <c r="N11" s="9" t="s">
        <v>143</v>
      </c>
      <c r="O11" s="9" t="s">
        <v>5805</v>
      </c>
    </row>
    <row r="12" spans="1:15" ht="24.9" x14ac:dyDescent="0.4">
      <c r="B12" s="10" t="s">
        <v>415</v>
      </c>
      <c r="C12" s="10" t="s">
        <v>391</v>
      </c>
      <c r="D12" s="11" t="s">
        <v>3279</v>
      </c>
      <c r="E12" s="11" t="s">
        <v>1586</v>
      </c>
      <c r="F12" s="11" t="s">
        <v>149</v>
      </c>
      <c r="G12" s="11" t="s">
        <v>5805</v>
      </c>
      <c r="H12" s="11" t="s">
        <v>901</v>
      </c>
      <c r="I12" s="11" t="s">
        <v>5806</v>
      </c>
      <c r="J12" s="11" t="s">
        <v>902</v>
      </c>
      <c r="K12" s="11" t="s">
        <v>5808</v>
      </c>
      <c r="L12" s="11" t="s">
        <v>149</v>
      </c>
      <c r="M12" s="11" t="s">
        <v>5805</v>
      </c>
      <c r="N12" s="11" t="s">
        <v>149</v>
      </c>
      <c r="O12" s="11" t="s">
        <v>5805</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4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baseColWidth="10" defaultRowHeight="14.6" x14ac:dyDescent="0.4"/>
  <cols>
    <col min="2" max="2" width="9.69140625" customWidth="1"/>
    <col min="3" max="3" width="64.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KCHK-KC-KOMB'!A1", "Zurück")</f>
        <v>Zurück</v>
      </c>
    </row>
    <row r="3" spans="1:9" x14ac:dyDescent="0.4">
      <c r="B3" s="7" t="s">
        <v>6804</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410</v>
      </c>
      <c r="C6" s="6" t="s">
        <v>403</v>
      </c>
      <c r="D6" s="9" t="s">
        <v>1584</v>
      </c>
      <c r="E6" s="9" t="s">
        <v>1588</v>
      </c>
      <c r="F6" s="9" t="s">
        <v>1588</v>
      </c>
      <c r="G6" s="9" t="s">
        <v>1595</v>
      </c>
      <c r="H6" s="9" t="s">
        <v>1586</v>
      </c>
      <c r="I6" s="9" t="s">
        <v>1586</v>
      </c>
    </row>
    <row r="7" spans="1:9" x14ac:dyDescent="0.4">
      <c r="B7" s="10" t="s">
        <v>411</v>
      </c>
      <c r="C7" s="10" t="s">
        <v>384</v>
      </c>
      <c r="D7" s="11" t="s">
        <v>1584</v>
      </c>
      <c r="E7" s="11" t="s">
        <v>1588</v>
      </c>
      <c r="F7" s="11" t="s">
        <v>1586</v>
      </c>
      <c r="G7" s="11" t="s">
        <v>1584</v>
      </c>
      <c r="H7" s="11" t="s">
        <v>1588</v>
      </c>
      <c r="I7" s="11" t="s">
        <v>1586</v>
      </c>
    </row>
    <row r="8" spans="1:9" x14ac:dyDescent="0.4">
      <c r="B8" s="6" t="s">
        <v>412</v>
      </c>
      <c r="C8" s="6" t="s">
        <v>386</v>
      </c>
      <c r="D8" s="9" t="s">
        <v>1597</v>
      </c>
      <c r="E8" s="9" t="s">
        <v>1586</v>
      </c>
      <c r="F8" s="9" t="s">
        <v>1586</v>
      </c>
      <c r="G8" s="9" t="s">
        <v>1595</v>
      </c>
      <c r="H8" s="9" t="s">
        <v>1586</v>
      </c>
      <c r="I8" s="9" t="s">
        <v>1586</v>
      </c>
    </row>
    <row r="9" spans="1:9" x14ac:dyDescent="0.4">
      <c r="B9" s="10" t="s">
        <v>413</v>
      </c>
      <c r="C9" s="10" t="s">
        <v>368</v>
      </c>
      <c r="D9" s="11" t="s">
        <v>1597</v>
      </c>
      <c r="E9" s="11" t="s">
        <v>1586</v>
      </c>
      <c r="F9" s="11" t="s">
        <v>1586</v>
      </c>
      <c r="G9" s="11" t="s">
        <v>1595</v>
      </c>
      <c r="H9" s="11" t="s">
        <v>1586</v>
      </c>
      <c r="I9" s="11" t="s">
        <v>1586</v>
      </c>
    </row>
    <row r="10" spans="1:9" x14ac:dyDescent="0.4">
      <c r="B10" s="6" t="s">
        <v>414</v>
      </c>
      <c r="C10" s="6" t="s">
        <v>389</v>
      </c>
      <c r="D10" s="9" t="s">
        <v>1661</v>
      </c>
      <c r="E10" s="9" t="s">
        <v>1586</v>
      </c>
      <c r="F10" s="9" t="s">
        <v>1586</v>
      </c>
      <c r="G10" s="9" t="s">
        <v>1584</v>
      </c>
      <c r="H10" s="9" t="s">
        <v>1586</v>
      </c>
      <c r="I10" s="9" t="s">
        <v>1586</v>
      </c>
    </row>
    <row r="11" spans="1:9" x14ac:dyDescent="0.4">
      <c r="B11" s="10" t="s">
        <v>415</v>
      </c>
      <c r="C11" s="10" t="s">
        <v>391</v>
      </c>
      <c r="D11" s="11" t="s">
        <v>1663</v>
      </c>
      <c r="E11" s="11" t="s">
        <v>1586</v>
      </c>
      <c r="F11" s="11" t="s">
        <v>1586</v>
      </c>
      <c r="G11" s="11" t="s">
        <v>1584</v>
      </c>
      <c r="H11" s="11" t="s">
        <v>1586</v>
      </c>
      <c r="I11" s="11" t="s">
        <v>1586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4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0.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KCHK-KC-KOMB'!A1", "Zurück")</f>
        <v>Zurück</v>
      </c>
    </row>
    <row r="3" spans="1:7" x14ac:dyDescent="0.4">
      <c r="B3" s="7" t="s">
        <v>6880</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1668</v>
      </c>
      <c r="C6" s="5" t="s">
        <v>1597</v>
      </c>
      <c r="D6" s="5" t="s">
        <v>1595</v>
      </c>
      <c r="E6" s="5" t="s">
        <v>1661</v>
      </c>
      <c r="F6" s="5" t="s">
        <v>1584</v>
      </c>
      <c r="G6" s="5" t="s">
        <v>1588</v>
      </c>
    </row>
  </sheetData>
  <mergeCells count="2">
    <mergeCell ref="B4:D4"/>
    <mergeCell ref="E4:G4"/>
  </mergeCells>
  <pageMargins left="0.7" right="0.7" top="0.75" bottom="0.75" header="0.3" footer="0.3"/>
  <pageSetup paperSize="9" orientation="portrait" horizontalDpi="300" verticalDpi="300"/>
</worksheet>
</file>

<file path=xl/worksheets/sheet4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3.304687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KCHK-KC-KOMB'!A1", "Zurück")</f>
        <v>Zurück</v>
      </c>
    </row>
    <row r="3" spans="1:5" x14ac:dyDescent="0.4">
      <c r="B3" s="7" t="s">
        <v>7295</v>
      </c>
    </row>
    <row r="4" spans="1:5" x14ac:dyDescent="0.4">
      <c r="B4" s="4" t="s">
        <v>6916</v>
      </c>
      <c r="C4" s="3" t="s">
        <v>6917</v>
      </c>
      <c r="D4" s="3" t="s">
        <v>6918</v>
      </c>
      <c r="E4" s="3" t="s">
        <v>6919</v>
      </c>
    </row>
    <row r="5" spans="1:5" x14ac:dyDescent="0.4">
      <c r="B5" s="6" t="s">
        <v>7051</v>
      </c>
      <c r="C5" s="5" t="s">
        <v>1595</v>
      </c>
      <c r="D5" s="5" t="s">
        <v>7286</v>
      </c>
      <c r="E5" s="5" t="s">
        <v>7286</v>
      </c>
    </row>
    <row r="6" spans="1:5" x14ac:dyDescent="0.4">
      <c r="B6" s="10" t="s">
        <v>7287</v>
      </c>
      <c r="C6" s="14" t="s">
        <v>1661</v>
      </c>
      <c r="D6" s="14" t="s">
        <v>7281</v>
      </c>
      <c r="E6" s="14" t="s">
        <v>7288</v>
      </c>
    </row>
    <row r="7" spans="1:5" x14ac:dyDescent="0.4">
      <c r="B7" s="6" t="s">
        <v>7289</v>
      </c>
      <c r="C7" s="5" t="s">
        <v>1625</v>
      </c>
      <c r="D7" s="5" t="s">
        <v>7276</v>
      </c>
      <c r="E7" s="5" t="s">
        <v>7290</v>
      </c>
    </row>
    <row r="8" spans="1:5" x14ac:dyDescent="0.4">
      <c r="B8" s="10" t="s">
        <v>7291</v>
      </c>
      <c r="C8" s="14" t="s">
        <v>1663</v>
      </c>
      <c r="D8" s="14" t="s">
        <v>7268</v>
      </c>
      <c r="E8" s="14" t="s">
        <v>7292</v>
      </c>
    </row>
    <row r="9" spans="1:5" x14ac:dyDescent="0.4">
      <c r="B9" s="6" t="s">
        <v>7293</v>
      </c>
      <c r="C9" s="5" t="s">
        <v>1663</v>
      </c>
      <c r="D9" s="5" t="s">
        <v>7268</v>
      </c>
      <c r="E9" s="5" t="s">
        <v>7269</v>
      </c>
    </row>
    <row r="10" spans="1:5" x14ac:dyDescent="0.4">
      <c r="B10" s="10" t="s">
        <v>3356</v>
      </c>
      <c r="C10" s="14" t="s">
        <v>1953</v>
      </c>
      <c r="D10" s="14" t="s">
        <v>7283</v>
      </c>
      <c r="E10" s="14" t="s">
        <v>7294</v>
      </c>
    </row>
  </sheetData>
  <pageMargins left="0.7" right="0.7" top="0.75" bottom="0.75" header="0.3" footer="0.3"/>
  <pageSetup paperSize="9" orientation="portrait" horizontalDpi="300" verticalDpi="300"/>
</worksheet>
</file>

<file path=xl/worksheets/sheet4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baseColWidth="10" defaultRowHeight="14.6" x14ac:dyDescent="0.4"/>
  <cols>
    <col min="2" max="2" width="9.69140625" customWidth="1"/>
    <col min="3" max="3" width="64.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KCHK-KC-KOMB'!A1", "Zurück")</f>
        <v>Zurück</v>
      </c>
    </row>
    <row r="3" spans="1:5" x14ac:dyDescent="0.4">
      <c r="B3" s="7" t="s">
        <v>416</v>
      </c>
    </row>
    <row r="4" spans="1:5" x14ac:dyDescent="0.4">
      <c r="B4" s="25" t="s">
        <v>36</v>
      </c>
      <c r="C4" s="25" t="s">
        <v>345</v>
      </c>
      <c r="D4" s="23" t="s">
        <v>38</v>
      </c>
      <c r="E4" s="25" t="s">
        <v>38</v>
      </c>
    </row>
    <row r="5" spans="1:5" x14ac:dyDescent="0.4">
      <c r="B5" s="24"/>
      <c r="C5" s="24"/>
      <c r="D5" s="8" t="s">
        <v>39</v>
      </c>
      <c r="E5" s="8" t="s">
        <v>40</v>
      </c>
    </row>
    <row r="6" spans="1:5" ht="24.9" x14ac:dyDescent="0.4">
      <c r="B6" s="6" t="s">
        <v>410</v>
      </c>
      <c r="C6" s="6" t="s">
        <v>403</v>
      </c>
      <c r="D6" s="9" t="s">
        <v>44</v>
      </c>
      <c r="E6" s="9" t="s">
        <v>45</v>
      </c>
    </row>
    <row r="7" spans="1:5" ht="24.9" x14ac:dyDescent="0.4">
      <c r="B7" s="10" t="s">
        <v>411</v>
      </c>
      <c r="C7" s="10" t="s">
        <v>384</v>
      </c>
      <c r="D7" s="11" t="s">
        <v>44</v>
      </c>
      <c r="E7" s="11" t="s">
        <v>45</v>
      </c>
    </row>
    <row r="8" spans="1:5" ht="24.9" x14ac:dyDescent="0.4">
      <c r="B8" s="6" t="s">
        <v>412</v>
      </c>
      <c r="C8" s="6" t="s">
        <v>386</v>
      </c>
      <c r="D8" s="9" t="s">
        <v>84</v>
      </c>
      <c r="E8" s="9" t="s">
        <v>85</v>
      </c>
    </row>
    <row r="9" spans="1:5" ht="24.9" x14ac:dyDescent="0.4">
      <c r="B9" s="10" t="s">
        <v>413</v>
      </c>
      <c r="C9" s="10" t="s">
        <v>368</v>
      </c>
      <c r="D9" s="11" t="s">
        <v>84</v>
      </c>
      <c r="E9" s="11" t="s">
        <v>85</v>
      </c>
    </row>
    <row r="10" spans="1:5" ht="24.9" x14ac:dyDescent="0.4">
      <c r="B10" s="6" t="s">
        <v>414</v>
      </c>
      <c r="C10" s="6" t="s">
        <v>389</v>
      </c>
      <c r="D10" s="9" t="s">
        <v>142</v>
      </c>
      <c r="E10" s="9" t="s">
        <v>143</v>
      </c>
    </row>
    <row r="11" spans="1:5" ht="24.9" x14ac:dyDescent="0.4">
      <c r="B11" s="10" t="s">
        <v>415</v>
      </c>
      <c r="C11" s="10" t="s">
        <v>391</v>
      </c>
      <c r="D11" s="11" t="s">
        <v>148</v>
      </c>
      <c r="E11" s="11" t="s">
        <v>149</v>
      </c>
    </row>
  </sheetData>
  <mergeCells count="3">
    <mergeCell ref="B4:B5"/>
    <mergeCell ref="C4:C5"/>
    <mergeCell ref="D4:E4"/>
  </mergeCells>
  <pageMargins left="0.7" right="0.7" top="0.75" bottom="0.75" header="0.3" footer="0.3"/>
  <pageSetup paperSize="9" orientation="portrait" horizontalDpi="300" verticalDpi="300"/>
</worksheet>
</file>

<file path=xl/worksheets/sheet4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baseColWidth="10" defaultRowHeight="14.6" x14ac:dyDescent="0.4"/>
  <cols>
    <col min="2" max="2" width="9.69140625" customWidth="1"/>
    <col min="3" max="3" width="64.69140625"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KCHK-KC-KOMB'!A1", "Zurück")</f>
        <v>Zurück</v>
      </c>
    </row>
    <row r="3" spans="1:7" x14ac:dyDescent="0.4">
      <c r="B3" s="7" t="s">
        <v>1144</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410</v>
      </c>
      <c r="C6" s="6" t="s">
        <v>403</v>
      </c>
      <c r="D6" s="9" t="s">
        <v>45</v>
      </c>
      <c r="E6" s="9" t="s">
        <v>44</v>
      </c>
      <c r="F6" s="9" t="s">
        <v>45</v>
      </c>
      <c r="G6" s="9" t="s">
        <v>45</v>
      </c>
    </row>
    <row r="7" spans="1:7" ht="24.9" x14ac:dyDescent="0.4">
      <c r="B7" s="10" t="s">
        <v>411</v>
      </c>
      <c r="C7" s="10" t="s">
        <v>384</v>
      </c>
      <c r="D7" s="11" t="s">
        <v>45</v>
      </c>
      <c r="E7" s="11" t="s">
        <v>44</v>
      </c>
      <c r="F7" s="11" t="s">
        <v>45</v>
      </c>
      <c r="G7" s="11" t="s">
        <v>45</v>
      </c>
    </row>
    <row r="8" spans="1:7" ht="24.9" x14ac:dyDescent="0.4">
      <c r="B8" s="6" t="s">
        <v>412</v>
      </c>
      <c r="C8" s="6" t="s">
        <v>386</v>
      </c>
      <c r="D8" s="9" t="s">
        <v>85</v>
      </c>
      <c r="E8" s="9" t="s">
        <v>84</v>
      </c>
      <c r="F8" s="9" t="s">
        <v>85</v>
      </c>
      <c r="G8" s="9" t="s">
        <v>85</v>
      </c>
    </row>
    <row r="9" spans="1:7" ht="24.9" x14ac:dyDescent="0.4">
      <c r="B9" s="10" t="s">
        <v>413</v>
      </c>
      <c r="C9" s="10" t="s">
        <v>368</v>
      </c>
      <c r="D9" s="11" t="s">
        <v>85</v>
      </c>
      <c r="E9" s="11" t="s">
        <v>84</v>
      </c>
      <c r="F9" s="11" t="s">
        <v>85</v>
      </c>
      <c r="G9" s="11" t="s">
        <v>85</v>
      </c>
    </row>
    <row r="10" spans="1:7" ht="24.9" x14ac:dyDescent="0.4">
      <c r="B10" s="6" t="s">
        <v>414</v>
      </c>
      <c r="C10" s="6" t="s">
        <v>389</v>
      </c>
      <c r="D10" s="9" t="s">
        <v>143</v>
      </c>
      <c r="E10" s="9" t="s">
        <v>142</v>
      </c>
      <c r="F10" s="9" t="s">
        <v>143</v>
      </c>
      <c r="G10" s="9" t="s">
        <v>143</v>
      </c>
    </row>
    <row r="11" spans="1:7" ht="24.9" x14ac:dyDescent="0.4">
      <c r="B11" s="10" t="s">
        <v>415</v>
      </c>
      <c r="C11" s="10" t="s">
        <v>391</v>
      </c>
      <c r="D11" s="11" t="s">
        <v>149</v>
      </c>
      <c r="E11" s="11" t="s">
        <v>148</v>
      </c>
      <c r="F11" s="11" t="s">
        <v>149</v>
      </c>
      <c r="G11" s="11" t="s">
        <v>149</v>
      </c>
    </row>
    <row r="12" spans="1:7" x14ac:dyDescent="0.4">
      <c r="B12"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4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KCHK-KC-KOMB'!A1", "Zurück")</f>
        <v>Zurück</v>
      </c>
    </row>
  </sheetData>
  <pageMargins left="0.7" right="0.7" top="0.75" bottom="0.75" header="0.3" footer="0.3"/>
  <pageSetup paperSize="9" orientation="portrait" horizontalDpi="300" verticalDpi="300"/>
</worksheet>
</file>

<file path=xl/worksheets/sheet4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heetViews>
  <sheetFormatPr baseColWidth="10" defaultRowHeight="14.6" x14ac:dyDescent="0.4"/>
  <cols>
    <col min="2" max="2" width="9.69140625" customWidth="1"/>
    <col min="3" max="3" width="64.69140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KCHK-KC-KOMB'!A1", "Zurück")</f>
        <v>Zurück</v>
      </c>
    </row>
    <row r="3" spans="1:7" x14ac:dyDescent="0.4">
      <c r="B3" s="7" t="s">
        <v>1827</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410</v>
      </c>
      <c r="C6" s="6" t="s">
        <v>403</v>
      </c>
      <c r="D6" s="9" t="s">
        <v>1584</v>
      </c>
      <c r="E6" s="9" t="s">
        <v>898</v>
      </c>
      <c r="F6" s="9" t="s">
        <v>45</v>
      </c>
      <c r="G6" s="9" t="s">
        <v>45</v>
      </c>
    </row>
    <row r="7" spans="1:7" ht="24.9" x14ac:dyDescent="0.4">
      <c r="B7" s="10" t="s">
        <v>411</v>
      </c>
      <c r="C7" s="10" t="s">
        <v>384</v>
      </c>
      <c r="D7" s="11" t="s">
        <v>1584</v>
      </c>
      <c r="E7" s="11" t="s">
        <v>899</v>
      </c>
      <c r="F7" s="11" t="s">
        <v>898</v>
      </c>
      <c r="G7" s="11" t="s">
        <v>45</v>
      </c>
    </row>
    <row r="8" spans="1:7" ht="24.9" x14ac:dyDescent="0.4">
      <c r="B8" s="6" t="s">
        <v>412</v>
      </c>
      <c r="C8" s="6" t="s">
        <v>386</v>
      </c>
      <c r="D8" s="9" t="s">
        <v>1597</v>
      </c>
      <c r="E8" s="9" t="s">
        <v>884</v>
      </c>
      <c r="F8" s="9" t="s">
        <v>884</v>
      </c>
      <c r="G8" s="9" t="s">
        <v>85</v>
      </c>
    </row>
    <row r="9" spans="1:7" ht="24.9" x14ac:dyDescent="0.4">
      <c r="B9" s="10" t="s">
        <v>413</v>
      </c>
      <c r="C9" s="10" t="s">
        <v>368</v>
      </c>
      <c r="D9" s="11" t="s">
        <v>1597</v>
      </c>
      <c r="E9" s="11" t="s">
        <v>959</v>
      </c>
      <c r="F9" s="11" t="s">
        <v>85</v>
      </c>
      <c r="G9" s="11" t="s">
        <v>85</v>
      </c>
    </row>
    <row r="10" spans="1:7" ht="24.9" x14ac:dyDescent="0.4">
      <c r="B10" s="6" t="s">
        <v>414</v>
      </c>
      <c r="C10" s="6" t="s">
        <v>389</v>
      </c>
      <c r="D10" s="9" t="s">
        <v>1661</v>
      </c>
      <c r="E10" s="9" t="s">
        <v>1716</v>
      </c>
      <c r="F10" s="9" t="s">
        <v>981</v>
      </c>
      <c r="G10" s="9" t="s">
        <v>143</v>
      </c>
    </row>
    <row r="11" spans="1:7" ht="24.9" x14ac:dyDescent="0.4">
      <c r="B11" s="10" t="s">
        <v>415</v>
      </c>
      <c r="C11" s="10" t="s">
        <v>391</v>
      </c>
      <c r="D11" s="11" t="s">
        <v>1663</v>
      </c>
      <c r="E11" s="11" t="s">
        <v>901</v>
      </c>
      <c r="F11" s="11" t="s">
        <v>940</v>
      </c>
      <c r="G11" s="11" t="s">
        <v>149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1.30468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PCI'!A1", "Zurück")</f>
        <v>Zurück</v>
      </c>
    </row>
    <row r="3" spans="1:8" x14ac:dyDescent="0.4">
      <c r="B3" s="7" t="s">
        <v>3827</v>
      </c>
    </row>
    <row r="4" spans="1:8" x14ac:dyDescent="0.4">
      <c r="B4" s="4" t="s">
        <v>3315</v>
      </c>
      <c r="C4" s="15" t="s">
        <v>3316</v>
      </c>
      <c r="D4" s="15" t="s">
        <v>3750</v>
      </c>
      <c r="E4" s="15" t="s">
        <v>3318</v>
      </c>
      <c r="F4" s="15" t="s">
        <v>3319</v>
      </c>
      <c r="G4" s="15" t="s">
        <v>3320</v>
      </c>
      <c r="H4" s="15" t="s">
        <v>3321</v>
      </c>
    </row>
    <row r="5" spans="1:8" ht="24.9" x14ac:dyDescent="0.4">
      <c r="B5" s="6" t="s">
        <v>3322</v>
      </c>
      <c r="C5" s="9" t="s">
        <v>3725</v>
      </c>
      <c r="D5" s="9" t="s">
        <v>3783</v>
      </c>
      <c r="E5" s="9" t="s">
        <v>1586</v>
      </c>
      <c r="F5" s="9" t="s">
        <v>3784</v>
      </c>
      <c r="G5" s="9" t="s">
        <v>3785</v>
      </c>
      <c r="H5" s="9" t="s">
        <v>3786</v>
      </c>
    </row>
    <row r="6" spans="1:8" ht="24.9" x14ac:dyDescent="0.4">
      <c r="B6" s="10" t="s">
        <v>3325</v>
      </c>
      <c r="C6" s="11" t="s">
        <v>1745</v>
      </c>
      <c r="D6" s="11" t="s">
        <v>3787</v>
      </c>
      <c r="E6" s="11" t="s">
        <v>1586</v>
      </c>
      <c r="F6" s="11" t="s">
        <v>217</v>
      </c>
      <c r="G6" s="11" t="s">
        <v>943</v>
      </c>
      <c r="H6" s="11" t="s">
        <v>943</v>
      </c>
    </row>
    <row r="7" spans="1:8" ht="24.9" x14ac:dyDescent="0.4">
      <c r="B7" s="6" t="s">
        <v>3328</v>
      </c>
      <c r="C7" s="9" t="s">
        <v>1614</v>
      </c>
      <c r="D7" s="9" t="s">
        <v>3788</v>
      </c>
      <c r="E7" s="9" t="s">
        <v>1588</v>
      </c>
      <c r="F7" s="9" t="s">
        <v>3789</v>
      </c>
      <c r="G7" s="9" t="s">
        <v>2036</v>
      </c>
      <c r="H7" s="9" t="s">
        <v>1175</v>
      </c>
    </row>
    <row r="8" spans="1:8" ht="24.9" x14ac:dyDescent="0.4">
      <c r="B8" s="10" t="s">
        <v>3330</v>
      </c>
      <c r="C8" s="11" t="s">
        <v>2006</v>
      </c>
      <c r="D8" s="11" t="s">
        <v>3790</v>
      </c>
      <c r="E8" s="11" t="s">
        <v>1586</v>
      </c>
      <c r="F8" s="11" t="s">
        <v>3791</v>
      </c>
      <c r="G8" s="11" t="s">
        <v>3792</v>
      </c>
      <c r="H8" s="11" t="s">
        <v>3793</v>
      </c>
    </row>
    <row r="9" spans="1:8" ht="24.9" x14ac:dyDescent="0.4">
      <c r="B9" s="6" t="s">
        <v>3333</v>
      </c>
      <c r="C9" s="9" t="s">
        <v>1601</v>
      </c>
      <c r="D9" s="9" t="s">
        <v>3794</v>
      </c>
      <c r="E9" s="9" t="s">
        <v>1586</v>
      </c>
      <c r="F9" s="9" t="s">
        <v>92</v>
      </c>
      <c r="G9" s="9" t="s">
        <v>895</v>
      </c>
      <c r="H9" s="9" t="s">
        <v>895</v>
      </c>
    </row>
    <row r="10" spans="1:8" ht="24.9" x14ac:dyDescent="0.4">
      <c r="B10" s="10" t="s">
        <v>3334</v>
      </c>
      <c r="C10" s="11" t="s">
        <v>3795</v>
      </c>
      <c r="D10" s="11" t="s">
        <v>3796</v>
      </c>
      <c r="E10" s="11" t="s">
        <v>1586</v>
      </c>
      <c r="F10" s="11" t="s">
        <v>3797</v>
      </c>
      <c r="G10" s="11" t="s">
        <v>3798</v>
      </c>
      <c r="H10" s="11" t="s">
        <v>3799</v>
      </c>
    </row>
    <row r="11" spans="1:8" ht="24.9" x14ac:dyDescent="0.4">
      <c r="B11" s="6" t="s">
        <v>3336</v>
      </c>
      <c r="C11" s="9" t="s">
        <v>1953</v>
      </c>
      <c r="D11" s="9" t="s">
        <v>3800</v>
      </c>
      <c r="E11" s="9" t="s">
        <v>1586</v>
      </c>
      <c r="F11" s="9" t="s">
        <v>161</v>
      </c>
      <c r="G11" s="9" t="s">
        <v>2332</v>
      </c>
      <c r="H11" s="9" t="s">
        <v>2332</v>
      </c>
    </row>
    <row r="12" spans="1:8" ht="24.9" x14ac:dyDescent="0.4">
      <c r="B12" s="10" t="s">
        <v>3338</v>
      </c>
      <c r="C12" s="11" t="s">
        <v>1650</v>
      </c>
      <c r="D12" s="11" t="s">
        <v>3801</v>
      </c>
      <c r="E12" s="11" t="s">
        <v>1586</v>
      </c>
      <c r="F12" s="11" t="s">
        <v>3580</v>
      </c>
      <c r="G12" s="11" t="s">
        <v>3270</v>
      </c>
      <c r="H12" s="11" t="s">
        <v>3802</v>
      </c>
    </row>
    <row r="13" spans="1:8" ht="24.9" x14ac:dyDescent="0.4">
      <c r="B13" s="6" t="s">
        <v>3340</v>
      </c>
      <c r="C13" s="9" t="s">
        <v>3803</v>
      </c>
      <c r="D13" s="9" t="s">
        <v>3804</v>
      </c>
      <c r="E13" s="9" t="s">
        <v>1586</v>
      </c>
      <c r="F13" s="9" t="s">
        <v>3805</v>
      </c>
      <c r="G13" s="9" t="s">
        <v>3806</v>
      </c>
      <c r="H13" s="9" t="s">
        <v>3806</v>
      </c>
    </row>
    <row r="14" spans="1:8" ht="24.9" x14ac:dyDescent="0.4">
      <c r="B14" s="10" t="s">
        <v>3342</v>
      </c>
      <c r="C14" s="11" t="s">
        <v>3807</v>
      </c>
      <c r="D14" s="11" t="s">
        <v>3808</v>
      </c>
      <c r="E14" s="11" t="s">
        <v>1586</v>
      </c>
      <c r="F14" s="11" t="s">
        <v>3809</v>
      </c>
      <c r="G14" s="11" t="s">
        <v>3810</v>
      </c>
      <c r="H14" s="11" t="s">
        <v>3811</v>
      </c>
    </row>
    <row r="15" spans="1:8" ht="24.9" x14ac:dyDescent="0.4">
      <c r="B15" s="6" t="s">
        <v>3345</v>
      </c>
      <c r="C15" s="9" t="s">
        <v>1997</v>
      </c>
      <c r="D15" s="9" t="s">
        <v>3812</v>
      </c>
      <c r="E15" s="9" t="s">
        <v>1586</v>
      </c>
      <c r="F15" s="9" t="s">
        <v>3813</v>
      </c>
      <c r="G15" s="9" t="s">
        <v>3814</v>
      </c>
      <c r="H15" s="9" t="s">
        <v>1185</v>
      </c>
    </row>
    <row r="16" spans="1:8" ht="24.9" x14ac:dyDescent="0.4">
      <c r="B16" s="10" t="s">
        <v>3347</v>
      </c>
      <c r="C16" s="11" t="s">
        <v>1745</v>
      </c>
      <c r="D16" s="11" t="s">
        <v>3815</v>
      </c>
      <c r="E16" s="11" t="s">
        <v>1586</v>
      </c>
      <c r="F16" s="11" t="s">
        <v>966</v>
      </c>
      <c r="G16" s="11" t="s">
        <v>965</v>
      </c>
      <c r="H16" s="11" t="s">
        <v>983</v>
      </c>
    </row>
    <row r="17" spans="2:8" ht="24.9" x14ac:dyDescent="0.4">
      <c r="B17" s="6" t="s">
        <v>3349</v>
      </c>
      <c r="C17" s="9" t="s">
        <v>1585</v>
      </c>
      <c r="D17" s="9" t="s">
        <v>3816</v>
      </c>
      <c r="E17" s="9" t="s">
        <v>1586</v>
      </c>
      <c r="F17" s="9" t="s">
        <v>186</v>
      </c>
      <c r="G17" s="9" t="s">
        <v>187</v>
      </c>
      <c r="H17" s="9" t="s">
        <v>187</v>
      </c>
    </row>
    <row r="18" spans="2:8" ht="24.9" x14ac:dyDescent="0.4">
      <c r="B18" s="10" t="s">
        <v>3350</v>
      </c>
      <c r="C18" s="11" t="s">
        <v>1848</v>
      </c>
      <c r="D18" s="11" t="s">
        <v>3817</v>
      </c>
      <c r="E18" s="11" t="s">
        <v>1586</v>
      </c>
      <c r="F18" s="11" t="s">
        <v>310</v>
      </c>
      <c r="G18" s="11" t="s">
        <v>3818</v>
      </c>
      <c r="H18" s="11" t="s">
        <v>3818</v>
      </c>
    </row>
    <row r="19" spans="2:8" ht="24.9" x14ac:dyDescent="0.4">
      <c r="B19" s="6" t="s">
        <v>3352</v>
      </c>
      <c r="C19" s="9" t="s">
        <v>1705</v>
      </c>
      <c r="D19" s="9" t="s">
        <v>3819</v>
      </c>
      <c r="E19" s="9" t="s">
        <v>1586</v>
      </c>
      <c r="F19" s="9" t="s">
        <v>233</v>
      </c>
      <c r="G19" s="9" t="s">
        <v>234</v>
      </c>
      <c r="H19" s="9" t="s">
        <v>234</v>
      </c>
    </row>
    <row r="20" spans="2:8" ht="24.9" x14ac:dyDescent="0.4">
      <c r="B20" s="10" t="s">
        <v>3354</v>
      </c>
      <c r="C20" s="11" t="s">
        <v>1739</v>
      </c>
      <c r="D20" s="11" t="s">
        <v>3820</v>
      </c>
      <c r="E20" s="11" t="s">
        <v>1586</v>
      </c>
      <c r="F20" s="11" t="s">
        <v>239</v>
      </c>
      <c r="G20" s="11" t="s">
        <v>3821</v>
      </c>
      <c r="H20" s="11" t="s">
        <v>3821</v>
      </c>
    </row>
    <row r="21" spans="2:8" ht="24.9" x14ac:dyDescent="0.4">
      <c r="B21" s="16" t="s">
        <v>3356</v>
      </c>
      <c r="C21" s="17" t="s">
        <v>3822</v>
      </c>
      <c r="D21" s="17" t="s">
        <v>3823</v>
      </c>
      <c r="E21" s="17" t="s">
        <v>1588</v>
      </c>
      <c r="F21" s="17" t="s">
        <v>3824</v>
      </c>
      <c r="G21" s="17" t="s">
        <v>3825</v>
      </c>
      <c r="H21" s="17" t="s">
        <v>3826</v>
      </c>
    </row>
  </sheetData>
  <pageMargins left="0.7" right="0.7" top="0.75" bottom="0.75" header="0.3" footer="0.3"/>
  <pageSetup paperSize="9" orientation="portrait" horizontalDpi="300" verticalDpi="300"/>
</worksheet>
</file>

<file path=xl/worksheets/sheet4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KCHK-KC-KOMB'!A1", "Zurück")</f>
        <v>Zurück</v>
      </c>
    </row>
  </sheetData>
  <pageMargins left="0.7" right="0.7" top="0.75" bottom="0.75" header="0.3" footer="0.3"/>
  <pageSetup paperSize="9" orientation="portrait" horizontalDpi="300" verticalDpi="300"/>
</worksheet>
</file>

<file path=xl/worksheets/sheet4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baseColWidth="10" defaultRowHeight="14.6" x14ac:dyDescent="0.4"/>
  <cols>
    <col min="2" max="2" width="9.69140625" customWidth="1"/>
    <col min="3" max="3" width="64.69140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KCHK-KC-KOMB'!A1", "Zurück")</f>
        <v>Zurück</v>
      </c>
    </row>
    <row r="3" spans="1:8" x14ac:dyDescent="0.4">
      <c r="B3" s="7" t="s">
        <v>2422</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410</v>
      </c>
      <c r="C6" s="6" t="s">
        <v>403</v>
      </c>
      <c r="D6" s="9" t="s">
        <v>1584</v>
      </c>
      <c r="E6" s="9" t="s">
        <v>45</v>
      </c>
      <c r="F6" s="9" t="s">
        <v>899</v>
      </c>
      <c r="G6" s="9" t="s">
        <v>45</v>
      </c>
      <c r="H6" s="9" t="s">
        <v>45</v>
      </c>
    </row>
    <row r="7" spans="1:8" ht="24.9" x14ac:dyDescent="0.4">
      <c r="B7" s="10" t="s">
        <v>411</v>
      </c>
      <c r="C7" s="10" t="s">
        <v>384</v>
      </c>
      <c r="D7" s="11" t="s">
        <v>1584</v>
      </c>
      <c r="E7" s="11" t="s">
        <v>45</v>
      </c>
      <c r="F7" s="11" t="s">
        <v>45</v>
      </c>
      <c r="G7" s="11" t="s">
        <v>45</v>
      </c>
      <c r="H7" s="11" t="s">
        <v>45</v>
      </c>
    </row>
    <row r="8" spans="1:8" ht="24.9" x14ac:dyDescent="0.4">
      <c r="B8" s="6" t="s">
        <v>412</v>
      </c>
      <c r="C8" s="6" t="s">
        <v>386</v>
      </c>
      <c r="D8" s="9" t="s">
        <v>1597</v>
      </c>
      <c r="E8" s="9" t="s">
        <v>85</v>
      </c>
      <c r="F8" s="9" t="s">
        <v>959</v>
      </c>
      <c r="G8" s="9" t="s">
        <v>85</v>
      </c>
      <c r="H8" s="9" t="s">
        <v>85</v>
      </c>
    </row>
    <row r="9" spans="1:8" ht="24.9" x14ac:dyDescent="0.4">
      <c r="B9" s="10" t="s">
        <v>413</v>
      </c>
      <c r="C9" s="10" t="s">
        <v>368</v>
      </c>
      <c r="D9" s="11" t="s">
        <v>1597</v>
      </c>
      <c r="E9" s="11" t="s">
        <v>85</v>
      </c>
      <c r="F9" s="11" t="s">
        <v>959</v>
      </c>
      <c r="G9" s="11" t="s">
        <v>85</v>
      </c>
      <c r="H9" s="11" t="s">
        <v>85</v>
      </c>
    </row>
    <row r="10" spans="1:8" ht="24.9" x14ac:dyDescent="0.4">
      <c r="B10" s="6" t="s">
        <v>414</v>
      </c>
      <c r="C10" s="6" t="s">
        <v>389</v>
      </c>
      <c r="D10" s="9" t="s">
        <v>1661</v>
      </c>
      <c r="E10" s="9" t="s">
        <v>143</v>
      </c>
      <c r="F10" s="9" t="s">
        <v>897</v>
      </c>
      <c r="G10" s="9" t="s">
        <v>143</v>
      </c>
      <c r="H10" s="9" t="s">
        <v>143</v>
      </c>
    </row>
    <row r="11" spans="1:8" ht="24.9" x14ac:dyDescent="0.4">
      <c r="B11" s="10" t="s">
        <v>415</v>
      </c>
      <c r="C11" s="10" t="s">
        <v>391</v>
      </c>
      <c r="D11" s="11" t="s">
        <v>1663</v>
      </c>
      <c r="E11" s="11" t="s">
        <v>149</v>
      </c>
      <c r="F11" s="11" t="s">
        <v>901</v>
      </c>
      <c r="G11" s="11" t="s">
        <v>149</v>
      </c>
      <c r="H11" s="11" t="s">
        <v>149</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4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KCHK-KC-KOMB'!A1", "Zurück")</f>
        <v>Zurück</v>
      </c>
    </row>
  </sheetData>
  <pageMargins left="0.7" right="0.7" top="0.75" bottom="0.75" header="0.3" footer="0.3"/>
  <pageSetup paperSize="9" orientation="portrait" horizontalDpi="300" verticalDpi="300"/>
</worksheet>
</file>

<file path=xl/worksheets/sheet4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baseColWidth="10" defaultRowHeight="14.6" x14ac:dyDescent="0.4"/>
  <cols>
    <col min="2" max="2" width="9.69140625" customWidth="1"/>
    <col min="3" max="3" width="64.69140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KCHK-KC-KOMB'!A1", "Zurück")</f>
        <v>Zurück</v>
      </c>
    </row>
    <row r="3" spans="1:8" x14ac:dyDescent="0.4">
      <c r="B3" s="7" t="s">
        <v>2945</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410</v>
      </c>
      <c r="C6" s="6" t="s">
        <v>403</v>
      </c>
      <c r="D6" s="9" t="s">
        <v>1584</v>
      </c>
      <c r="E6" s="9" t="s">
        <v>45</v>
      </c>
      <c r="F6" s="9" t="s">
        <v>45</v>
      </c>
      <c r="G6" s="9" t="s">
        <v>45</v>
      </c>
      <c r="H6" s="9" t="s">
        <v>45</v>
      </c>
    </row>
    <row r="7" spans="1:8" ht="24.9" x14ac:dyDescent="0.4">
      <c r="B7" s="10" t="s">
        <v>411</v>
      </c>
      <c r="C7" s="10" t="s">
        <v>384</v>
      </c>
      <c r="D7" s="11" t="s">
        <v>1584</v>
      </c>
      <c r="E7" s="11" t="s">
        <v>45</v>
      </c>
      <c r="F7" s="11" t="s">
        <v>45</v>
      </c>
      <c r="G7" s="11" t="s">
        <v>45</v>
      </c>
      <c r="H7" s="11" t="s">
        <v>45</v>
      </c>
    </row>
    <row r="8" spans="1:8" ht="24.9" x14ac:dyDescent="0.4">
      <c r="B8" s="6" t="s">
        <v>412</v>
      </c>
      <c r="C8" s="6" t="s">
        <v>386</v>
      </c>
      <c r="D8" s="9" t="s">
        <v>1597</v>
      </c>
      <c r="E8" s="9" t="s">
        <v>85</v>
      </c>
      <c r="F8" s="9" t="s">
        <v>85</v>
      </c>
      <c r="G8" s="9" t="s">
        <v>85</v>
      </c>
      <c r="H8" s="9" t="s">
        <v>85</v>
      </c>
    </row>
    <row r="9" spans="1:8" ht="24.9" x14ac:dyDescent="0.4">
      <c r="B9" s="10" t="s">
        <v>413</v>
      </c>
      <c r="C9" s="10" t="s">
        <v>368</v>
      </c>
      <c r="D9" s="11" t="s">
        <v>1597</v>
      </c>
      <c r="E9" s="11" t="s">
        <v>85</v>
      </c>
      <c r="F9" s="11" t="s">
        <v>85</v>
      </c>
      <c r="G9" s="11" t="s">
        <v>85</v>
      </c>
      <c r="H9" s="11" t="s">
        <v>85</v>
      </c>
    </row>
    <row r="10" spans="1:8" ht="24.9" x14ac:dyDescent="0.4">
      <c r="B10" s="6" t="s">
        <v>414</v>
      </c>
      <c r="C10" s="6" t="s">
        <v>389</v>
      </c>
      <c r="D10" s="9" t="s">
        <v>1661</v>
      </c>
      <c r="E10" s="9" t="s">
        <v>143</v>
      </c>
      <c r="F10" s="9" t="s">
        <v>143</v>
      </c>
      <c r="G10" s="9" t="s">
        <v>143</v>
      </c>
      <c r="H10" s="9" t="s">
        <v>143</v>
      </c>
    </row>
    <row r="11" spans="1:8" ht="24.9" x14ac:dyDescent="0.4">
      <c r="B11" s="10" t="s">
        <v>415</v>
      </c>
      <c r="C11" s="10" t="s">
        <v>391</v>
      </c>
      <c r="D11" s="11" t="s">
        <v>1663</v>
      </c>
      <c r="E11" s="11" t="s">
        <v>149</v>
      </c>
      <c r="F11" s="11" t="s">
        <v>149</v>
      </c>
      <c r="G11" s="11" t="s">
        <v>149</v>
      </c>
      <c r="H11" s="11" t="s">
        <v>149</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4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KCHK-KC-KOMB'!A1", "Zurück")</f>
        <v>Zurück</v>
      </c>
    </row>
  </sheetData>
  <pageMargins left="0.7" right="0.7" top="0.75" bottom="0.75" header="0.3" footer="0.3"/>
  <pageSetup paperSize="9" orientation="portrait" horizontalDpi="300" verticalDpi="300"/>
</worksheet>
</file>

<file path=xl/worksheets/sheet4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heetViews>
  <sheetFormatPr baseColWidth="10" defaultRowHeight="14.6" x14ac:dyDescent="0.4"/>
  <cols>
    <col min="2" max="2" width="9.69140625" customWidth="1"/>
    <col min="3" max="3" width="64.69140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KCHK-KC-KOMB'!A1", "Zurück")</f>
        <v>Zurück</v>
      </c>
    </row>
    <row r="3" spans="1:6" x14ac:dyDescent="0.4">
      <c r="B3" s="7" t="s">
        <v>3231</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410</v>
      </c>
      <c r="C6" s="6" t="s">
        <v>403</v>
      </c>
      <c r="D6" s="9" t="s">
        <v>81</v>
      </c>
      <c r="E6" s="9" t="s">
        <v>59</v>
      </c>
      <c r="F6" s="9" t="s">
        <v>80</v>
      </c>
    </row>
    <row r="7" spans="1:6" ht="24.9" x14ac:dyDescent="0.4">
      <c r="B7" s="10" t="s">
        <v>411</v>
      </c>
      <c r="C7" s="10" t="s">
        <v>384</v>
      </c>
      <c r="D7" s="11" t="s">
        <v>45</v>
      </c>
      <c r="E7" s="11" t="s">
        <v>52</v>
      </c>
      <c r="F7" s="11" t="s">
        <v>44</v>
      </c>
    </row>
    <row r="8" spans="1:6" ht="24.9" x14ac:dyDescent="0.4">
      <c r="B8" s="6" t="s">
        <v>412</v>
      </c>
      <c r="C8" s="6" t="s">
        <v>386</v>
      </c>
      <c r="D8" s="9" t="s">
        <v>81</v>
      </c>
      <c r="E8" s="9" t="s">
        <v>81</v>
      </c>
      <c r="F8" s="9" t="s">
        <v>80</v>
      </c>
    </row>
    <row r="9" spans="1:6" ht="24.9" x14ac:dyDescent="0.4">
      <c r="B9" s="10" t="s">
        <v>413</v>
      </c>
      <c r="C9" s="10" t="s">
        <v>368</v>
      </c>
      <c r="D9" s="11" t="s">
        <v>81</v>
      </c>
      <c r="E9" s="11" t="s">
        <v>81</v>
      </c>
      <c r="F9" s="11" t="s">
        <v>80</v>
      </c>
    </row>
    <row r="10" spans="1:6" ht="24.9" x14ac:dyDescent="0.4">
      <c r="B10" s="6" t="s">
        <v>414</v>
      </c>
      <c r="C10" s="6" t="s">
        <v>389</v>
      </c>
      <c r="D10" s="9" t="s">
        <v>45</v>
      </c>
      <c r="E10" s="9" t="s">
        <v>45</v>
      </c>
      <c r="F10" s="9" t="s">
        <v>44</v>
      </c>
    </row>
    <row r="11" spans="1:6" ht="24.9" x14ac:dyDescent="0.4">
      <c r="B11" s="10" t="s">
        <v>415</v>
      </c>
      <c r="C11" s="10" t="s">
        <v>391</v>
      </c>
      <c r="D11" s="11" t="s">
        <v>45</v>
      </c>
      <c r="E11" s="11" t="s">
        <v>81</v>
      </c>
      <c r="F11" s="11" t="s">
        <v>44</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4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baseColWidth="10" defaultRowHeight="14.6" x14ac:dyDescent="0.4"/>
  <cols>
    <col min="2" max="2" width="9.69140625" customWidth="1"/>
    <col min="3" max="3" width="24.69140625" customWidth="1"/>
    <col min="4" max="4" width="35.69140625" customWidth="1"/>
    <col min="5" max="5" width="33.69140625" customWidth="1"/>
    <col min="6" max="6" width="20.69140625" customWidth="1"/>
    <col min="7" max="7" width="19.69140625" customWidth="1"/>
    <col min="8" max="8" width="31.69140625" customWidth="1"/>
    <col min="9" max="9" width="36.69140625" customWidth="1"/>
  </cols>
  <sheetData>
    <row r="1" spans="1:9" x14ac:dyDescent="0.4">
      <c r="A1" s="2" t="str">
        <f>HYPERLINK("#'Auswahl Auswertungsmodul'!A1", "Zurück zum Start")</f>
        <v>Zurück zum Start</v>
      </c>
    </row>
    <row r="2" spans="1:9" x14ac:dyDescent="0.4">
      <c r="A2" s="2" t="str">
        <f>HYPERLINK("#'Auswahl KCHK-KC-KOMB'!A1", "Zurück")</f>
        <v>Zurück</v>
      </c>
    </row>
    <row r="3" spans="1:9" x14ac:dyDescent="0.4">
      <c r="B3" s="7" t="s">
        <v>4355</v>
      </c>
    </row>
    <row r="4" spans="1:9" x14ac:dyDescent="0.4">
      <c r="B4" s="4" t="s">
        <v>36</v>
      </c>
      <c r="C4" s="4" t="s">
        <v>345</v>
      </c>
      <c r="D4" s="15" t="s">
        <v>4346</v>
      </c>
      <c r="E4" s="15" t="s">
        <v>4347</v>
      </c>
      <c r="F4" s="15" t="s">
        <v>4348</v>
      </c>
      <c r="G4" s="15" t="s">
        <v>4349</v>
      </c>
      <c r="H4" s="15" t="s">
        <v>4350</v>
      </c>
      <c r="I4" s="15" t="s">
        <v>3171</v>
      </c>
    </row>
    <row r="5" spans="1:9" x14ac:dyDescent="0.4">
      <c r="B5" s="6" t="s">
        <v>413</v>
      </c>
      <c r="C5" s="6" t="s">
        <v>368</v>
      </c>
      <c r="D5" s="9" t="s">
        <v>1588</v>
      </c>
      <c r="E5" s="9" t="s">
        <v>1586</v>
      </c>
      <c r="F5" s="9" t="s">
        <v>1586</v>
      </c>
      <c r="G5" s="9" t="s">
        <v>1586</v>
      </c>
      <c r="H5" s="9" t="s">
        <v>1588</v>
      </c>
      <c r="I5" s="9" t="s">
        <v>1588</v>
      </c>
    </row>
  </sheetData>
  <pageMargins left="0.7" right="0.7" top="0.75" bottom="0.75" header="0.3" footer="0.3"/>
  <pageSetup paperSize="9" orientation="portrait" horizontalDpi="300" verticalDpi="300"/>
</worksheet>
</file>

<file path=xl/worksheets/sheet4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heetViews>
  <sheetFormatPr baseColWidth="10" defaultRowHeight="14.6" x14ac:dyDescent="0.4"/>
  <cols>
    <col min="2" max="2" width="9.69140625" customWidth="1"/>
    <col min="3" max="3" width="55.6132812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KCHK-KC-KOMB'!A1", "Zurück")</f>
        <v>Zurück</v>
      </c>
    </row>
    <row r="3" spans="1:11" x14ac:dyDescent="0.4">
      <c r="B3" s="7" t="s">
        <v>4410</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410</v>
      </c>
      <c r="C6" s="6" t="s">
        <v>403</v>
      </c>
      <c r="D6" s="6" t="s">
        <v>1610</v>
      </c>
      <c r="E6" s="9" t="s">
        <v>1586</v>
      </c>
      <c r="F6" s="9" t="s">
        <v>1586</v>
      </c>
      <c r="G6" s="9" t="s">
        <v>1586</v>
      </c>
      <c r="H6" s="9" t="s">
        <v>1586</v>
      </c>
      <c r="I6" s="9" t="s">
        <v>1586</v>
      </c>
      <c r="J6" s="9" t="s">
        <v>1586</v>
      </c>
      <c r="K6" s="9" t="s">
        <v>1586</v>
      </c>
    </row>
    <row r="7" spans="1:11" x14ac:dyDescent="0.4">
      <c r="B7" s="6" t="s">
        <v>410</v>
      </c>
      <c r="C7" s="6" t="s">
        <v>403</v>
      </c>
      <c r="D7" s="6" t="s">
        <v>4373</v>
      </c>
      <c r="E7" s="9" t="s">
        <v>1586</v>
      </c>
      <c r="F7" s="9" t="s">
        <v>1586</v>
      </c>
      <c r="G7" s="9" t="s">
        <v>1586</v>
      </c>
      <c r="H7" s="9" t="s">
        <v>1586</v>
      </c>
      <c r="I7" s="9" t="s">
        <v>1586</v>
      </c>
      <c r="J7" s="9" t="s">
        <v>1586</v>
      </c>
      <c r="K7" s="9" t="s">
        <v>1586</v>
      </c>
    </row>
    <row r="8" spans="1:11" x14ac:dyDescent="0.4">
      <c r="B8" s="6" t="s">
        <v>411</v>
      </c>
      <c r="C8" s="6" t="s">
        <v>384</v>
      </c>
      <c r="D8" s="6" t="s">
        <v>1610</v>
      </c>
      <c r="E8" s="9" t="s">
        <v>1586</v>
      </c>
      <c r="F8" s="9" t="s">
        <v>1586</v>
      </c>
      <c r="G8" s="9" t="s">
        <v>1586</v>
      </c>
      <c r="H8" s="9" t="s">
        <v>1586</v>
      </c>
      <c r="I8" s="9" t="s">
        <v>1586</v>
      </c>
      <c r="J8" s="9" t="s">
        <v>1586</v>
      </c>
      <c r="K8" s="9" t="s">
        <v>1586</v>
      </c>
    </row>
    <row r="9" spans="1:11" x14ac:dyDescent="0.4">
      <c r="B9" s="6" t="s">
        <v>411</v>
      </c>
      <c r="C9" s="6" t="s">
        <v>384</v>
      </c>
      <c r="D9" s="6" t="s">
        <v>4373</v>
      </c>
      <c r="E9" s="9" t="s">
        <v>1586</v>
      </c>
      <c r="F9" s="9" t="s">
        <v>1586</v>
      </c>
      <c r="G9" s="9" t="s">
        <v>1586</v>
      </c>
      <c r="H9" s="9" t="s">
        <v>1586</v>
      </c>
      <c r="I9" s="9" t="s">
        <v>1586</v>
      </c>
      <c r="J9" s="9" t="s">
        <v>1586</v>
      </c>
      <c r="K9" s="9" t="s">
        <v>1586</v>
      </c>
    </row>
    <row r="10" spans="1:11" x14ac:dyDescent="0.4">
      <c r="B10" s="6" t="s">
        <v>412</v>
      </c>
      <c r="C10" s="6" t="s">
        <v>386</v>
      </c>
      <c r="D10" s="6" t="s">
        <v>1610</v>
      </c>
      <c r="E10" s="9" t="s">
        <v>1586</v>
      </c>
      <c r="F10" s="9" t="s">
        <v>1586</v>
      </c>
      <c r="G10" s="9" t="s">
        <v>1586</v>
      </c>
      <c r="H10" s="9" t="s">
        <v>1586</v>
      </c>
      <c r="I10" s="9" t="s">
        <v>1586</v>
      </c>
      <c r="J10" s="9" t="s">
        <v>1586</v>
      </c>
      <c r="K10" s="9" t="s">
        <v>1586</v>
      </c>
    </row>
    <row r="11" spans="1:11" x14ac:dyDescent="0.4">
      <c r="B11" s="6" t="s">
        <v>412</v>
      </c>
      <c r="C11" s="6" t="s">
        <v>386</v>
      </c>
      <c r="D11" s="6" t="s">
        <v>4373</v>
      </c>
      <c r="E11" s="9" t="s">
        <v>1586</v>
      </c>
      <c r="F11" s="9" t="s">
        <v>1586</v>
      </c>
      <c r="G11" s="9" t="s">
        <v>1586</v>
      </c>
      <c r="H11" s="9" t="s">
        <v>1586</v>
      </c>
      <c r="I11" s="9" t="s">
        <v>1586</v>
      </c>
      <c r="J11" s="9" t="s">
        <v>1586</v>
      </c>
      <c r="K11" s="9" t="s">
        <v>1586</v>
      </c>
    </row>
    <row r="12" spans="1:11" x14ac:dyDescent="0.4">
      <c r="B12" s="6" t="s">
        <v>413</v>
      </c>
      <c r="C12" s="6" t="s">
        <v>368</v>
      </c>
      <c r="D12" s="6" t="s">
        <v>1610</v>
      </c>
      <c r="E12" s="9" t="s">
        <v>1586</v>
      </c>
      <c r="F12" s="9" t="s">
        <v>1586</v>
      </c>
      <c r="G12" s="9" t="s">
        <v>1586</v>
      </c>
      <c r="H12" s="9" t="s">
        <v>1586</v>
      </c>
      <c r="I12" s="9" t="s">
        <v>1586</v>
      </c>
      <c r="J12" s="9" t="s">
        <v>1586</v>
      </c>
      <c r="K12" s="9" t="s">
        <v>1588</v>
      </c>
    </row>
    <row r="13" spans="1:11" x14ac:dyDescent="0.4">
      <c r="B13" s="6" t="s">
        <v>413</v>
      </c>
      <c r="C13" s="6" t="s">
        <v>368</v>
      </c>
      <c r="D13" s="6" t="s">
        <v>4373</v>
      </c>
      <c r="E13" s="9" t="s">
        <v>1586</v>
      </c>
      <c r="F13" s="9" t="s">
        <v>1586</v>
      </c>
      <c r="G13" s="9" t="s">
        <v>1586</v>
      </c>
      <c r="H13" s="9" t="s">
        <v>1586</v>
      </c>
      <c r="I13" s="9" t="s">
        <v>1586</v>
      </c>
      <c r="J13" s="9" t="s">
        <v>1586</v>
      </c>
      <c r="K13" s="9" t="s">
        <v>1588</v>
      </c>
    </row>
    <row r="14" spans="1:11" x14ac:dyDescent="0.4">
      <c r="B14" s="6" t="s">
        <v>414</v>
      </c>
      <c r="C14" s="6" t="s">
        <v>389</v>
      </c>
      <c r="D14" s="6" t="s">
        <v>1610</v>
      </c>
      <c r="E14" s="9" t="s">
        <v>1586</v>
      </c>
      <c r="F14" s="9" t="s">
        <v>1586</v>
      </c>
      <c r="G14" s="9" t="s">
        <v>1586</v>
      </c>
      <c r="H14" s="9" t="s">
        <v>1586</v>
      </c>
      <c r="I14" s="9" t="s">
        <v>1586</v>
      </c>
      <c r="J14" s="9" t="s">
        <v>1586</v>
      </c>
      <c r="K14" s="9" t="s">
        <v>1586</v>
      </c>
    </row>
    <row r="15" spans="1:11" x14ac:dyDescent="0.4">
      <c r="B15" s="6" t="s">
        <v>414</v>
      </c>
      <c r="C15" s="6" t="s">
        <v>389</v>
      </c>
      <c r="D15" s="6" t="s">
        <v>4373</v>
      </c>
      <c r="E15" s="9" t="s">
        <v>1586</v>
      </c>
      <c r="F15" s="9" t="s">
        <v>1586</v>
      </c>
      <c r="G15" s="9" t="s">
        <v>1586</v>
      </c>
      <c r="H15" s="9" t="s">
        <v>1586</v>
      </c>
      <c r="I15" s="9" t="s">
        <v>1586</v>
      </c>
      <c r="J15" s="9" t="s">
        <v>1586</v>
      </c>
      <c r="K15" s="9" t="s">
        <v>1586</v>
      </c>
    </row>
    <row r="16" spans="1:11" x14ac:dyDescent="0.4">
      <c r="B16" s="6" t="s">
        <v>415</v>
      </c>
      <c r="C16" s="6" t="s">
        <v>391</v>
      </c>
      <c r="D16" s="6" t="s">
        <v>1610</v>
      </c>
      <c r="E16" s="9" t="s">
        <v>1586</v>
      </c>
      <c r="F16" s="9" t="s">
        <v>1586</v>
      </c>
      <c r="G16" s="9" t="s">
        <v>1586</v>
      </c>
      <c r="H16" s="9" t="s">
        <v>1586</v>
      </c>
      <c r="I16" s="9" t="s">
        <v>1586</v>
      </c>
      <c r="J16" s="9" t="s">
        <v>1586</v>
      </c>
      <c r="K16" s="9" t="s">
        <v>1586</v>
      </c>
    </row>
    <row r="17" spans="2:11" x14ac:dyDescent="0.4">
      <c r="B17" s="6" t="s">
        <v>415</v>
      </c>
      <c r="C17" s="6" t="s">
        <v>391</v>
      </c>
      <c r="D17" s="6" t="s">
        <v>4373</v>
      </c>
      <c r="E17" s="9" t="s">
        <v>1586</v>
      </c>
      <c r="F17" s="9" t="s">
        <v>1586</v>
      </c>
      <c r="G17" s="9" t="s">
        <v>1586</v>
      </c>
      <c r="H17" s="9" t="s">
        <v>1586</v>
      </c>
      <c r="I17" s="9" t="s">
        <v>1586</v>
      </c>
      <c r="J17" s="9" t="s">
        <v>1586</v>
      </c>
      <c r="K17" s="9" t="s">
        <v>1586</v>
      </c>
    </row>
    <row r="18" spans="2:11" x14ac:dyDescent="0.4">
      <c r="B18"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4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HYPERLINK("#'KCHK-AK-KATH - K3_1_QI'!A1", "Qualitätsindikatoren: Übersicht über Auffälligkeiten und Qualitätssicherungsmaßnahmen gem. § 17 DeQS-RL")</f>
        <v>Qualitätsindikatoren: Übersicht über Auffälligkeiten und Qualitätssicherungsmaßnahmen gem. § 17 DeQS-RL</v>
      </c>
      <c r="C6" s="2" t="str">
        <f>HYPERLINK("#'KCHK-AK-KATH - K3_1_QI'!A1", "K3_1_QI")</f>
        <v>K3_1_QI</v>
      </c>
    </row>
    <row r="7" spans="1:3" x14ac:dyDescent="0.4">
      <c r="B7" s="2" t="str">
        <f>HYPERLINK("#'KCHK-AK-KATH - K3_1_AK'!A1", "Auffälligkeitskriterien: Übersicht über Auffälligkeiten und Qualitätssicherungsmaßnahmen gem. § 17 DeQS-RL")</f>
        <v>Auffälligkeitskriterien: Übersicht über Auffälligkeiten und Qualitätssicherungsmaßnahmen gem. § 17 DeQS-RL</v>
      </c>
      <c r="C7" s="2" t="str">
        <f>HYPERLINK("#'KCHK-AK-KATH - K3_1_AK'!A1", "K3_1_AK")</f>
        <v>K3_1_AK</v>
      </c>
    </row>
    <row r="8" spans="1:3" x14ac:dyDescent="0.4">
      <c r="B8" s="2" t="str">
        <f>HYPERLINK("#'KCHK-AK-KATH - K3_2_QI'!A1", "Qualitätsindikatoren: Auffälligkeiten und Bewertungen nach Abschluss des Stellungnahmeverfahrens (AJ 2023)")</f>
        <v>Qualitätsindikatoren: Auffälligkeiten und Bewertungen nach Abschluss des Stellungnahmeverfahrens (AJ 2023)</v>
      </c>
      <c r="C8" s="2" t="str">
        <f>HYPERLINK("#'KCHK-AK-KATH - K3_2_QI'!A1", "K3_2_QI")</f>
        <v>K3_2_QI</v>
      </c>
    </row>
    <row r="9" spans="1:3" x14ac:dyDescent="0.4">
      <c r="B9" s="2" t="str">
        <f>HYPERLINK("#'KCHK-AK-KATH - K3_2_AK'!A1", "Auffälligkeitskriterien: Auffälligkeiten und Bewertungen nach Abschluss des Stellungnahmeverfahrens (AJ 2023)")</f>
        <v>Auffälligkeitskriterien: Auffälligkeiten und Bewertungen nach Abschluss des Stellungnahmeverfahrens (AJ 2023)</v>
      </c>
      <c r="C9" s="2" t="str">
        <f>HYPERLINK("#'KCHK-AK-KATH - K3_2_AK'!A1", "K3_2_AK")</f>
        <v>K3_2_AK</v>
      </c>
    </row>
    <row r="10" spans="1:3" x14ac:dyDescent="0.4">
      <c r="B10" s="2" t="str">
        <f>HYPERLINK("#'KCHK-AK-KATH - K3_3_QI'!A1", "Qualitätsindikatoren: Wiederholte Auffälligkeiten (AJ 2023 und Vorjahre)")</f>
        <v>Qualitätsindikatoren: Wiederholte Auffälligkeiten (AJ 2023 und Vorjahre)</v>
      </c>
      <c r="C10" s="2" t="str">
        <f>HYPERLINK("#'KCHK-AK-KATH - K3_3_QI'!A1", "K3_3_QI")</f>
        <v>K3_3_QI</v>
      </c>
    </row>
    <row r="11" spans="1:3" x14ac:dyDescent="0.4">
      <c r="B11" s="2" t="str">
        <f>HYPERLINK("#'KCHK-AK-KATH - K3_3_AK'!A1", "Auffälligkeitskriterien: Wiederholte Auffälligkeiten (AJ 2023 und Vorjahre)")</f>
        <v>Auffälligkeitskriterien: Wiederholte Auffälligkeiten (AJ 2023 und Vorjahre)</v>
      </c>
      <c r="C11" s="2" t="str">
        <f>HYPERLINK("#'KCHK-AK-KATH - K3_3_AK'!A1", "K3_3_AK")</f>
        <v>K3_3_AK</v>
      </c>
    </row>
    <row r="12" spans="1:3" x14ac:dyDescent="0.4">
      <c r="B12" s="2" t="str">
        <f>HYPERLINK("#'KCHK-AK-KATH - K3_4_QI'!A1", "Qualitätsindikatoren: Mehrfache Auffälligkeiten bei Leistungserbringern (AJ 2023)")</f>
        <v>Qualitätsindikatoren: Mehrfache Auffälligkeiten bei Leistungserbringern (AJ 2023)</v>
      </c>
      <c r="C12" s="2" t="str">
        <f>HYPERLINK("#'KCHK-AK-KATH - K3_4_QI'!A1", "K3_4_QI")</f>
        <v>K3_4_QI</v>
      </c>
    </row>
    <row r="13" spans="1:3" x14ac:dyDescent="0.4">
      <c r="B13" s="2" t="str">
        <f>HYPERLINK("#'KCHK-AK-KATH - K3_4_AK'!A1", "Auffälligkeitskriterien: Mehrfache Auffälligkeiten bei Leistungserbringern (AJ 2023)")</f>
        <v>Auffälligkeitskriterien: Mehrfache Auffälligkeiten bei Leistungserbringern (AJ 2023)</v>
      </c>
      <c r="C13" s="2" t="str">
        <f>HYPERLINK("#'KCHK-AK-KATH - K3_4_AK'!A1", "K3_4_AK")</f>
        <v>K3_4_AK</v>
      </c>
    </row>
    <row r="14" spans="1:3" x14ac:dyDescent="0.4">
      <c r="B14" s="2" t="str">
        <f>HYPERLINK("#'KCHK-AK-KATH - K3_5_QI'!A1", "Auffälligkeiten und Stellungnahmeverfahren nach Fallzahl pro Qualitätsindikator (AJ 2023)")</f>
        <v>Auffälligkeiten und Stellungnahmeverfahren nach Fallzahl pro Qualitätsindikator (AJ 2023)</v>
      </c>
      <c r="C14" s="2" t="str">
        <f>HYPERLINK("#'KCHK-AK-KATH - K3_5_QI'!A1", "K3_5_QI")</f>
        <v>K3_5_QI</v>
      </c>
    </row>
    <row r="15" spans="1:3" x14ac:dyDescent="0.4">
      <c r="B15" s="2" t="str">
        <f>HYPERLINK("#'KCHK-AK-KATH - A_1_QI'!A1", "Qualitätsindikatoren: Art der Auffälligkeit (AJ 2023)")</f>
        <v>Qualitätsindikatoren: Art der Auffälligkeit (AJ 2023)</v>
      </c>
      <c r="C15" s="2" t="str">
        <f>HYPERLINK("#'KCHK-AK-KATH - A_1_QI'!A1", "A_1_QI")</f>
        <v>A_1_QI</v>
      </c>
    </row>
    <row r="16" spans="1:3" x14ac:dyDescent="0.4">
      <c r="B16" s="2" t="str">
        <f>HYPERLINK("#'KCHK-AK-KATH - A_1_AK'!A1", "Auffälligkeitskriterien: Art der Auffälligkeit (AJ 2023)")</f>
        <v>Auffälligkeitskriterien: Art der Auffälligkeit (AJ 2023)</v>
      </c>
      <c r="C16" s="2" t="str">
        <f>HYPERLINK("#'KCHK-AK-KATH - A_1_AK'!A1", "A_1_AK")</f>
        <v>A_1_AK</v>
      </c>
    </row>
    <row r="17" spans="2:3" x14ac:dyDescent="0.4">
      <c r="B17" s="2" t="str">
        <f>HYPERLINK("#'KCHK-AK-KATH - A_2_QI_a'!A1", "Qualitätsindikatoren: Stellungnahmeverfahren (AJ 2023)")</f>
        <v>Qualitätsindikatoren: Stellungnahmeverfahren (AJ 2023)</v>
      </c>
      <c r="C17" s="2" t="str">
        <f>HYPERLINK("#'KCHK-AK-KATH - A_2_QI_a'!A1", "A_2_QI_a")</f>
        <v>A_2_QI_a</v>
      </c>
    </row>
    <row r="18" spans="2:3" x14ac:dyDescent="0.4">
      <c r="B18" s="2" t="str">
        <f>HYPERLINK("#'KCHK-AK-KATH - A_2_AK_a'!A1", "Auffälligkeitskriterien: Stellungnahmeverfahren (AJ 2023)")</f>
        <v>Auffälligkeitskriterien: Stellungnahmeverfahren (AJ 2023)</v>
      </c>
      <c r="C18" s="2" t="str">
        <f>HYPERLINK("#'KCHK-AK-KATH - A_2_AK_a'!A1", "A_2_AK_a")</f>
        <v>A_2_AK_a</v>
      </c>
    </row>
    <row r="19" spans="2:3" x14ac:dyDescent="0.4">
      <c r="B19" s="2" t="str">
        <f>HYPERLINK("#'KCHK-AK-KATH - A_2_QI_b'!A1", "Qualitätsindikatoren: Freitextkommentare zur Nicht-Einleitung von Stellungnahmeverfahren (AJ 2023)")</f>
        <v>Qualitätsindikatoren: Freitextkommentare zur Nicht-Einleitung von Stellungnahmeverfahren (AJ 2023)</v>
      </c>
      <c r="C19" s="2" t="str">
        <f>HYPERLINK("#'KCHK-AK-KATH - A_2_QI_b'!A1", "A_2_QI_b")</f>
        <v>A_2_QI_b</v>
      </c>
    </row>
    <row r="20" spans="2:3" x14ac:dyDescent="0.4">
      <c r="B20" s="2" t="str">
        <f>HYPERLINK("#'KCHK-AK-KATH - A_2_AK_b'!A1", "Auffälligkeitskriterien: Freitextkommentare zur Nicht-Einleitung von Stellungnahmeverfahren (AJ 2023)")</f>
        <v>Auffälligkeitskriterien: Freitextkommentare zur Nicht-Einleitung von Stellungnahmeverfahren (AJ 2023)</v>
      </c>
      <c r="C20" s="2" t="str">
        <f>HYPERLINK("#'KCHK-AK-KATH - A_2_AK_b'!A1", "A_2_AK_b")</f>
        <v>A_2_AK_b</v>
      </c>
    </row>
    <row r="21" spans="2:3" x14ac:dyDescent="0.4">
      <c r="B21" s="2" t="str">
        <f>HYPERLINK("#'KCHK-AK-KATH - A_3_AK_a'!A1", "Auffälligkeitskriterien: Bewertung der qualitativ auffälligen Ergebnisse (AJ 2023)")</f>
        <v>Auffälligkeitskriterien: Bewertung der qualitativ auffälligen Ergebnisse (AJ 2023)</v>
      </c>
      <c r="C21" s="2" t="str">
        <f>HYPERLINK("#'KCHK-AK-KATH - A_3_AK_a'!A1", "A_3_AK_a")</f>
        <v>A_3_AK_a</v>
      </c>
    </row>
    <row r="22" spans="2:3" x14ac:dyDescent="0.4">
      <c r="B22" s="2" t="str">
        <f>HYPERLINK("#'KCHK-AK-KATH - A_3_AK_b'!A1", "Auffälligkeitskriterien: Freitextkommentare zur Bewertung der qualitativ auffälligen Ergebnisse (AJ 2023)")</f>
        <v>Auffälligkeitskriterien: Freitextkommentare zur Bewertung der qualitativ auffälligen Ergebnisse (AJ 2023)</v>
      </c>
      <c r="C22" s="2" t="str">
        <f>HYPERLINK("#'KCHK-AK-KATH - A_3_AK_b'!A1", "A_3_AK_b")</f>
        <v>A_3_AK_b</v>
      </c>
    </row>
    <row r="23" spans="2:3" x14ac:dyDescent="0.4">
      <c r="B23" s="2" t="str">
        <f>HYPERLINK("#'KCHK-AK-KATH - A_4_QI_a'!A1", "Qualitätsindikatoren: Bewertung der qualitativ auffälligen Ergebnisse (AJ 2023)")</f>
        <v>Qualitätsindikatoren: Bewertung der qualitativ auffälligen Ergebnisse (AJ 2023)</v>
      </c>
      <c r="C23" s="2" t="str">
        <f>HYPERLINK("#'KCHK-AK-KATH - A_4_QI_a'!A1", "A_4_QI_a")</f>
        <v>A_4_QI_a</v>
      </c>
    </row>
    <row r="24" spans="2:3" x14ac:dyDescent="0.4">
      <c r="B24" s="2" t="str">
        <f>HYPERLINK("#'KCHK-AK-KATH - A_4_QI_b'!A1", "Qualitätsindikatoren: Freitextkommentare zur Bewertung der qualitativ auffälligen Ergebnisse (AJ 2023)")</f>
        <v>Qualitätsindikatoren: Freitextkommentare zur Bewertung der qualitativ auffälligen Ergebnisse (AJ 2023)</v>
      </c>
      <c r="C24" s="2" t="str">
        <f>HYPERLINK("#'KCHK-AK-KATH - A_4_QI_b'!A1", "A_4_QI_b")</f>
        <v>A_4_QI_b</v>
      </c>
    </row>
    <row r="25" spans="2:3" x14ac:dyDescent="0.4">
      <c r="B25" s="2" t="str">
        <f>HYPERLINK("#'KCHK-AK-KATH - A_5_AK_a'!A1", "Auffälligkeitskriterien: Bewertung der qualitativ unauffälligen Ergebnisse (AJ 2023)")</f>
        <v>Auffälligkeitskriterien: Bewertung der qualitativ unauffälligen Ergebnisse (AJ 2023)</v>
      </c>
      <c r="C25" s="2" t="str">
        <f>HYPERLINK("#'KCHK-AK-KATH - A_5_AK_a'!A1", "A_5_AK_a")</f>
        <v>A_5_AK_a</v>
      </c>
    </row>
    <row r="26" spans="2:3" x14ac:dyDescent="0.4">
      <c r="B26" s="2" t="str">
        <f>HYPERLINK("#'KCHK-AK-KATH - A_5_AK_b'!A1", "Auffälligkeitskriterien: Freitextkommentare zur Bewertung der qualitativ unauffälligen Ergebnisse (AJ 2023)")</f>
        <v>Auffälligkeitskriterien: Freitextkommentare zur Bewertung der qualitativ unauffälligen Ergebnisse (AJ 2023)</v>
      </c>
      <c r="C26" s="2" t="str">
        <f>HYPERLINK("#'KCHK-AK-KATH - A_5_AK_b'!A1", "A_5_AK_b")</f>
        <v>A_5_AK_b</v>
      </c>
    </row>
    <row r="27" spans="2:3" x14ac:dyDescent="0.4">
      <c r="B27" s="2" t="str">
        <f>HYPERLINK("#'KCHK-AK-KATH - A_6_QI_a'!A1", "Qualitätsindikatoren: Bewertung der qualitativ unauffälligen Ergebnisse (AJ 2023)")</f>
        <v>Qualitätsindikatoren: Bewertung der qualitativ unauffälligen Ergebnisse (AJ 2023)</v>
      </c>
      <c r="C27" s="2" t="str">
        <f>HYPERLINK("#'KCHK-AK-KATH - A_6_QI_a'!A1", "A_6_QI_a")</f>
        <v>A_6_QI_a</v>
      </c>
    </row>
    <row r="28" spans="2:3" x14ac:dyDescent="0.4">
      <c r="B28" s="2" t="str">
        <f>HYPERLINK("#'KCHK-AK-KATH - A_6_QI_b'!A1", "Qualitätsindikatoren: Freitextkommentare zur Bewertung der qualitativ unauffälligen Ergebnisse (AJ 2023)")</f>
        <v>Qualitätsindikatoren: Freitextkommentare zur Bewertung der qualitativ unauffälligen Ergebnisse (AJ 2023)</v>
      </c>
      <c r="C28" s="2" t="str">
        <f>HYPERLINK("#'KCHK-AK-KATH - A_6_QI_b'!A1", "A_6_QI_b")</f>
        <v>A_6_QI_b</v>
      </c>
    </row>
    <row r="29" spans="2:3" x14ac:dyDescent="0.4">
      <c r="B29" s="2" t="str">
        <f>HYPERLINK("#'KCHK-AK-KATH - A_7_AK_a'!A1", "Auffälligkeitskriterien: Bewertung der  Ergebnisse als Sonstiges (AJ 2023)")</f>
        <v>Auffälligkeitskriterien: Bewertung der  Ergebnisse als Sonstiges (AJ 2023)</v>
      </c>
      <c r="C29" s="2" t="str">
        <f>HYPERLINK("#'KCHK-AK-KATH - A_7_AK_a'!A1", "A_7_AK_a")</f>
        <v>A_7_AK_a</v>
      </c>
    </row>
    <row r="30" spans="2:3" x14ac:dyDescent="0.4">
      <c r="B30" s="2" t="str">
        <f>HYPERLINK("#'KCHK-AK-KATH - A_7_AK_b'!A1", "Auffälligkeitskriterien: Freitextkommentare zur Bewertung der Ergebnisse als Sonstiges (AJ 2023)")</f>
        <v>Auffälligkeitskriterien: Freitextkommentare zur Bewertung der Ergebnisse als Sonstiges (AJ 2023)</v>
      </c>
      <c r="C30" s="2" t="str">
        <f>HYPERLINK("#'KCHK-AK-KATH - A_7_AK_b'!A1", "A_7_AK_b")</f>
        <v>A_7_AK_b</v>
      </c>
    </row>
    <row r="31" spans="2:3" x14ac:dyDescent="0.4">
      <c r="B31" s="2" t="str">
        <f>HYPERLINK("#'KCHK-AK-KATH - A_8_QI_a'!A1", "Qualitätsindikatoren: Bewertung der Ergebnisse als Dokumentationsfehler oder Sonstiges (AJ 2023)")</f>
        <v>Qualitätsindikatoren: Bewertung der Ergebnisse als Dokumentationsfehler oder Sonstiges (AJ 2023)</v>
      </c>
      <c r="C31" s="2" t="str">
        <f>HYPERLINK("#'KCHK-AK-KATH - A_8_QI_a'!A1", "A_8_QI_a")</f>
        <v>A_8_QI_a</v>
      </c>
    </row>
    <row r="32" spans="2:3" x14ac:dyDescent="0.4">
      <c r="B32" s="2" t="str">
        <f>HYPERLINK("#'KCHK-AK-KATH - A_8_QI_b'!A1", "Qualitätsindikatoren: Freitextkommentare zur Bewertung der Ergebnisse als Dokumentationsfehler oder Sonstiges (AJ 2023)")</f>
        <v>Qualitätsindikatoren: Freitextkommentare zur Bewertung der Ergebnisse als Dokumentationsfehler oder Sonstiges (AJ 2023)</v>
      </c>
      <c r="C32" s="2" t="str">
        <f>HYPERLINK("#'KCHK-AK-KATH - A_8_QI_b'!A1", "A_8_QI_b")</f>
        <v>A_8_QI_b</v>
      </c>
    </row>
    <row r="33" spans="2:3" x14ac:dyDescent="0.4">
      <c r="B33" s="2" t="str">
        <f>HYPERLINK("#'KCHK-AK-KATH - A_9_QI'!A1", "Qualitätsindikatoren: Initiierung Maßnahmenstufe 1 und 2 (AJ 2023)")</f>
        <v>Qualitätsindikatoren: Initiierung Maßnahmenstufe 1 und 2 (AJ 2023)</v>
      </c>
      <c r="C33" s="2" t="str">
        <f>HYPERLINK("#'KCHK-AK-KATH - A_9_QI'!A1", "A_9_QI")</f>
        <v>A_9_QI</v>
      </c>
    </row>
    <row r="34" spans="2:3" x14ac:dyDescent="0.4">
      <c r="B34" s="2" t="str">
        <f>HYPERLINK("#'KCHK-AK-KATH - A_9_AK'!A1", "Auffälligkeitskriterien: Initiierung Maßnahmenstufe 1 und 2 (AJ 2023)")</f>
        <v>Auffälligkeitskriterien: Initiierung Maßnahmenstufe 1 und 2 (AJ 2023)</v>
      </c>
      <c r="C34" s="2" t="str">
        <f>HYPERLINK("#'KCHK-AK-KATH - A_9_AK'!A1", "A_9_AK")</f>
        <v>A_9_AK</v>
      </c>
    </row>
    <row r="35" spans="2:3" x14ac:dyDescent="0.4">
      <c r="B35" s="2" t="str">
        <f>HYPERLINK("#'KCHK-AK-KATH - A_11_AK_QI'!A1", "Qualitätsindikatoren und Auffälligkeitskriterien: Best practice (AJ 2023)")</f>
        <v>Qualitätsindikatoren und Auffälligkeitskriterien: Best practice (AJ 2023)</v>
      </c>
      <c r="C35" s="2" t="str">
        <f>HYPERLINK("#'KCHK-AK-KATH - A_11_AK_QI'!A1", "A_11_AK_QI")</f>
        <v>A_11_AK_QI</v>
      </c>
    </row>
    <row r="36" spans="2:3" x14ac:dyDescent="0.4">
      <c r="B36" s="2" t="str">
        <f>HYPERLINK("#'KCHK-AK-KATH - A_12_QI'!A1", "Darstellung des Verlaufs der Bewertung (AJ 2023)")</f>
        <v>Darstellung des Verlaufs der Bewertung (AJ 2023)</v>
      </c>
      <c r="C36" s="2" t="str">
        <f>HYPERLINK("#'KCHK-AK-KATH - A_12_QI'!A1", "A_12_QI")</f>
        <v>A_12_QI</v>
      </c>
    </row>
    <row r="37" spans="2:3" x14ac:dyDescent="0.4">
      <c r="B37" s="2" t="str">
        <f>HYPERLINK("#'KCHK-AK-KATH - A_13_QI'!A1", "Qualitätsindikatoren: Art der Maßnahme in Maßnahmenstufe 1 (AJ 2022 und 2023)")</f>
        <v>Qualitätsindikatoren: Art der Maßnahme in Maßnahmenstufe 1 (AJ 2022 und 2023)</v>
      </c>
      <c r="C37" s="2" t="str">
        <f>HYPERLINK("#'KCHK-AK-KATH - A_13_QI'!A1", "A_13_QI")</f>
        <v>A_13_QI</v>
      </c>
    </row>
    <row r="38" spans="2:3" x14ac:dyDescent="0.4">
      <c r="B38" s="2" t="str">
        <f>HYPERLINK("#'KCHK-AK-KATH - A_13_AK'!A1", "Auffälligkeitskriterien: Art der Maßnahme in Maßnahmenstufe 1 (AJ 2022 und 2023)")</f>
        <v>Auffälligkeitskriterien: Art der Maßnahme in Maßnahmenstufe 1 (AJ 2022 und 2023)</v>
      </c>
      <c r="C38" s="2" t="str">
        <f>HYPERLINK("#'KCHK-AK-KATH - A_13_AK'!A1", "A_13_AK")</f>
        <v>A_13_AK</v>
      </c>
    </row>
  </sheetData>
  <pageMargins left="0.7" right="0.7" top="0.75" bottom="0.75" header="0.3" footer="0.3"/>
  <pageSetup paperSize="9" orientation="portrait" horizontalDpi="300" verticalDpi="300"/>
</worksheet>
</file>

<file path=xl/worksheets/sheet4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3.921875" customWidth="1"/>
    <col min="3" max="6" width="17.84375" customWidth="1"/>
  </cols>
  <sheetData>
    <row r="1" spans="1:6" x14ac:dyDescent="0.4">
      <c r="A1" s="2" t="str">
        <f>HYPERLINK("#'Auswahl Auswertungsmodul'!A1", "Zurück zum Start")</f>
        <v>Zurück zum Start</v>
      </c>
    </row>
    <row r="2" spans="1:6" x14ac:dyDescent="0.4">
      <c r="A2" s="2" t="str">
        <f>HYPERLINK("#'Auswahl KCHK-AK-KATH'!A1", "Zurück")</f>
        <v>Zurück</v>
      </c>
    </row>
    <row r="3" spans="1:6" x14ac:dyDescent="0.4">
      <c r="B3" s="7" t="s">
        <v>4724</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4714</v>
      </c>
      <c r="D6" s="9" t="s">
        <v>3326</v>
      </c>
      <c r="E6" s="9" t="s">
        <v>4715</v>
      </c>
      <c r="F6" s="9" t="s">
        <v>3326</v>
      </c>
    </row>
    <row r="7" spans="1:6" x14ac:dyDescent="0.4">
      <c r="B7" s="16" t="s">
        <v>4655</v>
      </c>
      <c r="C7" s="9" t="s">
        <v>4716</v>
      </c>
      <c r="D7" s="9" t="s">
        <v>4443</v>
      </c>
      <c r="E7" s="9" t="s">
        <v>626</v>
      </c>
      <c r="F7" s="9" t="s">
        <v>4443</v>
      </c>
    </row>
    <row r="8" spans="1:6" x14ac:dyDescent="0.4">
      <c r="B8" s="16" t="s">
        <v>4444</v>
      </c>
      <c r="C8" s="9" t="s">
        <v>1693</v>
      </c>
      <c r="D8" s="9" t="s">
        <v>4717</v>
      </c>
      <c r="E8" s="9" t="s">
        <v>1637</v>
      </c>
      <c r="F8" s="9" t="s">
        <v>4718</v>
      </c>
    </row>
    <row r="9" spans="1:6" x14ac:dyDescent="0.4">
      <c r="B9" s="9" t="s">
        <v>4446</v>
      </c>
      <c r="C9" s="9" t="s">
        <v>1586</v>
      </c>
      <c r="D9" s="9" t="s">
        <v>4447</v>
      </c>
      <c r="E9" s="9" t="s">
        <v>1586</v>
      </c>
      <c r="F9" s="9" t="s">
        <v>4447</v>
      </c>
    </row>
    <row r="10" spans="1:6" x14ac:dyDescent="0.4">
      <c r="B10" s="16" t="s">
        <v>4448</v>
      </c>
      <c r="C10" s="9" t="s">
        <v>1693</v>
      </c>
      <c r="D10" s="9" t="s">
        <v>4443</v>
      </c>
      <c r="E10" s="9" t="s">
        <v>1637</v>
      </c>
      <c r="F10" s="9" t="s">
        <v>4443</v>
      </c>
    </row>
    <row r="11" spans="1:6" x14ac:dyDescent="0.4">
      <c r="B11" s="9" t="s">
        <v>4664</v>
      </c>
      <c r="C11" s="9" t="s">
        <v>1693</v>
      </c>
      <c r="D11" s="9" t="s">
        <v>4443</v>
      </c>
      <c r="E11" s="9" t="s">
        <v>1637</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1601</v>
      </c>
      <c r="D15" s="9" t="s">
        <v>4719</v>
      </c>
      <c r="E15" s="9" t="s">
        <v>1586</v>
      </c>
      <c r="F15" s="9" t="s">
        <v>4447</v>
      </c>
    </row>
    <row r="16" spans="1:6" x14ac:dyDescent="0.4">
      <c r="B16" s="6" t="s">
        <v>4453</v>
      </c>
      <c r="C16" s="9" t="s">
        <v>1665</v>
      </c>
      <c r="D16" s="9" t="s">
        <v>4720</v>
      </c>
      <c r="E16" s="9" t="s">
        <v>1637</v>
      </c>
      <c r="F16" s="9" t="s">
        <v>4443</v>
      </c>
    </row>
    <row r="17" spans="2:6" x14ac:dyDescent="0.4">
      <c r="B17" s="9" t="s">
        <v>4455</v>
      </c>
      <c r="C17" s="9" t="s">
        <v>1665</v>
      </c>
      <c r="D17" s="9" t="s">
        <v>4443</v>
      </c>
      <c r="E17" s="9" t="s">
        <v>1637</v>
      </c>
      <c r="F17" s="9" t="s">
        <v>4443</v>
      </c>
    </row>
    <row r="18" spans="2:6" x14ac:dyDescent="0.4">
      <c r="B18" s="9" t="s">
        <v>4456</v>
      </c>
      <c r="C18" s="9" t="s">
        <v>1586</v>
      </c>
      <c r="D18" s="9" t="s">
        <v>4447</v>
      </c>
      <c r="E18" s="9" t="s">
        <v>1586</v>
      </c>
      <c r="F18" s="9" t="s">
        <v>4447</v>
      </c>
    </row>
    <row r="19" spans="2:6" x14ac:dyDescent="0.4">
      <c r="B19" s="9" t="s">
        <v>4457</v>
      </c>
      <c r="C19" s="9" t="s">
        <v>1586</v>
      </c>
      <c r="D19" s="9" t="s">
        <v>4447</v>
      </c>
      <c r="E19" s="9" t="s">
        <v>1586</v>
      </c>
      <c r="F19" s="9" t="s">
        <v>4447</v>
      </c>
    </row>
    <row r="20" spans="2:6" x14ac:dyDescent="0.4">
      <c r="B20" s="6" t="s">
        <v>4458</v>
      </c>
      <c r="C20" s="9" t="s">
        <v>1586</v>
      </c>
      <c r="D20" s="9" t="s">
        <v>4447</v>
      </c>
      <c r="E20" s="9" t="s">
        <v>1586</v>
      </c>
      <c r="F20" s="9" t="s">
        <v>4447</v>
      </c>
    </row>
    <row r="21" spans="2:6" x14ac:dyDescent="0.4">
      <c r="B21" s="21" t="s">
        <v>4459</v>
      </c>
      <c r="C21" s="22" t="s">
        <v>4437</v>
      </c>
      <c r="D21" s="22" t="s">
        <v>4437</v>
      </c>
      <c r="E21" s="22" t="s">
        <v>4437</v>
      </c>
      <c r="F21" s="22" t="s">
        <v>4437</v>
      </c>
    </row>
    <row r="22" spans="2:6" x14ac:dyDescent="0.4">
      <c r="B22" s="6" t="s">
        <v>4460</v>
      </c>
      <c r="C22" s="9" t="s">
        <v>1585</v>
      </c>
      <c r="D22" s="9" t="s">
        <v>4721</v>
      </c>
      <c r="E22" s="9" t="s">
        <v>1599</v>
      </c>
      <c r="F22" s="9" t="s">
        <v>4722</v>
      </c>
    </row>
    <row r="23" spans="2:6" x14ac:dyDescent="0.4">
      <c r="B23" s="6" t="s">
        <v>4462</v>
      </c>
      <c r="C23" s="9" t="s">
        <v>1670</v>
      </c>
      <c r="D23" s="9" t="s">
        <v>4491</v>
      </c>
      <c r="E23" s="9" t="s">
        <v>1665</v>
      </c>
      <c r="F23" s="9" t="s">
        <v>4723</v>
      </c>
    </row>
    <row r="24" spans="2:6" x14ac:dyDescent="0.4">
      <c r="B24" s="6" t="s">
        <v>4682</v>
      </c>
      <c r="C24" s="9" t="s">
        <v>1586</v>
      </c>
      <c r="D24" s="9" t="s">
        <v>4447</v>
      </c>
      <c r="E24" s="9" t="s">
        <v>1586</v>
      </c>
      <c r="F24" s="9" t="s">
        <v>4447</v>
      </c>
    </row>
    <row r="25" spans="2:6" x14ac:dyDescent="0.4">
      <c r="B25" s="6" t="s">
        <v>4464</v>
      </c>
      <c r="C25" s="9" t="s">
        <v>1586</v>
      </c>
      <c r="D25" s="9" t="s">
        <v>4447</v>
      </c>
      <c r="E25" s="9" t="s">
        <v>1586</v>
      </c>
      <c r="F25" s="9" t="s">
        <v>4447</v>
      </c>
    </row>
    <row r="26" spans="2:6" x14ac:dyDescent="0.4">
      <c r="B26" s="21" t="s">
        <v>4465</v>
      </c>
      <c r="C26" s="22" t="s">
        <v>4437</v>
      </c>
      <c r="D26" s="22" t="s">
        <v>4437</v>
      </c>
      <c r="E26" s="22" t="s">
        <v>4437</v>
      </c>
      <c r="F26" s="22" t="s">
        <v>4437</v>
      </c>
    </row>
    <row r="27" spans="2:6" x14ac:dyDescent="0.4">
      <c r="B27" s="6" t="s">
        <v>4466</v>
      </c>
      <c r="C27" s="9" t="s">
        <v>1586</v>
      </c>
      <c r="D27" s="9" t="s">
        <v>4467</v>
      </c>
      <c r="E27" s="9" t="s">
        <v>1586</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3.843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PCI'!A1", "Zurück")</f>
        <v>Zurück</v>
      </c>
    </row>
    <row r="3" spans="1:8" x14ac:dyDescent="0.4">
      <c r="B3" s="7" t="s">
        <v>3398</v>
      </c>
    </row>
    <row r="4" spans="1:8" x14ac:dyDescent="0.4">
      <c r="B4" s="4" t="s">
        <v>3315</v>
      </c>
      <c r="C4" s="15" t="s">
        <v>3316</v>
      </c>
      <c r="D4" s="15" t="s">
        <v>3317</v>
      </c>
      <c r="E4" s="15" t="s">
        <v>3318</v>
      </c>
      <c r="F4" s="15" t="s">
        <v>3319</v>
      </c>
      <c r="G4" s="15" t="s">
        <v>3320</v>
      </c>
      <c r="H4" s="15" t="s">
        <v>3321</v>
      </c>
    </row>
    <row r="5" spans="1:8" ht="24.9" x14ac:dyDescent="0.4">
      <c r="B5" s="6" t="s">
        <v>3322</v>
      </c>
      <c r="C5" s="9" t="s">
        <v>3360</v>
      </c>
      <c r="D5" s="9" t="s">
        <v>3361</v>
      </c>
      <c r="E5" s="9" t="s">
        <v>1586</v>
      </c>
      <c r="F5" s="9" t="s">
        <v>352</v>
      </c>
      <c r="G5" s="9" t="s">
        <v>3362</v>
      </c>
      <c r="H5" s="9" t="s">
        <v>3362</v>
      </c>
    </row>
    <row r="6" spans="1:8" ht="24.9" x14ac:dyDescent="0.4">
      <c r="B6" s="10" t="s">
        <v>3325</v>
      </c>
      <c r="C6" s="11" t="s">
        <v>1629</v>
      </c>
      <c r="D6" s="11" t="s">
        <v>3363</v>
      </c>
      <c r="E6" s="11" t="s">
        <v>1586</v>
      </c>
      <c r="F6" s="11" t="s">
        <v>142</v>
      </c>
      <c r="G6" s="11" t="s">
        <v>142</v>
      </c>
      <c r="H6" s="11" t="s">
        <v>142</v>
      </c>
    </row>
    <row r="7" spans="1:8" ht="24.9" x14ac:dyDescent="0.4">
      <c r="B7" s="6" t="s">
        <v>3328</v>
      </c>
      <c r="C7" s="9" t="s">
        <v>2012</v>
      </c>
      <c r="D7" s="9" t="s">
        <v>3364</v>
      </c>
      <c r="E7" s="9" t="s">
        <v>1588</v>
      </c>
      <c r="F7" s="9" t="s">
        <v>1267</v>
      </c>
      <c r="G7" s="9" t="s">
        <v>3365</v>
      </c>
      <c r="H7" s="9" t="s">
        <v>969</v>
      </c>
    </row>
    <row r="8" spans="1:8" ht="24.9" x14ac:dyDescent="0.4">
      <c r="B8" s="10" t="s">
        <v>3330</v>
      </c>
      <c r="C8" s="11" t="s">
        <v>3366</v>
      </c>
      <c r="D8" s="11" t="s">
        <v>3367</v>
      </c>
      <c r="E8" s="11" t="s">
        <v>1586</v>
      </c>
      <c r="F8" s="11" t="s">
        <v>3368</v>
      </c>
      <c r="G8" s="11" t="s">
        <v>3369</v>
      </c>
      <c r="H8" s="11" t="s">
        <v>3370</v>
      </c>
    </row>
    <row r="9" spans="1:8" ht="24.9" x14ac:dyDescent="0.4">
      <c r="B9" s="6" t="s">
        <v>3333</v>
      </c>
      <c r="C9" s="9" t="s">
        <v>1585</v>
      </c>
      <c r="D9" s="9" t="s">
        <v>1174</v>
      </c>
      <c r="E9" s="9" t="s">
        <v>1586</v>
      </c>
      <c r="F9" s="9" t="s">
        <v>58</v>
      </c>
      <c r="G9" s="9" t="s">
        <v>58</v>
      </c>
      <c r="H9" s="9" t="s">
        <v>58</v>
      </c>
    </row>
    <row r="10" spans="1:8" ht="24.9" x14ac:dyDescent="0.4">
      <c r="B10" s="10" t="s">
        <v>3334</v>
      </c>
      <c r="C10" s="11" t="s">
        <v>3371</v>
      </c>
      <c r="D10" s="11" t="s">
        <v>3372</v>
      </c>
      <c r="E10" s="11" t="s">
        <v>1586</v>
      </c>
      <c r="F10" s="11" t="s">
        <v>3373</v>
      </c>
      <c r="G10" s="11" t="s">
        <v>3374</v>
      </c>
      <c r="H10" s="11" t="s">
        <v>3375</v>
      </c>
    </row>
    <row r="11" spans="1:8" ht="24.9" x14ac:dyDescent="0.4">
      <c r="B11" s="6" t="s">
        <v>3336</v>
      </c>
      <c r="C11" s="9" t="s">
        <v>1656</v>
      </c>
      <c r="D11" s="9" t="s">
        <v>3376</v>
      </c>
      <c r="E11" s="9" t="s">
        <v>1586</v>
      </c>
      <c r="F11" s="9" t="s">
        <v>167</v>
      </c>
      <c r="G11" s="9" t="s">
        <v>168</v>
      </c>
      <c r="H11" s="9" t="s">
        <v>168</v>
      </c>
    </row>
    <row r="12" spans="1:8" ht="24.9" x14ac:dyDescent="0.4">
      <c r="B12" s="10" t="s">
        <v>3338</v>
      </c>
      <c r="C12" s="11" t="s">
        <v>1689</v>
      </c>
      <c r="D12" s="11" t="s">
        <v>3377</v>
      </c>
      <c r="E12" s="11" t="s">
        <v>1586</v>
      </c>
      <c r="F12" s="11" t="s">
        <v>148</v>
      </c>
      <c r="G12" s="11" t="s">
        <v>901</v>
      </c>
      <c r="H12" s="11" t="s">
        <v>901</v>
      </c>
    </row>
    <row r="13" spans="1:8" ht="24.9" x14ac:dyDescent="0.4">
      <c r="B13" s="6" t="s">
        <v>3340</v>
      </c>
      <c r="C13" s="9" t="s">
        <v>3378</v>
      </c>
      <c r="D13" s="9" t="s">
        <v>3379</v>
      </c>
      <c r="E13" s="9" t="s">
        <v>1586</v>
      </c>
      <c r="F13" s="9" t="s">
        <v>3380</v>
      </c>
      <c r="G13" s="9" t="s">
        <v>3381</v>
      </c>
      <c r="H13" s="9" t="s">
        <v>1301</v>
      </c>
    </row>
    <row r="14" spans="1:8" ht="24.9" x14ac:dyDescent="0.4">
      <c r="B14" s="10" t="s">
        <v>3342</v>
      </c>
      <c r="C14" s="11" t="s">
        <v>3382</v>
      </c>
      <c r="D14" s="11" t="s">
        <v>3383</v>
      </c>
      <c r="E14" s="11" t="s">
        <v>1586</v>
      </c>
      <c r="F14" s="11" t="s">
        <v>3384</v>
      </c>
      <c r="G14" s="11" t="s">
        <v>1642</v>
      </c>
      <c r="H14" s="11" t="s">
        <v>936</v>
      </c>
    </row>
    <row r="15" spans="1:8" ht="24.9" x14ac:dyDescent="0.4">
      <c r="B15" s="6" t="s">
        <v>3345</v>
      </c>
      <c r="C15" s="9" t="s">
        <v>1728</v>
      </c>
      <c r="D15" s="9" t="s">
        <v>3385</v>
      </c>
      <c r="E15" s="9" t="s">
        <v>1586</v>
      </c>
      <c r="F15" s="9" t="s">
        <v>265</v>
      </c>
      <c r="G15" s="9" t="s">
        <v>1714</v>
      </c>
      <c r="H15" s="9" t="s">
        <v>1714</v>
      </c>
    </row>
    <row r="16" spans="1:8" ht="24.9" x14ac:dyDescent="0.4">
      <c r="B16" s="10" t="s">
        <v>3347</v>
      </c>
      <c r="C16" s="11" t="s">
        <v>1957</v>
      </c>
      <c r="D16" s="11" t="s">
        <v>3386</v>
      </c>
      <c r="E16" s="11" t="s">
        <v>1586</v>
      </c>
      <c r="F16" s="11" t="s">
        <v>3387</v>
      </c>
      <c r="G16" s="11" t="s">
        <v>3388</v>
      </c>
      <c r="H16" s="11" t="s">
        <v>982</v>
      </c>
    </row>
    <row r="17" spans="2:8" ht="24.9" x14ac:dyDescent="0.4">
      <c r="B17" s="6" t="s">
        <v>3349</v>
      </c>
      <c r="C17" s="9" t="s">
        <v>1585</v>
      </c>
      <c r="D17" s="9" t="s">
        <v>1343</v>
      </c>
      <c r="E17" s="9" t="s">
        <v>1586</v>
      </c>
      <c r="F17" s="9" t="s">
        <v>80</v>
      </c>
      <c r="G17" s="9" t="s">
        <v>80</v>
      </c>
      <c r="H17" s="9" t="s">
        <v>80</v>
      </c>
    </row>
    <row r="18" spans="2:8" ht="24.9" x14ac:dyDescent="0.4">
      <c r="B18" s="10" t="s">
        <v>3350</v>
      </c>
      <c r="C18" s="11" t="s">
        <v>3389</v>
      </c>
      <c r="D18" s="11" t="s">
        <v>3390</v>
      </c>
      <c r="E18" s="11" t="s">
        <v>1586</v>
      </c>
      <c r="F18" s="11" t="s">
        <v>76</v>
      </c>
      <c r="G18" s="11" t="s">
        <v>1708</v>
      </c>
      <c r="H18" s="11" t="s">
        <v>1708</v>
      </c>
    </row>
    <row r="19" spans="2:8" ht="24.9" x14ac:dyDescent="0.4">
      <c r="B19" s="6" t="s">
        <v>3352</v>
      </c>
      <c r="C19" s="9" t="s">
        <v>1853</v>
      </c>
      <c r="D19" s="9" t="s">
        <v>3391</v>
      </c>
      <c r="E19" s="9" t="s">
        <v>1586</v>
      </c>
      <c r="F19" s="9" t="s">
        <v>186</v>
      </c>
      <c r="G19" s="9" t="s">
        <v>187</v>
      </c>
      <c r="H19" s="9" t="s">
        <v>187</v>
      </c>
    </row>
    <row r="20" spans="2:8" ht="24.9" x14ac:dyDescent="0.4">
      <c r="B20" s="10" t="s">
        <v>3354</v>
      </c>
      <c r="C20" s="11" t="s">
        <v>1637</v>
      </c>
      <c r="D20" s="11" t="s">
        <v>3392</v>
      </c>
      <c r="E20" s="11" t="s">
        <v>1586</v>
      </c>
      <c r="F20" s="11" t="s">
        <v>167</v>
      </c>
      <c r="G20" s="11" t="s">
        <v>934</v>
      </c>
      <c r="H20" s="11" t="s">
        <v>934</v>
      </c>
    </row>
    <row r="21" spans="2:8" ht="24.9" x14ac:dyDescent="0.4">
      <c r="B21" s="16" t="s">
        <v>3356</v>
      </c>
      <c r="C21" s="17" t="s">
        <v>3393</v>
      </c>
      <c r="D21" s="17" t="s">
        <v>3394</v>
      </c>
      <c r="E21" s="17" t="s">
        <v>1588</v>
      </c>
      <c r="F21" s="17" t="s">
        <v>3395</v>
      </c>
      <c r="G21" s="17" t="s">
        <v>3396</v>
      </c>
      <c r="H21" s="17" t="s">
        <v>3397</v>
      </c>
    </row>
  </sheetData>
  <pageMargins left="0.7" right="0.7" top="0.75" bottom="0.75" header="0.3" footer="0.3"/>
  <pageSetup paperSize="9" orientation="portrait" horizontalDpi="300" verticalDpi="300"/>
</worksheet>
</file>

<file path=xl/worksheets/sheet4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6.4609375" customWidth="1"/>
    <col min="3" max="4" width="17.84375" customWidth="1"/>
  </cols>
  <sheetData>
    <row r="1" spans="1:4" x14ac:dyDescent="0.4">
      <c r="A1" s="2" t="str">
        <f>HYPERLINK("#'Auswahl Auswertungsmodul'!A1", "Zurück zum Start")</f>
        <v>Zurück zum Start</v>
      </c>
    </row>
    <row r="2" spans="1:4" x14ac:dyDescent="0.4">
      <c r="A2" s="2" t="str">
        <f>HYPERLINK("#'Auswahl KCHK-AK-KATH'!A1", "Zurück")</f>
        <v>Zurück</v>
      </c>
    </row>
    <row r="3" spans="1:4" x14ac:dyDescent="0.4">
      <c r="B3" s="7" t="s">
        <v>4484</v>
      </c>
    </row>
    <row r="4" spans="1:4" x14ac:dyDescent="0.4">
      <c r="B4" s="25" t="s">
        <v>4437</v>
      </c>
      <c r="C4" s="23" t="s">
        <v>4438</v>
      </c>
      <c r="D4" s="25" t="s">
        <v>4438</v>
      </c>
    </row>
    <row r="5" spans="1:4" x14ac:dyDescent="0.4">
      <c r="B5" s="24"/>
      <c r="C5" s="8" t="s">
        <v>4439</v>
      </c>
      <c r="D5" s="8" t="s">
        <v>4440</v>
      </c>
    </row>
    <row r="6" spans="1:4" x14ac:dyDescent="0.4">
      <c r="B6" s="16" t="s">
        <v>4441</v>
      </c>
      <c r="C6" s="9" t="s">
        <v>2025</v>
      </c>
      <c r="D6" s="9" t="s">
        <v>4443</v>
      </c>
    </row>
    <row r="7" spans="1:4" x14ac:dyDescent="0.4">
      <c r="B7" s="16" t="s">
        <v>4444</v>
      </c>
      <c r="C7" s="9" t="s">
        <v>1592</v>
      </c>
      <c r="D7" s="9" t="s">
        <v>4483</v>
      </c>
    </row>
    <row r="8" spans="1:4" x14ac:dyDescent="0.4">
      <c r="B8" s="9" t="s">
        <v>4446</v>
      </c>
      <c r="C8" s="9" t="s">
        <v>1586</v>
      </c>
      <c r="D8" s="9" t="s">
        <v>4447</v>
      </c>
    </row>
    <row r="9" spans="1:4" x14ac:dyDescent="0.4">
      <c r="B9" s="16" t="s">
        <v>4448</v>
      </c>
      <c r="C9" s="9" t="s">
        <v>1592</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1592</v>
      </c>
      <c r="D12" s="9" t="s">
        <v>4443</v>
      </c>
    </row>
    <row r="13" spans="1:4" x14ac:dyDescent="0.4">
      <c r="B13" s="6" t="s">
        <v>4453</v>
      </c>
      <c r="C13" s="9" t="s">
        <v>1586</v>
      </c>
      <c r="D13" s="9" t="s">
        <v>4447</v>
      </c>
    </row>
    <row r="14" spans="1:4" x14ac:dyDescent="0.4">
      <c r="B14" s="9" t="s">
        <v>4455</v>
      </c>
      <c r="C14" s="9" t="s">
        <v>1586</v>
      </c>
      <c r="D14" s="9" t="s">
        <v>4447</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1586</v>
      </c>
      <c r="D19" s="9" t="s">
        <v>4447</v>
      </c>
    </row>
    <row r="20" spans="2:4" x14ac:dyDescent="0.4">
      <c r="B20" s="6" t="s">
        <v>4462</v>
      </c>
      <c r="C20" s="9" t="s">
        <v>1586</v>
      </c>
      <c r="D20" s="9" t="s">
        <v>4447</v>
      </c>
    </row>
    <row r="21" spans="2:4" x14ac:dyDescent="0.4">
      <c r="B21" s="6" t="s">
        <v>4464</v>
      </c>
      <c r="C21" s="9" t="s">
        <v>1586</v>
      </c>
      <c r="D21" s="9" t="s">
        <v>4447</v>
      </c>
    </row>
    <row r="22" spans="2:4" x14ac:dyDescent="0.4">
      <c r="B22" s="21" t="s">
        <v>4465</v>
      </c>
      <c r="C22" s="22" t="s">
        <v>4437</v>
      </c>
      <c r="D22" s="22" t="s">
        <v>4437</v>
      </c>
    </row>
    <row r="23" spans="2:4" x14ac:dyDescent="0.4">
      <c r="B23" s="6" t="s">
        <v>4466</v>
      </c>
      <c r="C23" s="9" t="s">
        <v>1586</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4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workbookViewId="0"/>
  </sheetViews>
  <sheetFormatPr baseColWidth="10" defaultRowHeight="14.6" x14ac:dyDescent="0.4"/>
  <cols>
    <col min="2" max="2" width="9.69140625" customWidth="1"/>
    <col min="3" max="3" width="59.691406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KCHK-AK-KATH'!A1", "Zurück")</f>
        <v>Zurück</v>
      </c>
    </row>
    <row r="3" spans="1:15" x14ac:dyDescent="0.4">
      <c r="B3" s="7" t="s">
        <v>5801</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393</v>
      </c>
      <c r="C7" s="6" t="s">
        <v>382</v>
      </c>
      <c r="D7" s="9" t="s">
        <v>5793</v>
      </c>
      <c r="E7" s="9" t="s">
        <v>1586</v>
      </c>
      <c r="F7" s="9" t="s">
        <v>149</v>
      </c>
      <c r="G7" s="9" t="s">
        <v>5794</v>
      </c>
      <c r="H7" s="9" t="s">
        <v>941</v>
      </c>
      <c r="I7" s="9" t="s">
        <v>5795</v>
      </c>
      <c r="J7" s="9" t="s">
        <v>940</v>
      </c>
      <c r="K7" s="9" t="s">
        <v>5796</v>
      </c>
      <c r="L7" s="9" t="s">
        <v>149</v>
      </c>
      <c r="M7" s="9" t="s">
        <v>5794</v>
      </c>
      <c r="N7" s="9" t="s">
        <v>149</v>
      </c>
      <c r="O7" s="9" t="s">
        <v>5794</v>
      </c>
    </row>
    <row r="8" spans="1:15" ht="24.9" x14ac:dyDescent="0.4">
      <c r="B8" s="10" t="s">
        <v>394</v>
      </c>
      <c r="C8" s="10" t="s">
        <v>395</v>
      </c>
      <c r="D8" s="11" t="s">
        <v>5795</v>
      </c>
      <c r="E8" s="11" t="s">
        <v>1586</v>
      </c>
      <c r="F8" s="11" t="s">
        <v>85</v>
      </c>
      <c r="G8" s="11" t="s">
        <v>5794</v>
      </c>
      <c r="H8" s="11" t="s">
        <v>84</v>
      </c>
      <c r="I8" s="11" t="s">
        <v>5795</v>
      </c>
      <c r="J8" s="11" t="s">
        <v>85</v>
      </c>
      <c r="K8" s="11" t="s">
        <v>5794</v>
      </c>
      <c r="L8" s="11" t="s">
        <v>85</v>
      </c>
      <c r="M8" s="11" t="s">
        <v>5794</v>
      </c>
      <c r="N8" s="11" t="s">
        <v>85</v>
      </c>
      <c r="O8" s="11" t="s">
        <v>5794</v>
      </c>
    </row>
    <row r="9" spans="1:15" ht="24.9" x14ac:dyDescent="0.4">
      <c r="B9" s="6" t="s">
        <v>396</v>
      </c>
      <c r="C9" s="6" t="s">
        <v>384</v>
      </c>
      <c r="D9" s="9" t="s">
        <v>5797</v>
      </c>
      <c r="E9" s="9" t="s">
        <v>1586</v>
      </c>
      <c r="F9" s="9" t="s">
        <v>149</v>
      </c>
      <c r="G9" s="9" t="s">
        <v>589</v>
      </c>
      <c r="H9" s="9" t="s">
        <v>901</v>
      </c>
      <c r="I9" s="9" t="s">
        <v>5798</v>
      </c>
      <c r="J9" s="9" t="s">
        <v>902</v>
      </c>
      <c r="K9" s="9" t="s">
        <v>1934</v>
      </c>
      <c r="L9" s="9" t="s">
        <v>149</v>
      </c>
      <c r="M9" s="9" t="s">
        <v>589</v>
      </c>
      <c r="N9" s="9" t="s">
        <v>149</v>
      </c>
      <c r="O9" s="9" t="s">
        <v>589</v>
      </c>
    </row>
    <row r="10" spans="1:15" ht="24.9" x14ac:dyDescent="0.4">
      <c r="B10" s="10" t="s">
        <v>397</v>
      </c>
      <c r="C10" s="10" t="s">
        <v>386</v>
      </c>
      <c r="D10" s="11" t="s">
        <v>5791</v>
      </c>
      <c r="E10" s="11" t="s">
        <v>1586</v>
      </c>
      <c r="F10" s="11" t="s">
        <v>85</v>
      </c>
      <c r="G10" s="11" t="s">
        <v>607</v>
      </c>
      <c r="H10" s="11" t="s">
        <v>884</v>
      </c>
      <c r="I10" s="11" t="s">
        <v>1945</v>
      </c>
      <c r="J10" s="11" t="s">
        <v>885</v>
      </c>
      <c r="K10" s="11" t="s">
        <v>2984</v>
      </c>
      <c r="L10" s="11" t="s">
        <v>85</v>
      </c>
      <c r="M10" s="11" t="s">
        <v>607</v>
      </c>
      <c r="N10" s="11" t="s">
        <v>85</v>
      </c>
      <c r="O10" s="11" t="s">
        <v>607</v>
      </c>
    </row>
    <row r="11" spans="1:15" ht="24.9" x14ac:dyDescent="0.4">
      <c r="B11" s="6" t="s">
        <v>398</v>
      </c>
      <c r="C11" s="6" t="s">
        <v>368</v>
      </c>
      <c r="D11" s="9" t="s">
        <v>5793</v>
      </c>
      <c r="E11" s="9" t="s">
        <v>1586</v>
      </c>
      <c r="F11" s="9" t="s">
        <v>149</v>
      </c>
      <c r="G11" s="9" t="s">
        <v>5794</v>
      </c>
      <c r="H11" s="9" t="s">
        <v>901</v>
      </c>
      <c r="I11" s="9" t="s">
        <v>5799</v>
      </c>
      <c r="J11" s="9" t="s">
        <v>902</v>
      </c>
      <c r="K11" s="9" t="s">
        <v>5800</v>
      </c>
      <c r="L11" s="9" t="s">
        <v>149</v>
      </c>
      <c r="M11" s="9" t="s">
        <v>5794</v>
      </c>
      <c r="N11" s="9" t="s">
        <v>149</v>
      </c>
      <c r="O11" s="9" t="s">
        <v>5794</v>
      </c>
    </row>
    <row r="12" spans="1:15" ht="24.9" x14ac:dyDescent="0.4">
      <c r="B12" s="10" t="s">
        <v>399</v>
      </c>
      <c r="C12" s="10" t="s">
        <v>389</v>
      </c>
      <c r="D12" s="11" t="s">
        <v>5790</v>
      </c>
      <c r="E12" s="11" t="s">
        <v>1586</v>
      </c>
      <c r="F12" s="11" t="s">
        <v>149</v>
      </c>
      <c r="G12" s="11" t="s">
        <v>607</v>
      </c>
      <c r="H12" s="11" t="s">
        <v>901</v>
      </c>
      <c r="I12" s="11" t="s">
        <v>1946</v>
      </c>
      <c r="J12" s="11" t="s">
        <v>902</v>
      </c>
      <c r="K12" s="11" t="s">
        <v>2984</v>
      </c>
      <c r="L12" s="11" t="s">
        <v>149</v>
      </c>
      <c r="M12" s="11" t="s">
        <v>607</v>
      </c>
      <c r="N12" s="11" t="s">
        <v>149</v>
      </c>
      <c r="O12" s="11" t="s">
        <v>607</v>
      </c>
    </row>
    <row r="13" spans="1:15" ht="24.9" x14ac:dyDescent="0.4">
      <c r="B13" s="6" t="s">
        <v>400</v>
      </c>
      <c r="C13" s="6" t="s">
        <v>391</v>
      </c>
      <c r="D13" s="9" t="s">
        <v>5790</v>
      </c>
      <c r="E13" s="9" t="s">
        <v>1586</v>
      </c>
      <c r="F13" s="9" t="s">
        <v>149</v>
      </c>
      <c r="G13" s="9" t="s">
        <v>607</v>
      </c>
      <c r="H13" s="9" t="s">
        <v>149</v>
      </c>
      <c r="I13" s="9" t="s">
        <v>607</v>
      </c>
      <c r="J13" s="9" t="s">
        <v>148</v>
      </c>
      <c r="K13" s="9" t="s">
        <v>5790</v>
      </c>
      <c r="L13" s="9" t="s">
        <v>149</v>
      </c>
      <c r="M13" s="9" t="s">
        <v>607</v>
      </c>
      <c r="N13" s="9" t="s">
        <v>149</v>
      </c>
      <c r="O13" s="9" t="s">
        <v>607</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4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heetViews>
  <sheetFormatPr baseColWidth="10" defaultRowHeight="14.6" x14ac:dyDescent="0.4"/>
  <cols>
    <col min="2" max="2" width="9.69140625" customWidth="1"/>
    <col min="3" max="3" width="41"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KCHK-AK-KATH'!A1", "Zurück")</f>
        <v>Zurück</v>
      </c>
    </row>
    <row r="3" spans="1:13" x14ac:dyDescent="0.4">
      <c r="B3" s="7" t="s">
        <v>5271</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41</v>
      </c>
      <c r="C7" s="21"/>
      <c r="D7" s="29"/>
      <c r="E7" s="29"/>
      <c r="F7" s="29"/>
      <c r="G7" s="29"/>
      <c r="H7" s="29"/>
      <c r="I7" s="29"/>
      <c r="J7" s="29"/>
      <c r="K7" s="29"/>
      <c r="L7" s="29"/>
      <c r="M7" s="29"/>
    </row>
    <row r="8" spans="1:13" ht="24.9" x14ac:dyDescent="0.4">
      <c r="B8" s="6" t="s">
        <v>71</v>
      </c>
      <c r="C8" s="6" t="s">
        <v>43</v>
      </c>
      <c r="D8" s="9" t="s">
        <v>5270</v>
      </c>
      <c r="E8" s="9" t="s">
        <v>1592</v>
      </c>
      <c r="F8" s="9" t="s">
        <v>73</v>
      </c>
      <c r="G8" s="9" t="s">
        <v>759</v>
      </c>
      <c r="H8" s="9" t="s">
        <v>73</v>
      </c>
      <c r="I8" s="9" t="s">
        <v>759</v>
      </c>
      <c r="J8" s="9" t="s">
        <v>73</v>
      </c>
      <c r="K8" s="9" t="s">
        <v>759</v>
      </c>
      <c r="L8" s="9" t="s">
        <v>73</v>
      </c>
      <c r="M8" s="9" t="s">
        <v>759</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4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heetViews>
  <sheetFormatPr baseColWidth="10" defaultRowHeight="14.6" x14ac:dyDescent="0.4"/>
  <cols>
    <col min="2" max="2" width="9.69140625" customWidth="1"/>
    <col min="3" max="3" width="59.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KCHK-AK-KATH'!A1", "Zurück")</f>
        <v>Zurück</v>
      </c>
    </row>
    <row r="3" spans="1:9" x14ac:dyDescent="0.4">
      <c r="B3" s="7" t="s">
        <v>6802</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393</v>
      </c>
      <c r="C6" s="6" t="s">
        <v>382</v>
      </c>
      <c r="D6" s="9" t="s">
        <v>1663</v>
      </c>
      <c r="E6" s="9" t="s">
        <v>1588</v>
      </c>
      <c r="F6" s="9" t="s">
        <v>1586</v>
      </c>
      <c r="G6" s="9" t="s">
        <v>1588</v>
      </c>
      <c r="H6" s="9" t="s">
        <v>1586</v>
      </c>
      <c r="I6" s="9" t="s">
        <v>1586</v>
      </c>
    </row>
    <row r="7" spans="1:9" x14ac:dyDescent="0.4">
      <c r="B7" s="10" t="s">
        <v>394</v>
      </c>
      <c r="C7" s="10" t="s">
        <v>395</v>
      </c>
      <c r="D7" s="11" t="s">
        <v>1597</v>
      </c>
      <c r="E7" s="11" t="s">
        <v>1588</v>
      </c>
      <c r="F7" s="11" t="s">
        <v>1586</v>
      </c>
      <c r="G7" s="11" t="s">
        <v>1586</v>
      </c>
      <c r="H7" s="11" t="s">
        <v>1586</v>
      </c>
      <c r="I7" s="11" t="s">
        <v>1586</v>
      </c>
    </row>
    <row r="8" spans="1:9" x14ac:dyDescent="0.4">
      <c r="B8" s="6" t="s">
        <v>396</v>
      </c>
      <c r="C8" s="6" t="s">
        <v>384</v>
      </c>
      <c r="D8" s="9" t="s">
        <v>1663</v>
      </c>
      <c r="E8" s="9" t="s">
        <v>1588</v>
      </c>
      <c r="F8" s="9" t="s">
        <v>1588</v>
      </c>
      <c r="G8" s="9" t="s">
        <v>1584</v>
      </c>
      <c r="H8" s="9" t="s">
        <v>1586</v>
      </c>
      <c r="I8" s="9" t="s">
        <v>1586</v>
      </c>
    </row>
    <row r="9" spans="1:9" x14ac:dyDescent="0.4">
      <c r="B9" s="10" t="s">
        <v>397</v>
      </c>
      <c r="C9" s="10" t="s">
        <v>386</v>
      </c>
      <c r="D9" s="11" t="s">
        <v>1597</v>
      </c>
      <c r="E9" s="11" t="s">
        <v>1588</v>
      </c>
      <c r="F9" s="11" t="s">
        <v>1586</v>
      </c>
      <c r="G9" s="11" t="s">
        <v>1584</v>
      </c>
      <c r="H9" s="11" t="s">
        <v>1586</v>
      </c>
      <c r="I9" s="11" t="s">
        <v>1586</v>
      </c>
    </row>
    <row r="10" spans="1:9" x14ac:dyDescent="0.4">
      <c r="B10" s="6" t="s">
        <v>398</v>
      </c>
      <c r="C10" s="6" t="s">
        <v>368</v>
      </c>
      <c r="D10" s="9" t="s">
        <v>1663</v>
      </c>
      <c r="E10" s="9" t="s">
        <v>1586</v>
      </c>
      <c r="F10" s="9" t="s">
        <v>1586</v>
      </c>
      <c r="G10" s="9" t="s">
        <v>1584</v>
      </c>
      <c r="H10" s="9" t="s">
        <v>1586</v>
      </c>
      <c r="I10" s="9" t="s">
        <v>1586</v>
      </c>
    </row>
    <row r="11" spans="1:9" x14ac:dyDescent="0.4">
      <c r="B11" s="10" t="s">
        <v>399</v>
      </c>
      <c r="C11" s="10" t="s">
        <v>389</v>
      </c>
      <c r="D11" s="11" t="s">
        <v>1663</v>
      </c>
      <c r="E11" s="11" t="s">
        <v>1588</v>
      </c>
      <c r="F11" s="11" t="s">
        <v>1586</v>
      </c>
      <c r="G11" s="11" t="s">
        <v>1584</v>
      </c>
      <c r="H11" s="11" t="s">
        <v>1586</v>
      </c>
      <c r="I11" s="11" t="s">
        <v>1586</v>
      </c>
    </row>
    <row r="12" spans="1:9" x14ac:dyDescent="0.4">
      <c r="B12" s="6" t="s">
        <v>400</v>
      </c>
      <c r="C12" s="6" t="s">
        <v>391</v>
      </c>
      <c r="D12" s="9" t="s">
        <v>1663</v>
      </c>
      <c r="E12" s="9" t="s">
        <v>1586</v>
      </c>
      <c r="F12" s="9" t="s">
        <v>1586</v>
      </c>
      <c r="G12" s="9" t="s">
        <v>1663</v>
      </c>
      <c r="H12" s="9" t="s">
        <v>1586</v>
      </c>
      <c r="I12" s="9" t="s">
        <v>1586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4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heetViews>
  <sheetFormatPr baseColWidth="10" defaultRowHeight="14.6" x14ac:dyDescent="0.4"/>
  <cols>
    <col min="2" max="2" width="9.69140625" customWidth="1"/>
    <col min="3" max="3" width="41"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KCHK-AK-KATH'!A1", "Zurück")</f>
        <v>Zurück</v>
      </c>
    </row>
    <row r="3" spans="1:9" x14ac:dyDescent="0.4">
      <c r="B3" s="7" t="s">
        <v>6771</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41</v>
      </c>
      <c r="C6" s="21"/>
      <c r="D6" s="29"/>
      <c r="E6" s="29"/>
      <c r="F6" s="29"/>
      <c r="G6" s="29"/>
      <c r="H6" s="29"/>
      <c r="I6" s="29"/>
    </row>
    <row r="7" spans="1:9" x14ac:dyDescent="0.4">
      <c r="B7" s="6" t="s">
        <v>71</v>
      </c>
      <c r="C7" s="6" t="s">
        <v>43</v>
      </c>
      <c r="D7" s="9" t="s">
        <v>1592</v>
      </c>
      <c r="E7" s="9" t="s">
        <v>1625</v>
      </c>
      <c r="F7" s="9" t="s">
        <v>1586</v>
      </c>
      <c r="G7" s="9" t="s">
        <v>1586</v>
      </c>
      <c r="H7" s="9" t="s">
        <v>1625</v>
      </c>
      <c r="I7" s="9" t="s">
        <v>1586</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4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0.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KCHK-AK-KATH'!A1", "Zurück")</f>
        <v>Zurück</v>
      </c>
    </row>
    <row r="3" spans="1:7" x14ac:dyDescent="0.4">
      <c r="B3" s="7" t="s">
        <v>6878</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1632</v>
      </c>
      <c r="C6" s="5" t="s">
        <v>1663</v>
      </c>
      <c r="D6" s="5" t="s">
        <v>1597</v>
      </c>
      <c r="E6" s="5" t="s">
        <v>1625</v>
      </c>
      <c r="F6" s="5" t="s">
        <v>1597</v>
      </c>
      <c r="G6" s="5" t="s">
        <v>1588</v>
      </c>
    </row>
  </sheetData>
  <mergeCells count="2">
    <mergeCell ref="B4:D4"/>
    <mergeCell ref="E4:G4"/>
  </mergeCells>
  <pageMargins left="0.7" right="0.7" top="0.75" bottom="0.75" header="0.3" footer="0.3"/>
  <pageSetup paperSize="9" orientation="portrait" horizontalDpi="300" verticalDpi="300"/>
</worksheet>
</file>

<file path=xl/worksheets/sheet4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3.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KCHK-AK-KATH'!A1", "Zurück")</f>
        <v>Zurück</v>
      </c>
    </row>
    <row r="3" spans="1:7" x14ac:dyDescent="0.4">
      <c r="B3" s="7" t="s">
        <v>6846</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1592</v>
      </c>
      <c r="C6" s="5" t="s">
        <v>1586</v>
      </c>
      <c r="D6" s="5" t="s">
        <v>1586</v>
      </c>
      <c r="E6" s="5" t="s">
        <v>1586</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4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3.304687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KCHK-AK-KATH'!A1", "Zurück")</f>
        <v>Zurück</v>
      </c>
    </row>
    <row r="3" spans="1:5" x14ac:dyDescent="0.4">
      <c r="B3" s="7" t="s">
        <v>7307</v>
      </c>
    </row>
    <row r="4" spans="1:5" x14ac:dyDescent="0.4">
      <c r="B4" s="4" t="s">
        <v>6916</v>
      </c>
      <c r="C4" s="3" t="s">
        <v>6917</v>
      </c>
      <c r="D4" s="3" t="s">
        <v>6918</v>
      </c>
      <c r="E4" s="3" t="s">
        <v>6919</v>
      </c>
    </row>
    <row r="5" spans="1:5" x14ac:dyDescent="0.4">
      <c r="B5" s="6" t="s">
        <v>7296</v>
      </c>
      <c r="C5" s="5" t="s">
        <v>1661</v>
      </c>
      <c r="D5" s="5" t="s">
        <v>7281</v>
      </c>
      <c r="E5" s="5" t="s">
        <v>7281</v>
      </c>
    </row>
    <row r="6" spans="1:5" x14ac:dyDescent="0.4">
      <c r="B6" s="10" t="s">
        <v>7297</v>
      </c>
      <c r="C6" s="14" t="s">
        <v>1661</v>
      </c>
      <c r="D6" s="14" t="s">
        <v>7281</v>
      </c>
      <c r="E6" s="14" t="s">
        <v>7298</v>
      </c>
    </row>
    <row r="7" spans="1:5" x14ac:dyDescent="0.4">
      <c r="B7" s="6" t="s">
        <v>7299</v>
      </c>
      <c r="C7" s="5" t="s">
        <v>1625</v>
      </c>
      <c r="D7" s="5" t="s">
        <v>7276</v>
      </c>
      <c r="E7" s="5" t="s">
        <v>7300</v>
      </c>
    </row>
    <row r="8" spans="1:5" x14ac:dyDescent="0.4">
      <c r="B8" s="10" t="s">
        <v>7301</v>
      </c>
      <c r="C8" s="14" t="s">
        <v>1661</v>
      </c>
      <c r="D8" s="14" t="s">
        <v>7281</v>
      </c>
      <c r="E8" s="14" t="s">
        <v>7298</v>
      </c>
    </row>
    <row r="9" spans="1:5" x14ac:dyDescent="0.4">
      <c r="B9" s="6" t="s">
        <v>7302</v>
      </c>
      <c r="C9" s="5" t="s">
        <v>1670</v>
      </c>
      <c r="D9" s="5" t="s">
        <v>7303</v>
      </c>
      <c r="E9" s="5" t="s">
        <v>7304</v>
      </c>
    </row>
    <row r="10" spans="1:5" x14ac:dyDescent="0.4">
      <c r="B10" s="10" t="s">
        <v>3356</v>
      </c>
      <c r="C10" s="14" t="s">
        <v>1637</v>
      </c>
      <c r="D10" s="14" t="s">
        <v>7305</v>
      </c>
      <c r="E10" s="14" t="s">
        <v>7306</v>
      </c>
    </row>
  </sheetData>
  <pageMargins left="0.7" right="0.7" top="0.75" bottom="0.75" header="0.3" footer="0.3"/>
  <pageSetup paperSize="9" orientation="portrait" horizontalDpi="300" verticalDpi="300"/>
</worksheet>
</file>

<file path=xl/worksheets/sheet4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4.6" x14ac:dyDescent="0.4"/>
  <cols>
    <col min="2" max="2" width="9.69140625" customWidth="1"/>
    <col min="3" max="3" width="59.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KCHK-AK-KATH'!A1", "Zurück")</f>
        <v>Zurück</v>
      </c>
    </row>
    <row r="3" spans="1:5" x14ac:dyDescent="0.4">
      <c r="B3" s="7" t="s">
        <v>401</v>
      </c>
    </row>
    <row r="4" spans="1:5" x14ac:dyDescent="0.4">
      <c r="B4" s="25" t="s">
        <v>36</v>
      </c>
      <c r="C4" s="25" t="s">
        <v>345</v>
      </c>
      <c r="D4" s="23" t="s">
        <v>38</v>
      </c>
      <c r="E4" s="25" t="s">
        <v>38</v>
      </c>
    </row>
    <row r="5" spans="1:5" x14ac:dyDescent="0.4">
      <c r="B5" s="24"/>
      <c r="C5" s="24"/>
      <c r="D5" s="8" t="s">
        <v>39</v>
      </c>
      <c r="E5" s="8" t="s">
        <v>40</v>
      </c>
    </row>
    <row r="6" spans="1:5" ht="24.9" x14ac:dyDescent="0.4">
      <c r="B6" s="6" t="s">
        <v>393</v>
      </c>
      <c r="C6" s="6" t="s">
        <v>382</v>
      </c>
      <c r="D6" s="9" t="s">
        <v>148</v>
      </c>
      <c r="E6" s="9" t="s">
        <v>149</v>
      </c>
    </row>
    <row r="7" spans="1:5" ht="24.9" x14ac:dyDescent="0.4">
      <c r="B7" s="10" t="s">
        <v>394</v>
      </c>
      <c r="C7" s="10" t="s">
        <v>395</v>
      </c>
      <c r="D7" s="11" t="s">
        <v>84</v>
      </c>
      <c r="E7" s="11" t="s">
        <v>85</v>
      </c>
    </row>
    <row r="8" spans="1:5" ht="24.9" x14ac:dyDescent="0.4">
      <c r="B8" s="6" t="s">
        <v>396</v>
      </c>
      <c r="C8" s="6" t="s">
        <v>384</v>
      </c>
      <c r="D8" s="9" t="s">
        <v>148</v>
      </c>
      <c r="E8" s="9" t="s">
        <v>149</v>
      </c>
    </row>
    <row r="9" spans="1:5" ht="24.9" x14ac:dyDescent="0.4">
      <c r="B9" s="10" t="s">
        <v>397</v>
      </c>
      <c r="C9" s="10" t="s">
        <v>386</v>
      </c>
      <c r="D9" s="11" t="s">
        <v>84</v>
      </c>
      <c r="E9" s="11" t="s">
        <v>85</v>
      </c>
    </row>
    <row r="10" spans="1:5" ht="24.9" x14ac:dyDescent="0.4">
      <c r="B10" s="6" t="s">
        <v>398</v>
      </c>
      <c r="C10" s="6" t="s">
        <v>368</v>
      </c>
      <c r="D10" s="9" t="s">
        <v>148</v>
      </c>
      <c r="E10" s="9" t="s">
        <v>149</v>
      </c>
    </row>
    <row r="11" spans="1:5" ht="24.9" x14ac:dyDescent="0.4">
      <c r="B11" s="10" t="s">
        <v>399</v>
      </c>
      <c r="C11" s="10" t="s">
        <v>389</v>
      </c>
      <c r="D11" s="11" t="s">
        <v>148</v>
      </c>
      <c r="E11" s="11" t="s">
        <v>149</v>
      </c>
    </row>
    <row r="12" spans="1:5" ht="24.9" x14ac:dyDescent="0.4">
      <c r="B12" s="6" t="s">
        <v>400</v>
      </c>
      <c r="C12" s="6" t="s">
        <v>391</v>
      </c>
      <c r="D12" s="9" t="s">
        <v>148</v>
      </c>
      <c r="E12" s="9" t="s">
        <v>149</v>
      </c>
    </row>
  </sheetData>
  <mergeCells count="3">
    <mergeCell ref="B4:B5"/>
    <mergeCell ref="C4:C5"/>
    <mergeCell ref="D4:E4"/>
  </mergeCells>
  <pageMargins left="0.7" right="0.7" top="0.75" bottom="0.75" header="0.3" footer="0.3"/>
  <pageSetup paperSize="9" orientation="portrait" horizontalDpi="300" verticalDpi="300"/>
</worksheet>
</file>

<file path=xl/worksheets/sheet4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41"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KCHK-AK-KATH'!A1", "Zurück")</f>
        <v>Zurück</v>
      </c>
    </row>
    <row r="3" spans="1:5" x14ac:dyDescent="0.4">
      <c r="B3" s="7" t="s">
        <v>74</v>
      </c>
    </row>
    <row r="4" spans="1:5" x14ac:dyDescent="0.4">
      <c r="B4" s="25" t="s">
        <v>36</v>
      </c>
      <c r="C4" s="25" t="s">
        <v>37</v>
      </c>
      <c r="D4" s="23" t="s">
        <v>38</v>
      </c>
      <c r="E4" s="25" t="s">
        <v>38</v>
      </c>
    </row>
    <row r="5" spans="1:5" x14ac:dyDescent="0.4">
      <c r="B5" s="24"/>
      <c r="C5" s="24"/>
      <c r="D5" s="8" t="s">
        <v>39</v>
      </c>
      <c r="E5" s="8" t="s">
        <v>40</v>
      </c>
    </row>
    <row r="6" spans="1:5" x14ac:dyDescent="0.4">
      <c r="B6" s="21" t="s">
        <v>41</v>
      </c>
      <c r="C6" s="21"/>
      <c r="D6" s="29"/>
      <c r="E6" s="29"/>
    </row>
    <row r="7" spans="1:5" ht="24.9" x14ac:dyDescent="0.4">
      <c r="B7" s="6" t="s">
        <v>71</v>
      </c>
      <c r="C7" s="6" t="s">
        <v>43</v>
      </c>
      <c r="D7" s="9" t="s">
        <v>72</v>
      </c>
      <c r="E7" s="9" t="s">
        <v>73</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PCI'!A1", "Zurück")</f>
        <v>Zurück</v>
      </c>
    </row>
  </sheetData>
  <pageMargins left="0.7" right="0.7" top="0.75" bottom="0.75" header="0.3" footer="0.3"/>
  <pageSetup paperSize="9" orientation="portrait" horizontalDpi="300" verticalDpi="300"/>
</worksheet>
</file>

<file path=xl/worksheets/sheet4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baseColWidth="10" defaultRowHeight="14.6" x14ac:dyDescent="0.4"/>
  <cols>
    <col min="2" max="2" width="9.69140625" customWidth="1"/>
    <col min="3" max="3" width="59.69140625"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KCHK-AK-KATH'!A1", "Zurück")</f>
        <v>Zurück</v>
      </c>
    </row>
    <row r="3" spans="1:7" x14ac:dyDescent="0.4">
      <c r="B3" s="7" t="s">
        <v>1142</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393</v>
      </c>
      <c r="C6" s="6" t="s">
        <v>382</v>
      </c>
      <c r="D6" s="9" t="s">
        <v>149</v>
      </c>
      <c r="E6" s="9" t="s">
        <v>148</v>
      </c>
      <c r="F6" s="9" t="s">
        <v>149</v>
      </c>
      <c r="G6" s="9" t="s">
        <v>149</v>
      </c>
    </row>
    <row r="7" spans="1:7" ht="24.9" x14ac:dyDescent="0.4">
      <c r="B7" s="10" t="s">
        <v>394</v>
      </c>
      <c r="C7" s="10" t="s">
        <v>395</v>
      </c>
      <c r="D7" s="11" t="s">
        <v>85</v>
      </c>
      <c r="E7" s="11" t="s">
        <v>84</v>
      </c>
      <c r="F7" s="11" t="s">
        <v>85</v>
      </c>
      <c r="G7" s="11" t="s">
        <v>85</v>
      </c>
    </row>
    <row r="8" spans="1:7" ht="24.9" x14ac:dyDescent="0.4">
      <c r="B8" s="6" t="s">
        <v>396</v>
      </c>
      <c r="C8" s="6" t="s">
        <v>384</v>
      </c>
      <c r="D8" s="9" t="s">
        <v>149</v>
      </c>
      <c r="E8" s="9" t="s">
        <v>148</v>
      </c>
      <c r="F8" s="9" t="s">
        <v>149</v>
      </c>
      <c r="G8" s="9" t="s">
        <v>149</v>
      </c>
    </row>
    <row r="9" spans="1:7" ht="24.9" x14ac:dyDescent="0.4">
      <c r="B9" s="10" t="s">
        <v>397</v>
      </c>
      <c r="C9" s="10" t="s">
        <v>386</v>
      </c>
      <c r="D9" s="11" t="s">
        <v>85</v>
      </c>
      <c r="E9" s="11" t="s">
        <v>84</v>
      </c>
      <c r="F9" s="11" t="s">
        <v>85</v>
      </c>
      <c r="G9" s="11" t="s">
        <v>85</v>
      </c>
    </row>
    <row r="10" spans="1:7" ht="24.9" x14ac:dyDescent="0.4">
      <c r="B10" s="6" t="s">
        <v>398</v>
      </c>
      <c r="C10" s="6" t="s">
        <v>368</v>
      </c>
      <c r="D10" s="9" t="s">
        <v>149</v>
      </c>
      <c r="E10" s="9" t="s">
        <v>148</v>
      </c>
      <c r="F10" s="9" t="s">
        <v>149</v>
      </c>
      <c r="G10" s="9" t="s">
        <v>149</v>
      </c>
    </row>
    <row r="11" spans="1:7" ht="24.9" x14ac:dyDescent="0.4">
      <c r="B11" s="10" t="s">
        <v>399</v>
      </c>
      <c r="C11" s="10" t="s">
        <v>389</v>
      </c>
      <c r="D11" s="11" t="s">
        <v>149</v>
      </c>
      <c r="E11" s="11" t="s">
        <v>148</v>
      </c>
      <c r="F11" s="11" t="s">
        <v>149</v>
      </c>
      <c r="G11" s="11" t="s">
        <v>149</v>
      </c>
    </row>
    <row r="12" spans="1:7" ht="24.9" x14ac:dyDescent="0.4">
      <c r="B12" s="6" t="s">
        <v>400</v>
      </c>
      <c r="C12" s="6" t="s">
        <v>391</v>
      </c>
      <c r="D12" s="9" t="s">
        <v>149</v>
      </c>
      <c r="E12" s="9" t="s">
        <v>148</v>
      </c>
      <c r="F12" s="9" t="s">
        <v>149</v>
      </c>
      <c r="G12" s="9" t="s">
        <v>149</v>
      </c>
    </row>
    <row r="13" spans="1:7" x14ac:dyDescent="0.4">
      <c r="B13"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4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41"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KCHK-AK-KATH'!A1", "Zurück")</f>
        <v>Zurück</v>
      </c>
    </row>
    <row r="3" spans="1:7" x14ac:dyDescent="0.4">
      <c r="B3" s="7" t="s">
        <v>863</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41</v>
      </c>
      <c r="C6" s="21"/>
      <c r="D6" s="29"/>
      <c r="E6" s="29"/>
      <c r="F6" s="29"/>
      <c r="G6" s="29"/>
    </row>
    <row r="7" spans="1:7" ht="24.9" x14ac:dyDescent="0.4">
      <c r="B7" s="6" t="s">
        <v>71</v>
      </c>
      <c r="C7" s="6" t="s">
        <v>43</v>
      </c>
      <c r="D7" s="9" t="s">
        <v>72</v>
      </c>
      <c r="E7" s="9" t="s">
        <v>73</v>
      </c>
      <c r="F7" s="9" t="s">
        <v>73</v>
      </c>
      <c r="G7" s="9" t="s">
        <v>73</v>
      </c>
    </row>
    <row r="8" spans="1:7" x14ac:dyDescent="0.4">
      <c r="B8" s="13" t="s">
        <v>859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4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KCHK-AK-KATH'!A1", "Zurück")</f>
        <v>Zurück</v>
      </c>
    </row>
  </sheetData>
  <pageMargins left="0.7" right="0.7" top="0.75" bottom="0.75" header="0.3" footer="0.3"/>
  <pageSetup paperSize="9" orientation="portrait" horizontalDpi="300" verticalDpi="300"/>
</worksheet>
</file>

<file path=xl/worksheets/sheet4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heetViews>
  <sheetFormatPr baseColWidth="10" defaultRowHeight="14.6" x14ac:dyDescent="0.4"/>
  <cols>
    <col min="2" max="2" width="9.69140625" customWidth="1"/>
    <col min="3" max="3" width="41" customWidth="1"/>
    <col min="4" max="4" width="59" customWidth="1"/>
  </cols>
  <sheetData>
    <row r="1" spans="1:4" x14ac:dyDescent="0.4">
      <c r="A1" s="2" t="str">
        <f>HYPERLINK("#'Auswahl Auswertungsmodul'!A1", "Zurück zum Start")</f>
        <v>Zurück zum Start</v>
      </c>
    </row>
    <row r="2" spans="1:4" x14ac:dyDescent="0.4">
      <c r="A2" s="2" t="str">
        <f>HYPERLINK("#'Auswahl KCHK-AK-KATH'!A1", "Zurück")</f>
        <v>Zurück</v>
      </c>
    </row>
    <row r="3" spans="1:4" x14ac:dyDescent="0.4">
      <c r="B3" s="7" t="s">
        <v>1032</v>
      </c>
    </row>
    <row r="4" spans="1:4" x14ac:dyDescent="0.4">
      <c r="B4" s="3" t="s">
        <v>36</v>
      </c>
      <c r="C4" s="4" t="s">
        <v>37</v>
      </c>
      <c r="D4" s="4" t="s">
        <v>1028</v>
      </c>
    </row>
    <row r="5" spans="1:4" x14ac:dyDescent="0.4">
      <c r="B5" s="21" t="s">
        <v>41</v>
      </c>
      <c r="C5" s="21"/>
      <c r="D5" s="21"/>
    </row>
    <row r="6" spans="1:4" x14ac:dyDescent="0.4">
      <c r="B6" s="5" t="s">
        <v>71</v>
      </c>
      <c r="C6" s="6" t="s">
        <v>43</v>
      </c>
      <c r="D6" s="6" t="s">
        <v>1031</v>
      </c>
    </row>
  </sheetData>
  <mergeCells count="1">
    <mergeCell ref="B5:D5"/>
  </mergeCells>
  <pageMargins left="0.7" right="0.7" top="0.75" bottom="0.75" header="0.3" footer="0.3"/>
  <pageSetup paperSize="9" orientation="portrait" horizontalDpi="300" verticalDpi="300"/>
</worksheet>
</file>

<file path=xl/worksheets/sheet4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heetViews>
  <sheetFormatPr baseColWidth="10" defaultRowHeight="14.6" x14ac:dyDescent="0.4"/>
  <cols>
    <col min="2" max="2" width="9.69140625" customWidth="1"/>
    <col min="3" max="3" width="41"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KCHK-AK-KATH'!A1", "Zurück")</f>
        <v>Zurück</v>
      </c>
    </row>
    <row r="3" spans="1:7" x14ac:dyDescent="0.4">
      <c r="B3" s="7" t="s">
        <v>1593</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41</v>
      </c>
      <c r="C6" s="21"/>
      <c r="D6" s="29"/>
      <c r="E6" s="29"/>
      <c r="F6" s="29"/>
      <c r="G6" s="29"/>
    </row>
    <row r="7" spans="1:7" ht="24.9" x14ac:dyDescent="0.4">
      <c r="B7" s="6" t="s">
        <v>71</v>
      </c>
      <c r="C7" s="6" t="s">
        <v>43</v>
      </c>
      <c r="D7" s="9" t="s">
        <v>1592</v>
      </c>
      <c r="E7" s="9" t="s">
        <v>73</v>
      </c>
      <c r="F7" s="9" t="s">
        <v>73</v>
      </c>
      <c r="G7" s="9" t="s">
        <v>73</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4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KCHK-AK-KATH'!A1", "Zurück")</f>
        <v>Zurück</v>
      </c>
    </row>
  </sheetData>
  <pageMargins left="0.7" right="0.7" top="0.75" bottom="0.75" header="0.3" footer="0.3"/>
  <pageSetup paperSize="9" orientation="portrait" horizontalDpi="300" verticalDpi="300"/>
</worksheet>
</file>

<file path=xl/worksheets/sheet4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baseColWidth="10" defaultRowHeight="14.6" x14ac:dyDescent="0.4"/>
  <cols>
    <col min="2" max="2" width="9.69140625" customWidth="1"/>
    <col min="3" max="3" width="59.69140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KCHK-AK-KATH'!A1", "Zurück")</f>
        <v>Zurück</v>
      </c>
    </row>
    <row r="3" spans="1:7" x14ac:dyDescent="0.4">
      <c r="B3" s="7" t="s">
        <v>1825</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393</v>
      </c>
      <c r="C6" s="6" t="s">
        <v>382</v>
      </c>
      <c r="D6" s="9" t="s">
        <v>1663</v>
      </c>
      <c r="E6" s="9" t="s">
        <v>940</v>
      </c>
      <c r="F6" s="9" t="s">
        <v>149</v>
      </c>
      <c r="G6" s="9" t="s">
        <v>149</v>
      </c>
    </row>
    <row r="7" spans="1:7" ht="24.9" x14ac:dyDescent="0.4">
      <c r="B7" s="10" t="s">
        <v>394</v>
      </c>
      <c r="C7" s="10" t="s">
        <v>395</v>
      </c>
      <c r="D7" s="11" t="s">
        <v>1597</v>
      </c>
      <c r="E7" s="11" t="s">
        <v>85</v>
      </c>
      <c r="F7" s="11" t="s">
        <v>85</v>
      </c>
      <c r="G7" s="11" t="s">
        <v>85</v>
      </c>
    </row>
    <row r="8" spans="1:7" ht="24.9" x14ac:dyDescent="0.4">
      <c r="B8" s="6" t="s">
        <v>396</v>
      </c>
      <c r="C8" s="6" t="s">
        <v>384</v>
      </c>
      <c r="D8" s="9" t="s">
        <v>1663</v>
      </c>
      <c r="E8" s="9" t="s">
        <v>901</v>
      </c>
      <c r="F8" s="9" t="s">
        <v>940</v>
      </c>
      <c r="G8" s="9" t="s">
        <v>149</v>
      </c>
    </row>
    <row r="9" spans="1:7" ht="24.9" x14ac:dyDescent="0.4">
      <c r="B9" s="10" t="s">
        <v>397</v>
      </c>
      <c r="C9" s="10" t="s">
        <v>386</v>
      </c>
      <c r="D9" s="11" t="s">
        <v>1597</v>
      </c>
      <c r="E9" s="11" t="s">
        <v>884</v>
      </c>
      <c r="F9" s="11" t="s">
        <v>959</v>
      </c>
      <c r="G9" s="11" t="s">
        <v>85</v>
      </c>
    </row>
    <row r="10" spans="1:7" ht="24.9" x14ac:dyDescent="0.4">
      <c r="B10" s="6" t="s">
        <v>398</v>
      </c>
      <c r="C10" s="6" t="s">
        <v>368</v>
      </c>
      <c r="D10" s="9" t="s">
        <v>1663</v>
      </c>
      <c r="E10" s="9" t="s">
        <v>901</v>
      </c>
      <c r="F10" s="9" t="s">
        <v>940</v>
      </c>
      <c r="G10" s="9" t="s">
        <v>149</v>
      </c>
    </row>
    <row r="11" spans="1:7" ht="24.9" x14ac:dyDescent="0.4">
      <c r="B11" s="10" t="s">
        <v>399</v>
      </c>
      <c r="C11" s="10" t="s">
        <v>389</v>
      </c>
      <c r="D11" s="11" t="s">
        <v>1663</v>
      </c>
      <c r="E11" s="11" t="s">
        <v>940</v>
      </c>
      <c r="F11" s="11" t="s">
        <v>940</v>
      </c>
      <c r="G11" s="11" t="s">
        <v>940</v>
      </c>
    </row>
    <row r="12" spans="1:7" ht="24.9" x14ac:dyDescent="0.4">
      <c r="B12" s="6" t="s">
        <v>400</v>
      </c>
      <c r="C12" s="6" t="s">
        <v>391</v>
      </c>
      <c r="D12" s="9" t="s">
        <v>1663</v>
      </c>
      <c r="E12" s="9" t="s">
        <v>901</v>
      </c>
      <c r="F12" s="9" t="s">
        <v>901</v>
      </c>
      <c r="G12" s="9" t="s">
        <v>940</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4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KCHK-AK-KATH'!A1", "Zurück")</f>
        <v>Zurück</v>
      </c>
    </row>
  </sheetData>
  <pageMargins left="0.7" right="0.7" top="0.75" bottom="0.75" header="0.3" footer="0.3"/>
  <pageSetup paperSize="9" orientation="portrait" horizontalDpi="300" verticalDpi="300"/>
</worksheet>
</file>

<file path=xl/worksheets/sheet4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heetViews>
  <sheetFormatPr baseColWidth="10" defaultRowHeight="14.6" x14ac:dyDescent="0.4"/>
  <cols>
    <col min="2" max="2" width="9.69140625" customWidth="1"/>
    <col min="3" max="3" width="41"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KCHK-AK-KATH'!A1", "Zurück")</f>
        <v>Zurück</v>
      </c>
    </row>
    <row r="3" spans="1:6" x14ac:dyDescent="0.4">
      <c r="B3" s="7" t="s">
        <v>2292</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41</v>
      </c>
      <c r="C6" s="21"/>
      <c r="D6" s="29"/>
      <c r="E6" s="29"/>
      <c r="F6" s="29"/>
    </row>
    <row r="7" spans="1:6" ht="24.9" x14ac:dyDescent="0.4">
      <c r="B7" s="6" t="s">
        <v>71</v>
      </c>
      <c r="C7" s="6" t="s">
        <v>43</v>
      </c>
      <c r="D7" s="9" t="s">
        <v>1592</v>
      </c>
      <c r="E7" s="9" t="s">
        <v>73</v>
      </c>
      <c r="F7" s="9" t="s">
        <v>73</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4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KCHK-AK-KATH'!A1", "Zurück")</f>
        <v>Zurück</v>
      </c>
    </row>
  </sheetData>
  <pageMargins left="0.7" right="0.7" top="0.75" bottom="0.75" header="0.3" footer="0.3"/>
  <pageSetup paperSize="9" orientation="portrait"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PCI'!A1", "Zurück")</f>
        <v>Zurück</v>
      </c>
    </row>
  </sheetData>
  <pageMargins left="0.7" right="0.7" top="0.75" bottom="0.75" header="0.3" footer="0.3"/>
  <pageSetup paperSize="9" orientation="portrait" horizontalDpi="300" verticalDpi="300"/>
</worksheet>
</file>

<file path=xl/worksheets/sheet4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heetViews>
  <sheetFormatPr baseColWidth="10" defaultRowHeight="14.6" x14ac:dyDescent="0.4"/>
  <cols>
    <col min="2" max="2" width="9.69140625" customWidth="1"/>
    <col min="3" max="3" width="59.69140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KCHK-AK-KATH'!A1", "Zurück")</f>
        <v>Zurück</v>
      </c>
    </row>
    <row r="3" spans="1:8" x14ac:dyDescent="0.4">
      <c r="B3" s="7" t="s">
        <v>2420</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393</v>
      </c>
      <c r="C6" s="6" t="s">
        <v>382</v>
      </c>
      <c r="D6" s="9" t="s">
        <v>1663</v>
      </c>
      <c r="E6" s="9" t="s">
        <v>149</v>
      </c>
      <c r="F6" s="9" t="s">
        <v>941</v>
      </c>
      <c r="G6" s="9" t="s">
        <v>149</v>
      </c>
      <c r="H6" s="9" t="s">
        <v>149</v>
      </c>
    </row>
    <row r="7" spans="1:8" ht="24.9" x14ac:dyDescent="0.4">
      <c r="B7" s="10" t="s">
        <v>394</v>
      </c>
      <c r="C7" s="10" t="s">
        <v>395</v>
      </c>
      <c r="D7" s="11" t="s">
        <v>1597</v>
      </c>
      <c r="E7" s="11" t="s">
        <v>85</v>
      </c>
      <c r="F7" s="11" t="s">
        <v>84</v>
      </c>
      <c r="G7" s="11" t="s">
        <v>85</v>
      </c>
      <c r="H7" s="11" t="s">
        <v>85</v>
      </c>
    </row>
    <row r="8" spans="1:8" ht="24.9" x14ac:dyDescent="0.4">
      <c r="B8" s="6" t="s">
        <v>396</v>
      </c>
      <c r="C8" s="6" t="s">
        <v>384</v>
      </c>
      <c r="D8" s="9" t="s">
        <v>1663</v>
      </c>
      <c r="E8" s="9" t="s">
        <v>149</v>
      </c>
      <c r="F8" s="9" t="s">
        <v>901</v>
      </c>
      <c r="G8" s="9" t="s">
        <v>149</v>
      </c>
      <c r="H8" s="9" t="s">
        <v>149</v>
      </c>
    </row>
    <row r="9" spans="1:8" ht="24.9" x14ac:dyDescent="0.4">
      <c r="B9" s="10" t="s">
        <v>397</v>
      </c>
      <c r="C9" s="10" t="s">
        <v>386</v>
      </c>
      <c r="D9" s="11" t="s">
        <v>1597</v>
      </c>
      <c r="E9" s="11" t="s">
        <v>85</v>
      </c>
      <c r="F9" s="11" t="s">
        <v>884</v>
      </c>
      <c r="G9" s="11" t="s">
        <v>85</v>
      </c>
      <c r="H9" s="11" t="s">
        <v>85</v>
      </c>
    </row>
    <row r="10" spans="1:8" ht="24.9" x14ac:dyDescent="0.4">
      <c r="B10" s="6" t="s">
        <v>398</v>
      </c>
      <c r="C10" s="6" t="s">
        <v>368</v>
      </c>
      <c r="D10" s="9" t="s">
        <v>1663</v>
      </c>
      <c r="E10" s="9" t="s">
        <v>149</v>
      </c>
      <c r="F10" s="9" t="s">
        <v>901</v>
      </c>
      <c r="G10" s="9" t="s">
        <v>149</v>
      </c>
      <c r="H10" s="9" t="s">
        <v>149</v>
      </c>
    </row>
    <row r="11" spans="1:8" ht="24.9" x14ac:dyDescent="0.4">
      <c r="B11" s="10" t="s">
        <v>399</v>
      </c>
      <c r="C11" s="10" t="s">
        <v>389</v>
      </c>
      <c r="D11" s="11" t="s">
        <v>1663</v>
      </c>
      <c r="E11" s="11" t="s">
        <v>149</v>
      </c>
      <c r="F11" s="11" t="s">
        <v>901</v>
      </c>
      <c r="G11" s="11" t="s">
        <v>149</v>
      </c>
      <c r="H11" s="11" t="s">
        <v>149</v>
      </c>
    </row>
    <row r="12" spans="1:8" ht="24.9" x14ac:dyDescent="0.4">
      <c r="B12" s="6" t="s">
        <v>400</v>
      </c>
      <c r="C12" s="6" t="s">
        <v>391</v>
      </c>
      <c r="D12" s="9" t="s">
        <v>1663</v>
      </c>
      <c r="E12" s="9" t="s">
        <v>149</v>
      </c>
      <c r="F12" s="9" t="s">
        <v>149</v>
      </c>
      <c r="G12" s="9" t="s">
        <v>149</v>
      </c>
      <c r="H12" s="9" t="s">
        <v>149</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4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KCHK-AK-KATH'!A1", "Zurück")</f>
        <v>Zurück</v>
      </c>
    </row>
  </sheetData>
  <pageMargins left="0.7" right="0.7" top="0.75" bottom="0.75" header="0.3" footer="0.3"/>
  <pageSetup paperSize="9" orientation="portrait" horizontalDpi="300" verticalDpi="300"/>
</worksheet>
</file>

<file path=xl/worksheets/sheet4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41"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KCHK-AK-KATH'!A1", "Zurück")</f>
        <v>Zurück</v>
      </c>
    </row>
    <row r="3" spans="1:5" x14ac:dyDescent="0.4">
      <c r="B3" s="7" t="s">
        <v>2856</v>
      </c>
    </row>
    <row r="4" spans="1:5" x14ac:dyDescent="0.4">
      <c r="B4" s="25" t="s">
        <v>36</v>
      </c>
      <c r="C4" s="25" t="s">
        <v>37</v>
      </c>
      <c r="D4" s="26" t="s">
        <v>1580</v>
      </c>
      <c r="E4" s="12" t="s">
        <v>1581</v>
      </c>
    </row>
    <row r="5" spans="1:5" x14ac:dyDescent="0.4">
      <c r="B5" s="24"/>
      <c r="C5" s="24"/>
      <c r="D5" s="27"/>
      <c r="E5" s="8" t="s">
        <v>2851</v>
      </c>
    </row>
    <row r="6" spans="1:5" x14ac:dyDescent="0.4">
      <c r="B6" s="21" t="s">
        <v>41</v>
      </c>
      <c r="C6" s="21"/>
      <c r="D6" s="29"/>
      <c r="E6" s="29"/>
    </row>
    <row r="7" spans="1:5" ht="24.9" x14ac:dyDescent="0.4">
      <c r="B7" s="6" t="s">
        <v>71</v>
      </c>
      <c r="C7" s="6" t="s">
        <v>43</v>
      </c>
      <c r="D7" s="9" t="s">
        <v>1592</v>
      </c>
      <c r="E7" s="9" t="s">
        <v>73</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4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KCHK-AK-KATH'!A1", "Zurück")</f>
        <v>Zurück</v>
      </c>
    </row>
  </sheetData>
  <pageMargins left="0.7" right="0.7" top="0.75" bottom="0.75" header="0.3" footer="0.3"/>
  <pageSetup paperSize="9" orientation="portrait" horizontalDpi="300" verticalDpi="300"/>
</worksheet>
</file>

<file path=xl/worksheets/sheet4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heetViews>
  <sheetFormatPr baseColWidth="10" defaultRowHeight="14.6" x14ac:dyDescent="0.4"/>
  <cols>
    <col min="2" max="2" width="9.69140625" customWidth="1"/>
    <col min="3" max="3" width="59.69140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KCHK-AK-KATH'!A1", "Zurück")</f>
        <v>Zurück</v>
      </c>
    </row>
    <row r="3" spans="1:8" x14ac:dyDescent="0.4">
      <c r="B3" s="7" t="s">
        <v>2943</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393</v>
      </c>
      <c r="C6" s="6" t="s">
        <v>382</v>
      </c>
      <c r="D6" s="9" t="s">
        <v>1663</v>
      </c>
      <c r="E6" s="9" t="s">
        <v>149</v>
      </c>
      <c r="F6" s="9" t="s">
        <v>149</v>
      </c>
      <c r="G6" s="9" t="s">
        <v>149</v>
      </c>
      <c r="H6" s="9" t="s">
        <v>149</v>
      </c>
    </row>
    <row r="7" spans="1:8" ht="24.9" x14ac:dyDescent="0.4">
      <c r="B7" s="10" t="s">
        <v>394</v>
      </c>
      <c r="C7" s="10" t="s">
        <v>395</v>
      </c>
      <c r="D7" s="11" t="s">
        <v>1597</v>
      </c>
      <c r="E7" s="11" t="s">
        <v>85</v>
      </c>
      <c r="F7" s="11" t="s">
        <v>85</v>
      </c>
      <c r="G7" s="11" t="s">
        <v>85</v>
      </c>
      <c r="H7" s="11" t="s">
        <v>85</v>
      </c>
    </row>
    <row r="8" spans="1:8" ht="24.9" x14ac:dyDescent="0.4">
      <c r="B8" s="6" t="s">
        <v>396</v>
      </c>
      <c r="C8" s="6" t="s">
        <v>384</v>
      </c>
      <c r="D8" s="9" t="s">
        <v>1663</v>
      </c>
      <c r="E8" s="9" t="s">
        <v>149</v>
      </c>
      <c r="F8" s="9" t="s">
        <v>149</v>
      </c>
      <c r="G8" s="9" t="s">
        <v>149</v>
      </c>
      <c r="H8" s="9" t="s">
        <v>149</v>
      </c>
    </row>
    <row r="9" spans="1:8" ht="24.9" x14ac:dyDescent="0.4">
      <c r="B9" s="10" t="s">
        <v>397</v>
      </c>
      <c r="C9" s="10" t="s">
        <v>386</v>
      </c>
      <c r="D9" s="11" t="s">
        <v>1597</v>
      </c>
      <c r="E9" s="11" t="s">
        <v>85</v>
      </c>
      <c r="F9" s="11" t="s">
        <v>85</v>
      </c>
      <c r="G9" s="11" t="s">
        <v>85</v>
      </c>
      <c r="H9" s="11" t="s">
        <v>85</v>
      </c>
    </row>
    <row r="10" spans="1:8" ht="24.9" x14ac:dyDescent="0.4">
      <c r="B10" s="6" t="s">
        <v>398</v>
      </c>
      <c r="C10" s="6" t="s">
        <v>368</v>
      </c>
      <c r="D10" s="9" t="s">
        <v>1663</v>
      </c>
      <c r="E10" s="9" t="s">
        <v>149</v>
      </c>
      <c r="F10" s="9" t="s">
        <v>149</v>
      </c>
      <c r="G10" s="9" t="s">
        <v>149</v>
      </c>
      <c r="H10" s="9" t="s">
        <v>149</v>
      </c>
    </row>
    <row r="11" spans="1:8" ht="24.9" x14ac:dyDescent="0.4">
      <c r="B11" s="10" t="s">
        <v>399</v>
      </c>
      <c r="C11" s="10" t="s">
        <v>389</v>
      </c>
      <c r="D11" s="11" t="s">
        <v>1663</v>
      </c>
      <c r="E11" s="11" t="s">
        <v>149</v>
      </c>
      <c r="F11" s="11" t="s">
        <v>149</v>
      </c>
      <c r="G11" s="11" t="s">
        <v>149</v>
      </c>
      <c r="H11" s="11" t="s">
        <v>149</v>
      </c>
    </row>
    <row r="12" spans="1:8" ht="24.9" x14ac:dyDescent="0.4">
      <c r="B12" s="6" t="s">
        <v>400</v>
      </c>
      <c r="C12" s="6" t="s">
        <v>391</v>
      </c>
      <c r="D12" s="9" t="s">
        <v>1663</v>
      </c>
      <c r="E12" s="9" t="s">
        <v>149</v>
      </c>
      <c r="F12" s="9" t="s">
        <v>149</v>
      </c>
      <c r="G12" s="9" t="s">
        <v>149</v>
      </c>
      <c r="H12" s="9" t="s">
        <v>149</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4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KCHK-AK-KATH'!A1", "Zurück")</f>
        <v>Zurück</v>
      </c>
    </row>
  </sheetData>
  <pageMargins left="0.7" right="0.7" top="0.75" bottom="0.75" header="0.3" footer="0.3"/>
  <pageSetup paperSize="9" orientation="portrait" horizontalDpi="300" verticalDpi="300"/>
</worksheet>
</file>

<file path=xl/worksheets/sheet4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baseColWidth="10" defaultRowHeight="14.6" x14ac:dyDescent="0.4"/>
  <cols>
    <col min="2" max="2" width="9.69140625" customWidth="1"/>
    <col min="3" max="3" width="59.69140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KCHK-AK-KATH'!A1", "Zurück")</f>
        <v>Zurück</v>
      </c>
    </row>
    <row r="3" spans="1:6" x14ac:dyDescent="0.4">
      <c r="B3" s="7" t="s">
        <v>3229</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393</v>
      </c>
      <c r="C6" s="6" t="s">
        <v>382</v>
      </c>
      <c r="D6" s="9" t="s">
        <v>59</v>
      </c>
      <c r="E6" s="9" t="s">
        <v>85</v>
      </c>
      <c r="F6" s="9" t="s">
        <v>58</v>
      </c>
    </row>
    <row r="7" spans="1:6" ht="24.9" x14ac:dyDescent="0.4">
      <c r="B7" s="10" t="s">
        <v>394</v>
      </c>
      <c r="C7" s="10" t="s">
        <v>395</v>
      </c>
      <c r="D7" s="11" t="s">
        <v>52</v>
      </c>
      <c r="E7" s="11" t="s">
        <v>85</v>
      </c>
      <c r="F7" s="11" t="s">
        <v>52</v>
      </c>
    </row>
    <row r="8" spans="1:6" ht="24.9" x14ac:dyDescent="0.4">
      <c r="B8" s="6" t="s">
        <v>396</v>
      </c>
      <c r="C8" s="6" t="s">
        <v>384</v>
      </c>
      <c r="D8" s="9" t="s">
        <v>45</v>
      </c>
      <c r="E8" s="9" t="s">
        <v>81</v>
      </c>
      <c r="F8" s="9" t="s">
        <v>44</v>
      </c>
    </row>
    <row r="9" spans="1:6" ht="24.9" x14ac:dyDescent="0.4">
      <c r="B9" s="10" t="s">
        <v>397</v>
      </c>
      <c r="C9" s="10" t="s">
        <v>386</v>
      </c>
      <c r="D9" s="11" t="s">
        <v>45</v>
      </c>
      <c r="E9" s="11" t="s">
        <v>59</v>
      </c>
      <c r="F9" s="11" t="s">
        <v>44</v>
      </c>
    </row>
    <row r="10" spans="1:6" ht="24.9" x14ac:dyDescent="0.4">
      <c r="B10" s="6" t="s">
        <v>398</v>
      </c>
      <c r="C10" s="6" t="s">
        <v>368</v>
      </c>
      <c r="D10" s="9" t="s">
        <v>45</v>
      </c>
      <c r="E10" s="9" t="s">
        <v>81</v>
      </c>
      <c r="F10" s="9" t="s">
        <v>44</v>
      </c>
    </row>
    <row r="11" spans="1:6" ht="24.9" x14ac:dyDescent="0.4">
      <c r="B11" s="10" t="s">
        <v>399</v>
      </c>
      <c r="C11" s="10" t="s">
        <v>389</v>
      </c>
      <c r="D11" s="11" t="s">
        <v>45</v>
      </c>
      <c r="E11" s="11" t="s">
        <v>81</v>
      </c>
      <c r="F11" s="11" t="s">
        <v>44</v>
      </c>
    </row>
    <row r="12" spans="1:6" ht="24.9" x14ac:dyDescent="0.4">
      <c r="B12" s="6" t="s">
        <v>400</v>
      </c>
      <c r="C12" s="6" t="s">
        <v>391</v>
      </c>
      <c r="D12" s="9" t="s">
        <v>149</v>
      </c>
      <c r="E12" s="9" t="s">
        <v>52</v>
      </c>
      <c r="F12" s="9" t="s">
        <v>148</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4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heetViews>
  <sheetFormatPr baseColWidth="10" defaultRowHeight="14.6" x14ac:dyDescent="0.4"/>
  <cols>
    <col min="2" max="2" width="9.69140625" customWidth="1"/>
    <col min="3" max="3" width="41"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KCHK-AK-KATH'!A1", "Zurück")</f>
        <v>Zurück</v>
      </c>
    </row>
    <row r="3" spans="1:6" x14ac:dyDescent="0.4">
      <c r="B3" s="7" t="s">
        <v>3179</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41</v>
      </c>
      <c r="C6" s="21"/>
      <c r="D6" s="29"/>
      <c r="E6" s="29"/>
      <c r="F6" s="29"/>
    </row>
    <row r="7" spans="1:6" ht="24.9" x14ac:dyDescent="0.4">
      <c r="B7" s="6" t="s">
        <v>71</v>
      </c>
      <c r="C7" s="6" t="s">
        <v>43</v>
      </c>
      <c r="D7" s="9" t="s">
        <v>52</v>
      </c>
      <c r="E7" s="9" t="s">
        <v>52</v>
      </c>
      <c r="F7" s="9" t="s">
        <v>52</v>
      </c>
    </row>
  </sheetData>
  <mergeCells count="5">
    <mergeCell ref="B4:B5"/>
    <mergeCell ref="C4:C5"/>
    <mergeCell ref="D4:E4"/>
    <mergeCell ref="F4:F5"/>
    <mergeCell ref="B6:F6"/>
  </mergeCells>
  <pageMargins left="0.7" right="0.7" top="0.75" bottom="0.75" header="0.3" footer="0.3"/>
  <pageSetup paperSize="9" orientation="portrait" horizontalDpi="300" verticalDpi="300"/>
</worksheet>
</file>

<file path=xl/worksheets/sheet4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KCHK-AK-KATH'!A1", "Zurück")</f>
        <v>Zurück</v>
      </c>
    </row>
  </sheetData>
  <pageMargins left="0.7" right="0.7" top="0.75" bottom="0.75" header="0.3" footer="0.3"/>
  <pageSetup paperSize="9" orientation="portrait" horizontalDpi="300" verticalDpi="300"/>
</worksheet>
</file>

<file path=xl/worksheets/sheet4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KCHK-AK-KATH'!A1", "Zurück")</f>
        <v>Zurück</v>
      </c>
    </row>
  </sheetData>
  <pageMargins left="0.7" right="0.7" top="0.75" bottom="0.75" header="0.3" footer="0.3"/>
  <pageSetup paperSize="9"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workbookViewId="0"/>
  </sheetViews>
  <sheetFormatPr baseColWidth="10" defaultRowHeight="14.6" x14ac:dyDescent="0.4"/>
  <cols>
    <col min="2" max="2" width="9.69140625" customWidth="1"/>
    <col min="3" max="3" width="89"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PCI'!A1", "Zurück")</f>
        <v>Zurück</v>
      </c>
    </row>
    <row r="3" spans="1:11" x14ac:dyDescent="0.4">
      <c r="B3" s="7" t="s">
        <v>4418</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488</v>
      </c>
      <c r="C6" s="6" t="s">
        <v>489</v>
      </c>
      <c r="D6" s="6" t="s">
        <v>1610</v>
      </c>
      <c r="E6" s="9" t="s">
        <v>1586</v>
      </c>
      <c r="F6" s="9" t="s">
        <v>1586</v>
      </c>
      <c r="G6" s="9" t="s">
        <v>1595</v>
      </c>
      <c r="H6" s="9" t="s">
        <v>1586</v>
      </c>
      <c r="I6" s="9" t="s">
        <v>1586</v>
      </c>
      <c r="J6" s="9" t="s">
        <v>1595</v>
      </c>
      <c r="K6" s="9" t="s">
        <v>1584</v>
      </c>
    </row>
    <row r="7" spans="1:11" x14ac:dyDescent="0.4">
      <c r="B7" s="6" t="s">
        <v>488</v>
      </c>
      <c r="C7" s="6" t="s">
        <v>489</v>
      </c>
      <c r="D7" s="6" t="s">
        <v>4373</v>
      </c>
      <c r="E7" s="9" t="s">
        <v>1586</v>
      </c>
      <c r="F7" s="9" t="s">
        <v>1586</v>
      </c>
      <c r="G7" s="9" t="s">
        <v>1586</v>
      </c>
      <c r="H7" s="9" t="s">
        <v>1586</v>
      </c>
      <c r="I7" s="9" t="s">
        <v>1586</v>
      </c>
      <c r="J7" s="9" t="s">
        <v>1586</v>
      </c>
      <c r="K7" s="9" t="s">
        <v>1586</v>
      </c>
    </row>
    <row r="8" spans="1:11" x14ac:dyDescent="0.4">
      <c r="B8" s="6" t="s">
        <v>490</v>
      </c>
      <c r="C8" s="6" t="s">
        <v>491</v>
      </c>
      <c r="D8" s="6" t="s">
        <v>1610</v>
      </c>
      <c r="E8" s="9" t="s">
        <v>1586</v>
      </c>
      <c r="F8" s="9" t="s">
        <v>1586</v>
      </c>
      <c r="G8" s="9" t="s">
        <v>1586</v>
      </c>
      <c r="H8" s="9" t="s">
        <v>1586</v>
      </c>
      <c r="I8" s="9" t="s">
        <v>1586</v>
      </c>
      <c r="J8" s="9" t="s">
        <v>1588</v>
      </c>
      <c r="K8" s="9" t="s">
        <v>1584</v>
      </c>
    </row>
    <row r="9" spans="1:11" x14ac:dyDescent="0.4">
      <c r="B9" s="6" t="s">
        <v>490</v>
      </c>
      <c r="C9" s="6" t="s">
        <v>491</v>
      </c>
      <c r="D9" s="6" t="s">
        <v>4373</v>
      </c>
      <c r="E9" s="9" t="s">
        <v>1586</v>
      </c>
      <c r="F9" s="9" t="s">
        <v>1586</v>
      </c>
      <c r="G9" s="9" t="s">
        <v>1586</v>
      </c>
      <c r="H9" s="9" t="s">
        <v>1586</v>
      </c>
      <c r="I9" s="9" t="s">
        <v>1586</v>
      </c>
      <c r="J9" s="9" t="s">
        <v>1586</v>
      </c>
      <c r="K9" s="9" t="s">
        <v>1586</v>
      </c>
    </row>
    <row r="10" spans="1:11" x14ac:dyDescent="0.4">
      <c r="B10" s="6" t="s">
        <v>494</v>
      </c>
      <c r="C10" s="6" t="s">
        <v>495</v>
      </c>
      <c r="D10" s="6" t="s">
        <v>1610</v>
      </c>
      <c r="E10" s="9" t="s">
        <v>1586</v>
      </c>
      <c r="F10" s="9" t="s">
        <v>1586</v>
      </c>
      <c r="G10" s="9" t="s">
        <v>1588</v>
      </c>
      <c r="H10" s="9" t="s">
        <v>1586</v>
      </c>
      <c r="I10" s="9" t="s">
        <v>1586</v>
      </c>
      <c r="J10" s="9" t="s">
        <v>1584</v>
      </c>
      <c r="K10" s="9" t="s">
        <v>1586</v>
      </c>
    </row>
    <row r="11" spans="1:11" x14ac:dyDescent="0.4">
      <c r="B11" s="6" t="s">
        <v>494</v>
      </c>
      <c r="C11" s="6" t="s">
        <v>495</v>
      </c>
      <c r="D11" s="6" t="s">
        <v>4373</v>
      </c>
      <c r="E11" s="9" t="s">
        <v>1586</v>
      </c>
      <c r="F11" s="9" t="s">
        <v>1586</v>
      </c>
      <c r="G11" s="9" t="s">
        <v>1586</v>
      </c>
      <c r="H11" s="9" t="s">
        <v>1586</v>
      </c>
      <c r="I11" s="9" t="s">
        <v>1586</v>
      </c>
      <c r="J11" s="9" t="s">
        <v>1586</v>
      </c>
      <c r="K11" s="9" t="s">
        <v>1586</v>
      </c>
    </row>
    <row r="12" spans="1:11" x14ac:dyDescent="0.4">
      <c r="B12" s="6" t="s">
        <v>498</v>
      </c>
      <c r="C12" s="6" t="s">
        <v>499</v>
      </c>
      <c r="D12" s="6" t="s">
        <v>1610</v>
      </c>
      <c r="E12" s="9" t="s">
        <v>1586</v>
      </c>
      <c r="F12" s="9" t="s">
        <v>1586</v>
      </c>
      <c r="G12" s="9" t="s">
        <v>1586</v>
      </c>
      <c r="H12" s="9" t="s">
        <v>1586</v>
      </c>
      <c r="I12" s="9" t="s">
        <v>1586</v>
      </c>
      <c r="J12" s="9" t="s">
        <v>1586</v>
      </c>
      <c r="K12" s="9" t="s">
        <v>1586</v>
      </c>
    </row>
    <row r="13" spans="1:11" x14ac:dyDescent="0.4">
      <c r="B13" s="6" t="s">
        <v>498</v>
      </c>
      <c r="C13" s="6" t="s">
        <v>499</v>
      </c>
      <c r="D13" s="6" t="s">
        <v>4373</v>
      </c>
      <c r="E13" s="9" t="s">
        <v>1586</v>
      </c>
      <c r="F13" s="9" t="s">
        <v>1586</v>
      </c>
      <c r="G13" s="9" t="s">
        <v>1586</v>
      </c>
      <c r="H13" s="9" t="s">
        <v>1586</v>
      </c>
      <c r="I13" s="9" t="s">
        <v>1586</v>
      </c>
      <c r="J13" s="9" t="s">
        <v>1586</v>
      </c>
      <c r="K13" s="9" t="s">
        <v>1586</v>
      </c>
    </row>
    <row r="14" spans="1:11" x14ac:dyDescent="0.4">
      <c r="B14" s="6" t="s">
        <v>500</v>
      </c>
      <c r="C14" s="6" t="s">
        <v>501</v>
      </c>
      <c r="D14" s="6" t="s">
        <v>1610</v>
      </c>
      <c r="E14" s="9" t="s">
        <v>1597</v>
      </c>
      <c r="F14" s="9" t="s">
        <v>1586</v>
      </c>
      <c r="G14" s="9" t="s">
        <v>1584</v>
      </c>
      <c r="H14" s="9" t="s">
        <v>1586</v>
      </c>
      <c r="I14" s="9" t="s">
        <v>1586</v>
      </c>
      <c r="J14" s="9" t="s">
        <v>1595</v>
      </c>
      <c r="K14" s="9" t="s">
        <v>1595</v>
      </c>
    </row>
    <row r="15" spans="1:11" x14ac:dyDescent="0.4">
      <c r="B15" s="6" t="s">
        <v>500</v>
      </c>
      <c r="C15" s="6" t="s">
        <v>501</v>
      </c>
      <c r="D15" s="6" t="s">
        <v>4373</v>
      </c>
      <c r="E15" s="9" t="s">
        <v>1586</v>
      </c>
      <c r="F15" s="9" t="s">
        <v>1586</v>
      </c>
      <c r="G15" s="9" t="s">
        <v>1586</v>
      </c>
      <c r="H15" s="9" t="s">
        <v>1586</v>
      </c>
      <c r="I15" s="9" t="s">
        <v>1586</v>
      </c>
      <c r="J15" s="9" t="s">
        <v>1586</v>
      </c>
      <c r="K15" s="9" t="s">
        <v>1586</v>
      </c>
    </row>
    <row r="16" spans="1:11" x14ac:dyDescent="0.4">
      <c r="B16" s="6" t="s">
        <v>502</v>
      </c>
      <c r="C16" s="6" t="s">
        <v>503</v>
      </c>
      <c r="D16" s="6" t="s">
        <v>1610</v>
      </c>
      <c r="E16" s="9" t="s">
        <v>1586</v>
      </c>
      <c r="F16" s="9" t="s">
        <v>1586</v>
      </c>
      <c r="G16" s="9" t="s">
        <v>1586</v>
      </c>
      <c r="H16" s="9" t="s">
        <v>1586</v>
      </c>
      <c r="I16" s="9" t="s">
        <v>1586</v>
      </c>
      <c r="J16" s="9" t="s">
        <v>1586</v>
      </c>
      <c r="K16" s="9" t="s">
        <v>1588</v>
      </c>
    </row>
    <row r="17" spans="2:11" x14ac:dyDescent="0.4">
      <c r="B17" s="6" t="s">
        <v>502</v>
      </c>
      <c r="C17" s="6" t="s">
        <v>503</v>
      </c>
      <c r="D17" s="6" t="s">
        <v>4373</v>
      </c>
      <c r="E17" s="9" t="s">
        <v>1586</v>
      </c>
      <c r="F17" s="9" t="s">
        <v>1586</v>
      </c>
      <c r="G17" s="9" t="s">
        <v>1586</v>
      </c>
      <c r="H17" s="9" t="s">
        <v>1586</v>
      </c>
      <c r="I17" s="9" t="s">
        <v>1586</v>
      </c>
      <c r="J17" s="9" t="s">
        <v>1586</v>
      </c>
      <c r="K17" s="9" t="s">
        <v>1586</v>
      </c>
    </row>
    <row r="18" spans="2:11" x14ac:dyDescent="0.4">
      <c r="B18" s="6" t="s">
        <v>504</v>
      </c>
      <c r="C18" s="6" t="s">
        <v>505</v>
      </c>
      <c r="D18" s="6" t="s">
        <v>1610</v>
      </c>
      <c r="E18" s="9" t="s">
        <v>1584</v>
      </c>
      <c r="F18" s="9" t="s">
        <v>1586</v>
      </c>
      <c r="G18" s="9" t="s">
        <v>1597</v>
      </c>
      <c r="H18" s="9" t="s">
        <v>1586</v>
      </c>
      <c r="I18" s="9" t="s">
        <v>1586</v>
      </c>
      <c r="J18" s="9" t="s">
        <v>1588</v>
      </c>
      <c r="K18" s="9" t="s">
        <v>1597</v>
      </c>
    </row>
    <row r="19" spans="2:11" x14ac:dyDescent="0.4">
      <c r="B19" s="6" t="s">
        <v>504</v>
      </c>
      <c r="C19" s="6" t="s">
        <v>505</v>
      </c>
      <c r="D19" s="6" t="s">
        <v>4373</v>
      </c>
      <c r="E19" s="9" t="s">
        <v>1586</v>
      </c>
      <c r="F19" s="9" t="s">
        <v>1586</v>
      </c>
      <c r="G19" s="9" t="s">
        <v>1586</v>
      </c>
      <c r="H19" s="9" t="s">
        <v>1586</v>
      </c>
      <c r="I19" s="9" t="s">
        <v>1586</v>
      </c>
      <c r="J19" s="9" t="s">
        <v>1586</v>
      </c>
      <c r="K19" s="9" t="s">
        <v>1586</v>
      </c>
    </row>
    <row r="20" spans="2:11" x14ac:dyDescent="0.4">
      <c r="B20" s="6" t="s">
        <v>508</v>
      </c>
      <c r="C20" s="6" t="s">
        <v>509</v>
      </c>
      <c r="D20" s="6" t="s">
        <v>1610</v>
      </c>
      <c r="E20" s="9" t="s">
        <v>1588</v>
      </c>
      <c r="F20" s="9" t="s">
        <v>1586</v>
      </c>
      <c r="G20" s="9" t="s">
        <v>1586</v>
      </c>
      <c r="H20" s="9" t="s">
        <v>1586</v>
      </c>
      <c r="I20" s="9" t="s">
        <v>1586</v>
      </c>
      <c r="J20" s="9" t="s">
        <v>1586</v>
      </c>
      <c r="K20" s="9" t="s">
        <v>1663</v>
      </c>
    </row>
    <row r="21" spans="2:11" x14ac:dyDescent="0.4">
      <c r="B21" s="6" t="s">
        <v>508</v>
      </c>
      <c r="C21" s="6" t="s">
        <v>509</v>
      </c>
      <c r="D21" s="6" t="s">
        <v>4373</v>
      </c>
      <c r="E21" s="9" t="s">
        <v>1586</v>
      </c>
      <c r="F21" s="9" t="s">
        <v>1586</v>
      </c>
      <c r="G21" s="9" t="s">
        <v>1586</v>
      </c>
      <c r="H21" s="9" t="s">
        <v>1586</v>
      </c>
      <c r="I21" s="9" t="s">
        <v>1586</v>
      </c>
      <c r="J21" s="9" t="s">
        <v>1586</v>
      </c>
      <c r="K21" s="9" t="s">
        <v>1586</v>
      </c>
    </row>
    <row r="22" spans="2:11" x14ac:dyDescent="0.4">
      <c r="B22" s="6" t="s">
        <v>512</v>
      </c>
      <c r="C22" s="6" t="s">
        <v>513</v>
      </c>
      <c r="D22" s="6" t="s">
        <v>1610</v>
      </c>
      <c r="E22" s="9" t="s">
        <v>1597</v>
      </c>
      <c r="F22" s="9" t="s">
        <v>1586</v>
      </c>
      <c r="G22" s="9" t="s">
        <v>1584</v>
      </c>
      <c r="H22" s="9" t="s">
        <v>1586</v>
      </c>
      <c r="I22" s="9" t="s">
        <v>1586</v>
      </c>
      <c r="J22" s="9" t="s">
        <v>1588</v>
      </c>
      <c r="K22" s="9" t="s">
        <v>1595</v>
      </c>
    </row>
    <row r="23" spans="2:11" x14ac:dyDescent="0.4">
      <c r="B23" s="6" t="s">
        <v>512</v>
      </c>
      <c r="C23" s="6" t="s">
        <v>513</v>
      </c>
      <c r="D23" s="6" t="s">
        <v>4373</v>
      </c>
      <c r="E23" s="9" t="s">
        <v>1586</v>
      </c>
      <c r="F23" s="9" t="s">
        <v>1586</v>
      </c>
      <c r="G23" s="9" t="s">
        <v>1586</v>
      </c>
      <c r="H23" s="9" t="s">
        <v>1586</v>
      </c>
      <c r="I23" s="9" t="s">
        <v>1586</v>
      </c>
      <c r="J23" s="9" t="s">
        <v>1586</v>
      </c>
      <c r="K23" s="9" t="s">
        <v>1586</v>
      </c>
    </row>
    <row r="24" spans="2:11" x14ac:dyDescent="0.4">
      <c r="B24" s="6" t="s">
        <v>516</v>
      </c>
      <c r="C24" s="6" t="s">
        <v>517</v>
      </c>
      <c r="D24" s="6" t="s">
        <v>1610</v>
      </c>
      <c r="E24" s="9" t="s">
        <v>1586</v>
      </c>
      <c r="F24" s="9" t="s">
        <v>1586</v>
      </c>
      <c r="G24" s="9" t="s">
        <v>1588</v>
      </c>
      <c r="H24" s="9" t="s">
        <v>1586</v>
      </c>
      <c r="I24" s="9" t="s">
        <v>1586</v>
      </c>
      <c r="J24" s="9" t="s">
        <v>1586</v>
      </c>
      <c r="K24" s="9" t="s">
        <v>1595</v>
      </c>
    </row>
    <row r="25" spans="2:11" x14ac:dyDescent="0.4">
      <c r="B25" s="6" t="s">
        <v>516</v>
      </c>
      <c r="C25" s="6" t="s">
        <v>517</v>
      </c>
      <c r="D25" s="6" t="s">
        <v>4373</v>
      </c>
      <c r="E25" s="9" t="s">
        <v>1586</v>
      </c>
      <c r="F25" s="9" t="s">
        <v>1586</v>
      </c>
      <c r="G25" s="9" t="s">
        <v>1586</v>
      </c>
      <c r="H25" s="9" t="s">
        <v>1586</v>
      </c>
      <c r="I25" s="9" t="s">
        <v>1586</v>
      </c>
      <c r="J25" s="9" t="s">
        <v>1586</v>
      </c>
      <c r="K25" s="9" t="s">
        <v>1586</v>
      </c>
    </row>
    <row r="26" spans="2:11" x14ac:dyDescent="0.4">
      <c r="B26" s="6" t="s">
        <v>518</v>
      </c>
      <c r="C26" s="6" t="s">
        <v>519</v>
      </c>
      <c r="D26" s="6" t="s">
        <v>1610</v>
      </c>
      <c r="E26" s="9" t="s">
        <v>1588</v>
      </c>
      <c r="F26" s="9" t="s">
        <v>1586</v>
      </c>
      <c r="G26" s="9" t="s">
        <v>1588</v>
      </c>
      <c r="H26" s="9" t="s">
        <v>1586</v>
      </c>
      <c r="I26" s="9" t="s">
        <v>1586</v>
      </c>
      <c r="J26" s="9" t="s">
        <v>1588</v>
      </c>
      <c r="K26" s="9" t="s">
        <v>1584</v>
      </c>
    </row>
    <row r="27" spans="2:11" x14ac:dyDescent="0.4">
      <c r="B27" s="6" t="s">
        <v>518</v>
      </c>
      <c r="C27" s="6" t="s">
        <v>519</v>
      </c>
      <c r="D27" s="6" t="s">
        <v>4373</v>
      </c>
      <c r="E27" s="9" t="s">
        <v>1586</v>
      </c>
      <c r="F27" s="9" t="s">
        <v>1586</v>
      </c>
      <c r="G27" s="9" t="s">
        <v>1586</v>
      </c>
      <c r="H27" s="9" t="s">
        <v>1586</v>
      </c>
      <c r="I27" s="9" t="s">
        <v>1586</v>
      </c>
      <c r="J27" s="9" t="s">
        <v>1586</v>
      </c>
      <c r="K27" s="9" t="s">
        <v>1586</v>
      </c>
    </row>
    <row r="28" spans="2:11" x14ac:dyDescent="0.4">
      <c r="B28" s="6" t="s">
        <v>520</v>
      </c>
      <c r="C28" s="6" t="s">
        <v>521</v>
      </c>
      <c r="D28" s="6" t="s">
        <v>1610</v>
      </c>
      <c r="E28" s="9" t="s">
        <v>1595</v>
      </c>
      <c r="F28" s="9" t="s">
        <v>1586</v>
      </c>
      <c r="G28" s="9" t="s">
        <v>1595</v>
      </c>
      <c r="H28" s="9" t="s">
        <v>1586</v>
      </c>
      <c r="I28" s="9" t="s">
        <v>1586</v>
      </c>
      <c r="J28" s="9" t="s">
        <v>1586</v>
      </c>
      <c r="K28" s="9" t="s">
        <v>1588</v>
      </c>
    </row>
    <row r="29" spans="2:11" x14ac:dyDescent="0.4">
      <c r="B29" s="6" t="s">
        <v>520</v>
      </c>
      <c r="C29" s="6" t="s">
        <v>521</v>
      </c>
      <c r="D29" s="6" t="s">
        <v>4373</v>
      </c>
      <c r="E29" s="9" t="s">
        <v>1586</v>
      </c>
      <c r="F29" s="9" t="s">
        <v>1586</v>
      </c>
      <c r="G29" s="9" t="s">
        <v>1586</v>
      </c>
      <c r="H29" s="9" t="s">
        <v>1586</v>
      </c>
      <c r="I29" s="9" t="s">
        <v>1586</v>
      </c>
      <c r="J29" s="9" t="s">
        <v>1586</v>
      </c>
      <c r="K29" s="9" t="s">
        <v>1586</v>
      </c>
    </row>
    <row r="30" spans="2:11" x14ac:dyDescent="0.4">
      <c r="B30" s="6" t="s">
        <v>524</v>
      </c>
      <c r="C30" s="6" t="s">
        <v>525</v>
      </c>
      <c r="D30" s="6" t="s">
        <v>1610</v>
      </c>
      <c r="E30" s="9" t="s">
        <v>1586</v>
      </c>
      <c r="F30" s="9" t="s">
        <v>1586</v>
      </c>
      <c r="G30" s="9" t="s">
        <v>1586</v>
      </c>
      <c r="H30" s="9" t="s">
        <v>1586</v>
      </c>
      <c r="I30" s="9" t="s">
        <v>1586</v>
      </c>
      <c r="J30" s="9" t="s">
        <v>1586</v>
      </c>
      <c r="K30" s="9" t="s">
        <v>1588</v>
      </c>
    </row>
    <row r="31" spans="2:11" x14ac:dyDescent="0.4">
      <c r="B31" s="6" t="s">
        <v>524</v>
      </c>
      <c r="C31" s="6" t="s">
        <v>525</v>
      </c>
      <c r="D31" s="6" t="s">
        <v>4373</v>
      </c>
      <c r="E31" s="9" t="s">
        <v>1586</v>
      </c>
      <c r="F31" s="9" t="s">
        <v>1586</v>
      </c>
      <c r="G31" s="9" t="s">
        <v>1586</v>
      </c>
      <c r="H31" s="9" t="s">
        <v>1586</v>
      </c>
      <c r="I31" s="9" t="s">
        <v>1586</v>
      </c>
      <c r="J31" s="9" t="s">
        <v>1586</v>
      </c>
      <c r="K31" s="9" t="s">
        <v>1586</v>
      </c>
    </row>
    <row r="32" spans="2:11" x14ac:dyDescent="0.4">
      <c r="B32" s="6" t="s">
        <v>526</v>
      </c>
      <c r="C32" s="6" t="s">
        <v>527</v>
      </c>
      <c r="D32" s="6" t="s">
        <v>1610</v>
      </c>
      <c r="E32" s="9" t="s">
        <v>1584</v>
      </c>
      <c r="F32" s="9" t="s">
        <v>1586</v>
      </c>
      <c r="G32" s="9" t="s">
        <v>1586</v>
      </c>
      <c r="H32" s="9" t="s">
        <v>1586</v>
      </c>
      <c r="I32" s="9" t="s">
        <v>1586</v>
      </c>
      <c r="J32" s="9" t="s">
        <v>1588</v>
      </c>
      <c r="K32" s="9" t="s">
        <v>1586</v>
      </c>
    </row>
    <row r="33" spans="2:11" x14ac:dyDescent="0.4">
      <c r="B33" s="6" t="s">
        <v>526</v>
      </c>
      <c r="C33" s="6" t="s">
        <v>527</v>
      </c>
      <c r="D33" s="6" t="s">
        <v>4373</v>
      </c>
      <c r="E33" s="9" t="s">
        <v>1586</v>
      </c>
      <c r="F33" s="9" t="s">
        <v>1586</v>
      </c>
      <c r="G33" s="9" t="s">
        <v>1586</v>
      </c>
      <c r="H33" s="9" t="s">
        <v>1586</v>
      </c>
      <c r="I33" s="9" t="s">
        <v>1586</v>
      </c>
      <c r="J33" s="9" t="s">
        <v>1586</v>
      </c>
      <c r="K33" s="9" t="s">
        <v>1586</v>
      </c>
    </row>
    <row r="34" spans="2:11" x14ac:dyDescent="0.4">
      <c r="B34" s="6" t="s">
        <v>530</v>
      </c>
      <c r="C34" s="6" t="s">
        <v>531</v>
      </c>
      <c r="D34" s="6" t="s">
        <v>1610</v>
      </c>
      <c r="E34" s="9" t="s">
        <v>1586</v>
      </c>
      <c r="F34" s="9" t="s">
        <v>1586</v>
      </c>
      <c r="G34" s="9" t="s">
        <v>1586</v>
      </c>
      <c r="H34" s="9" t="s">
        <v>1586</v>
      </c>
      <c r="I34" s="9" t="s">
        <v>1586</v>
      </c>
      <c r="J34" s="9" t="s">
        <v>1586</v>
      </c>
      <c r="K34" s="9" t="s">
        <v>1588</v>
      </c>
    </row>
    <row r="35" spans="2:11" x14ac:dyDescent="0.4">
      <c r="B35" s="6" t="s">
        <v>530</v>
      </c>
      <c r="C35" s="6" t="s">
        <v>531</v>
      </c>
      <c r="D35" s="6" t="s">
        <v>4373</v>
      </c>
      <c r="E35" s="9" t="s">
        <v>1586</v>
      </c>
      <c r="F35" s="9" t="s">
        <v>1586</v>
      </c>
      <c r="G35" s="9" t="s">
        <v>1586</v>
      </c>
      <c r="H35" s="9" t="s">
        <v>1586</v>
      </c>
      <c r="I35" s="9" t="s">
        <v>1586</v>
      </c>
      <c r="J35" s="9" t="s">
        <v>1586</v>
      </c>
      <c r="K35" s="9" t="s">
        <v>1586</v>
      </c>
    </row>
    <row r="36" spans="2:11" x14ac:dyDescent="0.4">
      <c r="B36" s="6" t="s">
        <v>532</v>
      </c>
      <c r="C36" s="6" t="s">
        <v>533</v>
      </c>
      <c r="D36" s="6" t="s">
        <v>1610</v>
      </c>
      <c r="E36" s="9" t="s">
        <v>1586</v>
      </c>
      <c r="F36" s="9" t="s">
        <v>1586</v>
      </c>
      <c r="G36" s="9" t="s">
        <v>1586</v>
      </c>
      <c r="H36" s="9" t="s">
        <v>1586</v>
      </c>
      <c r="I36" s="9" t="s">
        <v>1586</v>
      </c>
      <c r="J36" s="9" t="s">
        <v>1586</v>
      </c>
      <c r="K36" s="9" t="s">
        <v>1586</v>
      </c>
    </row>
    <row r="37" spans="2:11" x14ac:dyDescent="0.4">
      <c r="B37" s="6" t="s">
        <v>532</v>
      </c>
      <c r="C37" s="6" t="s">
        <v>533</v>
      </c>
      <c r="D37" s="6" t="s">
        <v>4373</v>
      </c>
      <c r="E37" s="9" t="s">
        <v>1586</v>
      </c>
      <c r="F37" s="9" t="s">
        <v>1586</v>
      </c>
      <c r="G37" s="9" t="s">
        <v>1586</v>
      </c>
      <c r="H37" s="9" t="s">
        <v>1586</v>
      </c>
      <c r="I37" s="9" t="s">
        <v>1586</v>
      </c>
      <c r="J37" s="9" t="s">
        <v>1586</v>
      </c>
      <c r="K37" s="9" t="s">
        <v>1586</v>
      </c>
    </row>
    <row r="38" spans="2:11" x14ac:dyDescent="0.4">
      <c r="B38" s="6" t="s">
        <v>534</v>
      </c>
      <c r="C38" s="6" t="s">
        <v>535</v>
      </c>
      <c r="D38" s="6" t="s">
        <v>1610</v>
      </c>
      <c r="E38" s="9" t="s">
        <v>1586</v>
      </c>
      <c r="F38" s="9" t="s">
        <v>1586</v>
      </c>
      <c r="G38" s="9" t="s">
        <v>1586</v>
      </c>
      <c r="H38" s="9" t="s">
        <v>1586</v>
      </c>
      <c r="I38" s="9" t="s">
        <v>1586</v>
      </c>
      <c r="J38" s="9" t="s">
        <v>1586</v>
      </c>
      <c r="K38" s="9" t="s">
        <v>1588</v>
      </c>
    </row>
    <row r="39" spans="2:11" x14ac:dyDescent="0.4">
      <c r="B39" s="6" t="s">
        <v>534</v>
      </c>
      <c r="C39" s="6" t="s">
        <v>535</v>
      </c>
      <c r="D39" s="6" t="s">
        <v>4373</v>
      </c>
      <c r="E39" s="9" t="s">
        <v>1586</v>
      </c>
      <c r="F39" s="9" t="s">
        <v>1586</v>
      </c>
      <c r="G39" s="9" t="s">
        <v>1586</v>
      </c>
      <c r="H39" s="9" t="s">
        <v>1586</v>
      </c>
      <c r="I39" s="9" t="s">
        <v>1586</v>
      </c>
      <c r="J39" s="9" t="s">
        <v>1586</v>
      </c>
      <c r="K39" s="9" t="s">
        <v>1586</v>
      </c>
    </row>
    <row r="40" spans="2:11" x14ac:dyDescent="0.4">
      <c r="B40" s="6" t="s">
        <v>536</v>
      </c>
      <c r="C40" s="6" t="s">
        <v>537</v>
      </c>
      <c r="D40" s="6" t="s">
        <v>1610</v>
      </c>
      <c r="E40" s="9" t="s">
        <v>1586</v>
      </c>
      <c r="F40" s="9" t="s">
        <v>1586</v>
      </c>
      <c r="G40" s="9" t="s">
        <v>1586</v>
      </c>
      <c r="H40" s="9" t="s">
        <v>1586</v>
      </c>
      <c r="I40" s="9" t="s">
        <v>1586</v>
      </c>
      <c r="J40" s="9" t="s">
        <v>1586</v>
      </c>
      <c r="K40" s="9" t="s">
        <v>1586</v>
      </c>
    </row>
    <row r="41" spans="2:11" x14ac:dyDescent="0.4">
      <c r="B41" s="6" t="s">
        <v>536</v>
      </c>
      <c r="C41" s="6" t="s">
        <v>537</v>
      </c>
      <c r="D41" s="6" t="s">
        <v>4373</v>
      </c>
      <c r="E41" s="9" t="s">
        <v>1586</v>
      </c>
      <c r="F41" s="9" t="s">
        <v>1586</v>
      </c>
      <c r="G41" s="9" t="s">
        <v>1586</v>
      </c>
      <c r="H41" s="9" t="s">
        <v>1586</v>
      </c>
      <c r="I41" s="9" t="s">
        <v>1586</v>
      </c>
      <c r="J41" s="9" t="s">
        <v>1586</v>
      </c>
      <c r="K41" s="9" t="s">
        <v>1586</v>
      </c>
    </row>
    <row r="42" spans="2:11" x14ac:dyDescent="0.4">
      <c r="B42"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4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heetViews>
  <sheetFormatPr baseColWidth="10" defaultRowHeight="14.6" x14ac:dyDescent="0.4"/>
  <cols>
    <col min="2" max="2" width="9.69140625" customWidth="1"/>
    <col min="3" max="3" width="55.6132812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KCHK-AK-KATH'!A1", "Zurück")</f>
        <v>Zurück</v>
      </c>
    </row>
    <row r="3" spans="1:11" x14ac:dyDescent="0.4">
      <c r="B3" s="7" t="s">
        <v>4408</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393</v>
      </c>
      <c r="C6" s="6" t="s">
        <v>382</v>
      </c>
      <c r="D6" s="6" t="s">
        <v>1610</v>
      </c>
      <c r="E6" s="9" t="s">
        <v>1586</v>
      </c>
      <c r="F6" s="9" t="s">
        <v>1586</v>
      </c>
      <c r="G6" s="9" t="s">
        <v>1586</v>
      </c>
      <c r="H6" s="9" t="s">
        <v>1586</v>
      </c>
      <c r="I6" s="9" t="s">
        <v>1586</v>
      </c>
      <c r="J6" s="9" t="s">
        <v>1586</v>
      </c>
      <c r="K6" s="9" t="s">
        <v>1586</v>
      </c>
    </row>
    <row r="7" spans="1:11" x14ac:dyDescent="0.4">
      <c r="B7" s="6" t="s">
        <v>393</v>
      </c>
      <c r="C7" s="6" t="s">
        <v>382</v>
      </c>
      <c r="D7" s="6" t="s">
        <v>4373</v>
      </c>
      <c r="E7" s="9" t="s">
        <v>1586</v>
      </c>
      <c r="F7" s="9" t="s">
        <v>1586</v>
      </c>
      <c r="G7" s="9" t="s">
        <v>1586</v>
      </c>
      <c r="H7" s="9" t="s">
        <v>1586</v>
      </c>
      <c r="I7" s="9" t="s">
        <v>1586</v>
      </c>
      <c r="J7" s="9" t="s">
        <v>1586</v>
      </c>
      <c r="K7" s="9" t="s">
        <v>1586</v>
      </c>
    </row>
    <row r="8" spans="1:11" x14ac:dyDescent="0.4">
      <c r="B8" s="6" t="s">
        <v>394</v>
      </c>
      <c r="C8" s="6" t="s">
        <v>395</v>
      </c>
      <c r="D8" s="6" t="s">
        <v>1610</v>
      </c>
      <c r="E8" s="9" t="s">
        <v>1586</v>
      </c>
      <c r="F8" s="9" t="s">
        <v>1586</v>
      </c>
      <c r="G8" s="9" t="s">
        <v>1586</v>
      </c>
      <c r="H8" s="9" t="s">
        <v>1586</v>
      </c>
      <c r="I8" s="9" t="s">
        <v>1586</v>
      </c>
      <c r="J8" s="9" t="s">
        <v>1586</v>
      </c>
      <c r="K8" s="9" t="s">
        <v>1586</v>
      </c>
    </row>
    <row r="9" spans="1:11" x14ac:dyDescent="0.4">
      <c r="B9" s="6" t="s">
        <v>394</v>
      </c>
      <c r="C9" s="6" t="s">
        <v>395</v>
      </c>
      <c r="D9" s="6" t="s">
        <v>4373</v>
      </c>
      <c r="E9" s="9" t="s">
        <v>1586</v>
      </c>
      <c r="F9" s="9" t="s">
        <v>1586</v>
      </c>
      <c r="G9" s="9" t="s">
        <v>1586</v>
      </c>
      <c r="H9" s="9" t="s">
        <v>1586</v>
      </c>
      <c r="I9" s="9" t="s">
        <v>1586</v>
      </c>
      <c r="J9" s="9" t="s">
        <v>1586</v>
      </c>
      <c r="K9" s="9" t="s">
        <v>1586</v>
      </c>
    </row>
    <row r="10" spans="1:11" x14ac:dyDescent="0.4">
      <c r="B10" s="6" t="s">
        <v>396</v>
      </c>
      <c r="C10" s="6" t="s">
        <v>384</v>
      </c>
      <c r="D10" s="6" t="s">
        <v>1610</v>
      </c>
      <c r="E10" s="9" t="s">
        <v>1586</v>
      </c>
      <c r="F10" s="9" t="s">
        <v>1586</v>
      </c>
      <c r="G10" s="9" t="s">
        <v>1586</v>
      </c>
      <c r="H10" s="9" t="s">
        <v>1586</v>
      </c>
      <c r="I10" s="9" t="s">
        <v>1586</v>
      </c>
      <c r="J10" s="9" t="s">
        <v>1586</v>
      </c>
      <c r="K10" s="9" t="s">
        <v>1586</v>
      </c>
    </row>
    <row r="11" spans="1:11" x14ac:dyDescent="0.4">
      <c r="B11" s="6" t="s">
        <v>396</v>
      </c>
      <c r="C11" s="6" t="s">
        <v>384</v>
      </c>
      <c r="D11" s="6" t="s">
        <v>4373</v>
      </c>
      <c r="E11" s="9" t="s">
        <v>1586</v>
      </c>
      <c r="F11" s="9" t="s">
        <v>1586</v>
      </c>
      <c r="G11" s="9" t="s">
        <v>1586</v>
      </c>
      <c r="H11" s="9" t="s">
        <v>1586</v>
      </c>
      <c r="I11" s="9" t="s">
        <v>1586</v>
      </c>
      <c r="J11" s="9" t="s">
        <v>1586</v>
      </c>
      <c r="K11" s="9" t="s">
        <v>1586</v>
      </c>
    </row>
    <row r="12" spans="1:11" x14ac:dyDescent="0.4">
      <c r="B12" s="6" t="s">
        <v>397</v>
      </c>
      <c r="C12" s="6" t="s">
        <v>386</v>
      </c>
      <c r="D12" s="6" t="s">
        <v>1610</v>
      </c>
      <c r="E12" s="9" t="s">
        <v>1586</v>
      </c>
      <c r="F12" s="9" t="s">
        <v>1586</v>
      </c>
      <c r="G12" s="9" t="s">
        <v>1586</v>
      </c>
      <c r="H12" s="9" t="s">
        <v>1586</v>
      </c>
      <c r="I12" s="9" t="s">
        <v>1586</v>
      </c>
      <c r="J12" s="9" t="s">
        <v>1586</v>
      </c>
      <c r="K12" s="9" t="s">
        <v>1586</v>
      </c>
    </row>
    <row r="13" spans="1:11" x14ac:dyDescent="0.4">
      <c r="B13" s="6" t="s">
        <v>397</v>
      </c>
      <c r="C13" s="6" t="s">
        <v>386</v>
      </c>
      <c r="D13" s="6" t="s">
        <v>4373</v>
      </c>
      <c r="E13" s="9" t="s">
        <v>1586</v>
      </c>
      <c r="F13" s="9" t="s">
        <v>1586</v>
      </c>
      <c r="G13" s="9" t="s">
        <v>1586</v>
      </c>
      <c r="H13" s="9" t="s">
        <v>1586</v>
      </c>
      <c r="I13" s="9" t="s">
        <v>1586</v>
      </c>
      <c r="J13" s="9" t="s">
        <v>1586</v>
      </c>
      <c r="K13" s="9" t="s">
        <v>1586</v>
      </c>
    </row>
    <row r="14" spans="1:11" x14ac:dyDescent="0.4">
      <c r="B14" s="6" t="s">
        <v>398</v>
      </c>
      <c r="C14" s="6" t="s">
        <v>368</v>
      </c>
      <c r="D14" s="6" t="s">
        <v>1610</v>
      </c>
      <c r="E14" s="9" t="s">
        <v>1586</v>
      </c>
      <c r="F14" s="9" t="s">
        <v>1586</v>
      </c>
      <c r="G14" s="9" t="s">
        <v>1586</v>
      </c>
      <c r="H14" s="9" t="s">
        <v>1586</v>
      </c>
      <c r="I14" s="9" t="s">
        <v>1586</v>
      </c>
      <c r="J14" s="9" t="s">
        <v>1586</v>
      </c>
      <c r="K14" s="9" t="s">
        <v>1586</v>
      </c>
    </row>
    <row r="15" spans="1:11" x14ac:dyDescent="0.4">
      <c r="B15" s="6" t="s">
        <v>398</v>
      </c>
      <c r="C15" s="6" t="s">
        <v>368</v>
      </c>
      <c r="D15" s="6" t="s">
        <v>4373</v>
      </c>
      <c r="E15" s="9" t="s">
        <v>1586</v>
      </c>
      <c r="F15" s="9" t="s">
        <v>1586</v>
      </c>
      <c r="G15" s="9" t="s">
        <v>1586</v>
      </c>
      <c r="H15" s="9" t="s">
        <v>1586</v>
      </c>
      <c r="I15" s="9" t="s">
        <v>1586</v>
      </c>
      <c r="J15" s="9" t="s">
        <v>1586</v>
      </c>
      <c r="K15" s="9" t="s">
        <v>1586</v>
      </c>
    </row>
    <row r="16" spans="1:11" x14ac:dyDescent="0.4">
      <c r="B16" s="6" t="s">
        <v>399</v>
      </c>
      <c r="C16" s="6" t="s">
        <v>389</v>
      </c>
      <c r="D16" s="6" t="s">
        <v>1610</v>
      </c>
      <c r="E16" s="9" t="s">
        <v>1586</v>
      </c>
      <c r="F16" s="9" t="s">
        <v>1586</v>
      </c>
      <c r="G16" s="9" t="s">
        <v>1586</v>
      </c>
      <c r="H16" s="9" t="s">
        <v>1586</v>
      </c>
      <c r="I16" s="9" t="s">
        <v>1586</v>
      </c>
      <c r="J16" s="9" t="s">
        <v>1586</v>
      </c>
      <c r="K16" s="9" t="s">
        <v>1586</v>
      </c>
    </row>
    <row r="17" spans="2:11" x14ac:dyDescent="0.4">
      <c r="B17" s="6" t="s">
        <v>399</v>
      </c>
      <c r="C17" s="6" t="s">
        <v>389</v>
      </c>
      <c r="D17" s="6" t="s">
        <v>4373</v>
      </c>
      <c r="E17" s="9" t="s">
        <v>1586</v>
      </c>
      <c r="F17" s="9" t="s">
        <v>1586</v>
      </c>
      <c r="G17" s="9" t="s">
        <v>1586</v>
      </c>
      <c r="H17" s="9" t="s">
        <v>1586</v>
      </c>
      <c r="I17" s="9" t="s">
        <v>1586</v>
      </c>
      <c r="J17" s="9" t="s">
        <v>1586</v>
      </c>
      <c r="K17" s="9" t="s">
        <v>1586</v>
      </c>
    </row>
    <row r="18" spans="2:11" x14ac:dyDescent="0.4">
      <c r="B18" s="6" t="s">
        <v>400</v>
      </c>
      <c r="C18" s="6" t="s">
        <v>391</v>
      </c>
      <c r="D18" s="6" t="s">
        <v>1610</v>
      </c>
      <c r="E18" s="9" t="s">
        <v>1586</v>
      </c>
      <c r="F18" s="9" t="s">
        <v>1586</v>
      </c>
      <c r="G18" s="9" t="s">
        <v>1586</v>
      </c>
      <c r="H18" s="9" t="s">
        <v>1586</v>
      </c>
      <c r="I18" s="9" t="s">
        <v>1586</v>
      </c>
      <c r="J18" s="9" t="s">
        <v>1586</v>
      </c>
      <c r="K18" s="9" t="s">
        <v>1586</v>
      </c>
    </row>
    <row r="19" spans="2:11" x14ac:dyDescent="0.4">
      <c r="B19" s="6" t="s">
        <v>400</v>
      </c>
      <c r="C19" s="6" t="s">
        <v>391</v>
      </c>
      <c r="D19" s="6" t="s">
        <v>4373</v>
      </c>
      <c r="E19" s="9" t="s">
        <v>1586</v>
      </c>
      <c r="F19" s="9" t="s">
        <v>1586</v>
      </c>
      <c r="G19" s="9" t="s">
        <v>1586</v>
      </c>
      <c r="H19" s="9" t="s">
        <v>1586</v>
      </c>
      <c r="I19" s="9" t="s">
        <v>1586</v>
      </c>
      <c r="J19" s="9" t="s">
        <v>1586</v>
      </c>
      <c r="K19" s="9" t="s">
        <v>1586</v>
      </c>
    </row>
    <row r="20" spans="2:11" x14ac:dyDescent="0.4">
      <c r="B20"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4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heetViews>
  <sheetFormatPr baseColWidth="10" defaultRowHeight="14.6" x14ac:dyDescent="0.4"/>
  <cols>
    <col min="2" max="2" width="9.69140625" customWidth="1"/>
    <col min="3" max="3" width="41"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KCHK-AK-KATH'!A1", "Zurück")</f>
        <v>Zurück</v>
      </c>
    </row>
    <row r="3" spans="1:11" x14ac:dyDescent="0.4">
      <c r="B3" s="7" t="s">
        <v>4378</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41</v>
      </c>
      <c r="C6" s="21"/>
      <c r="D6" s="21"/>
      <c r="E6" s="29"/>
      <c r="F6" s="29"/>
      <c r="G6" s="29"/>
      <c r="H6" s="29"/>
      <c r="I6" s="29"/>
      <c r="J6" s="29"/>
      <c r="K6" s="29"/>
    </row>
    <row r="7" spans="1:11" x14ac:dyDescent="0.4">
      <c r="B7" s="6" t="s">
        <v>71</v>
      </c>
      <c r="C7" s="6" t="s">
        <v>43</v>
      </c>
      <c r="D7" s="6" t="s">
        <v>1610</v>
      </c>
      <c r="E7" s="9" t="s">
        <v>1586</v>
      </c>
      <c r="F7" s="9" t="s">
        <v>1586</v>
      </c>
      <c r="G7" s="9" t="s">
        <v>1586</v>
      </c>
      <c r="H7" s="9" t="s">
        <v>1586</v>
      </c>
      <c r="I7" s="9" t="s">
        <v>1586</v>
      </c>
      <c r="J7" s="9" t="s">
        <v>1586</v>
      </c>
      <c r="K7" s="9" t="s">
        <v>1586</v>
      </c>
    </row>
    <row r="8" spans="1:11" x14ac:dyDescent="0.4">
      <c r="B8" s="6" t="s">
        <v>71</v>
      </c>
      <c r="C8" s="6" t="s">
        <v>43</v>
      </c>
      <c r="D8" s="6" t="s">
        <v>4373</v>
      </c>
      <c r="E8" s="9" t="s">
        <v>1586</v>
      </c>
      <c r="F8" s="9" t="s">
        <v>1586</v>
      </c>
      <c r="G8" s="9" t="s">
        <v>1586</v>
      </c>
      <c r="H8" s="9" t="s">
        <v>1586</v>
      </c>
      <c r="I8" s="9" t="s">
        <v>1586</v>
      </c>
      <c r="J8" s="9" t="s">
        <v>1586</v>
      </c>
      <c r="K8" s="9" t="s">
        <v>1586</v>
      </c>
    </row>
    <row r="9" spans="1:11" x14ac:dyDescent="0.4">
      <c r="B9" s="13" t="s">
        <v>859</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4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HYPERLINK("#'KCHK-AK-CHIR - K3_1_QI'!A1", "Qualitätsindikatoren: Übersicht über Auffälligkeiten und Qualitätssicherungsmaßnahmen gem. § 17 DeQS-RL")</f>
        <v>Qualitätsindikatoren: Übersicht über Auffälligkeiten und Qualitätssicherungsmaßnahmen gem. § 17 DeQS-RL</v>
      </c>
      <c r="C6" s="2" t="str">
        <f>HYPERLINK("#'KCHK-AK-CHIR - K3_1_QI'!A1", "K3_1_QI")</f>
        <v>K3_1_QI</v>
      </c>
    </row>
    <row r="7" spans="1:3" x14ac:dyDescent="0.4">
      <c r="B7" s="2" t="str">
        <f>HYPERLINK("#'KCHK-AK-CHIR - K3_1_AK'!A1", "Auffälligkeitskriterien: Übersicht über Auffälligkeiten und Qualitätssicherungsmaßnahmen gem. § 17 DeQS-RL")</f>
        <v>Auffälligkeitskriterien: Übersicht über Auffälligkeiten und Qualitätssicherungsmaßnahmen gem. § 17 DeQS-RL</v>
      </c>
      <c r="C7" s="2" t="str">
        <f>HYPERLINK("#'KCHK-AK-CHIR - K3_1_AK'!A1", "K3_1_AK")</f>
        <v>K3_1_AK</v>
      </c>
    </row>
    <row r="8" spans="1:3" x14ac:dyDescent="0.4">
      <c r="B8" s="2" t="str">
        <f>HYPERLINK("#'KCHK-AK-CHIR - K3_2_QI'!A1", "Qualitätsindikatoren: Auffälligkeiten und Bewertungen nach Abschluss des Stellungnahmeverfahrens (AJ 2023)")</f>
        <v>Qualitätsindikatoren: Auffälligkeiten und Bewertungen nach Abschluss des Stellungnahmeverfahrens (AJ 2023)</v>
      </c>
      <c r="C8" s="2" t="str">
        <f>HYPERLINK("#'KCHK-AK-CHIR - K3_2_QI'!A1", "K3_2_QI")</f>
        <v>K3_2_QI</v>
      </c>
    </row>
    <row r="9" spans="1:3" x14ac:dyDescent="0.4">
      <c r="B9" s="2" t="str">
        <f>HYPERLINK("#'KCHK-AK-CHIR - K3_2_AK'!A1", "Auffälligkeitskriterien: Auffälligkeiten und Bewertungen nach Abschluss des Stellungnahmeverfahrens (AJ 2023)")</f>
        <v>Auffälligkeitskriterien: Auffälligkeiten und Bewertungen nach Abschluss des Stellungnahmeverfahrens (AJ 2023)</v>
      </c>
      <c r="C9" s="2" t="str">
        <f>HYPERLINK("#'KCHK-AK-CHIR - K3_2_AK'!A1", "K3_2_AK")</f>
        <v>K3_2_AK</v>
      </c>
    </row>
    <row r="10" spans="1:3" x14ac:dyDescent="0.4">
      <c r="B10" s="2" t="str">
        <f>HYPERLINK("#'KCHK-AK-CHIR - K3_3_QI'!A1", "Qualitätsindikatoren: Wiederholte Auffälligkeiten (AJ 2023 und Vorjahre)")</f>
        <v>Qualitätsindikatoren: Wiederholte Auffälligkeiten (AJ 2023 und Vorjahre)</v>
      </c>
      <c r="C10" s="2" t="str">
        <f>HYPERLINK("#'KCHK-AK-CHIR - K3_3_QI'!A1", "K3_3_QI")</f>
        <v>K3_3_QI</v>
      </c>
    </row>
    <row r="11" spans="1:3" x14ac:dyDescent="0.4">
      <c r="B11" s="2" t="str">
        <f>HYPERLINK("#'KCHK-AK-CHIR - K3_3_AK'!A1", "Auffälligkeitskriterien: Wiederholte Auffälligkeiten (AJ 2023 und Vorjahre)")</f>
        <v>Auffälligkeitskriterien: Wiederholte Auffälligkeiten (AJ 2023 und Vorjahre)</v>
      </c>
      <c r="C11" s="2" t="str">
        <f>HYPERLINK("#'KCHK-AK-CHIR - K3_3_AK'!A1", "K3_3_AK")</f>
        <v>K3_3_AK</v>
      </c>
    </row>
    <row r="12" spans="1:3" x14ac:dyDescent="0.4">
      <c r="B12" s="2" t="str">
        <f>HYPERLINK("#'KCHK-AK-CHIR - K3_4_QI'!A1", "Qualitätsindikatoren: Mehrfache Auffälligkeiten bei Leistungserbringern (AJ 2023)")</f>
        <v>Qualitätsindikatoren: Mehrfache Auffälligkeiten bei Leistungserbringern (AJ 2023)</v>
      </c>
      <c r="C12" s="2" t="str">
        <f>HYPERLINK("#'KCHK-AK-CHIR - K3_4_QI'!A1", "K3_4_QI")</f>
        <v>K3_4_QI</v>
      </c>
    </row>
    <row r="13" spans="1:3" x14ac:dyDescent="0.4">
      <c r="B13" s="2" t="str">
        <f>HYPERLINK("#'KCHK-AK-CHIR - K3_4_AK'!A1", "Auffälligkeitskriterien: Mehrfache Auffälligkeiten bei Leistungserbringern (AJ 2023)")</f>
        <v>Auffälligkeitskriterien: Mehrfache Auffälligkeiten bei Leistungserbringern (AJ 2023)</v>
      </c>
      <c r="C13" s="2" t="str">
        <f>HYPERLINK("#'KCHK-AK-CHIR - K3_4_AK'!A1", "K3_4_AK")</f>
        <v>K3_4_AK</v>
      </c>
    </row>
    <row r="14" spans="1:3" x14ac:dyDescent="0.4">
      <c r="B14" s="2" t="str">
        <f>HYPERLINK("#'KCHK-AK-CHIR - K3_5_QI'!A1", "Auffälligkeiten und Stellungnahmeverfahren nach Fallzahl pro Qualitätsindikator (AJ 2023)")</f>
        <v>Auffälligkeiten und Stellungnahmeverfahren nach Fallzahl pro Qualitätsindikator (AJ 2023)</v>
      </c>
      <c r="C14" s="2" t="str">
        <f>HYPERLINK("#'KCHK-AK-CHIR - K3_5_QI'!A1", "K3_5_QI")</f>
        <v>K3_5_QI</v>
      </c>
    </row>
    <row r="15" spans="1:3" x14ac:dyDescent="0.4">
      <c r="B15" s="2" t="str">
        <f>HYPERLINK("#'KCHK-AK-CHIR - A_1_QI'!A1", "Qualitätsindikatoren: Art der Auffälligkeit (AJ 2023)")</f>
        <v>Qualitätsindikatoren: Art der Auffälligkeit (AJ 2023)</v>
      </c>
      <c r="C15" s="2" t="str">
        <f>HYPERLINK("#'KCHK-AK-CHIR - A_1_QI'!A1", "A_1_QI")</f>
        <v>A_1_QI</v>
      </c>
    </row>
    <row r="16" spans="1:3" x14ac:dyDescent="0.4">
      <c r="B16" s="2" t="str">
        <f>HYPERLINK("#'KCHK-AK-CHIR - A_1_AK'!A1", "Auffälligkeitskriterien: Art der Auffälligkeit (AJ 2023)")</f>
        <v>Auffälligkeitskriterien: Art der Auffälligkeit (AJ 2023)</v>
      </c>
      <c r="C16" s="2" t="str">
        <f>HYPERLINK("#'KCHK-AK-CHIR - A_1_AK'!A1", "A_1_AK")</f>
        <v>A_1_AK</v>
      </c>
    </row>
    <row r="17" spans="2:3" x14ac:dyDescent="0.4">
      <c r="B17" s="2" t="str">
        <f>HYPERLINK("#'KCHK-AK-CHIR - A_2_QI_a'!A1", "Qualitätsindikatoren: Stellungnahmeverfahren (AJ 2023)")</f>
        <v>Qualitätsindikatoren: Stellungnahmeverfahren (AJ 2023)</v>
      </c>
      <c r="C17" s="2" t="str">
        <f>HYPERLINK("#'KCHK-AK-CHIR - A_2_QI_a'!A1", "A_2_QI_a")</f>
        <v>A_2_QI_a</v>
      </c>
    </row>
    <row r="18" spans="2:3" x14ac:dyDescent="0.4">
      <c r="B18" s="2" t="str">
        <f>HYPERLINK("#'KCHK-AK-CHIR - A_2_AK_a'!A1", "Auffälligkeitskriterien: Stellungnahmeverfahren (AJ 2023)")</f>
        <v>Auffälligkeitskriterien: Stellungnahmeverfahren (AJ 2023)</v>
      </c>
      <c r="C18" s="2" t="str">
        <f>HYPERLINK("#'KCHK-AK-CHIR - A_2_AK_a'!A1", "A_2_AK_a")</f>
        <v>A_2_AK_a</v>
      </c>
    </row>
    <row r="19" spans="2:3" x14ac:dyDescent="0.4">
      <c r="B19" s="2" t="str">
        <f>HYPERLINK("#'KCHK-AK-CHIR - A_2_QI_b'!A1", "Qualitätsindikatoren: Freitextkommentare zur Nicht-Einleitung von Stellungnahmeverfahren (AJ 2023)")</f>
        <v>Qualitätsindikatoren: Freitextkommentare zur Nicht-Einleitung von Stellungnahmeverfahren (AJ 2023)</v>
      </c>
      <c r="C19" s="2" t="str">
        <f>HYPERLINK("#'KCHK-AK-CHIR - A_2_QI_b'!A1", "A_2_QI_b")</f>
        <v>A_2_QI_b</v>
      </c>
    </row>
    <row r="20" spans="2:3" x14ac:dyDescent="0.4">
      <c r="B20" s="2" t="str">
        <f>HYPERLINK("#'KCHK-AK-CHIR - A_2_AK_b'!A1", "Auffälligkeitskriterien: Freitextkommentare zur Nicht-Einleitung von Stellungnahmeverfahren (AJ 2023)")</f>
        <v>Auffälligkeitskriterien: Freitextkommentare zur Nicht-Einleitung von Stellungnahmeverfahren (AJ 2023)</v>
      </c>
      <c r="C20" s="2" t="str">
        <f>HYPERLINK("#'KCHK-AK-CHIR - A_2_AK_b'!A1", "A_2_AK_b")</f>
        <v>A_2_AK_b</v>
      </c>
    </row>
    <row r="21" spans="2:3" x14ac:dyDescent="0.4">
      <c r="B21" s="2" t="str">
        <f>HYPERLINK("#'KCHK-AK-CHIR - A_3_AK_a'!A1", "Auffälligkeitskriterien: Bewertung der qualitativ auffälligen Ergebnisse (AJ 2023)")</f>
        <v>Auffälligkeitskriterien: Bewertung der qualitativ auffälligen Ergebnisse (AJ 2023)</v>
      </c>
      <c r="C21" s="2" t="str">
        <f>HYPERLINK("#'KCHK-AK-CHIR - A_3_AK_a'!A1", "A_3_AK_a")</f>
        <v>A_3_AK_a</v>
      </c>
    </row>
    <row r="22" spans="2:3" x14ac:dyDescent="0.4">
      <c r="B22" s="2" t="str">
        <f>HYPERLINK("#'KCHK-AK-CHIR - A_3_AK_b'!A1", "Auffälligkeitskriterien: Freitextkommentare zur Bewertung der qualitativ auffälligen Ergebnisse (AJ 2023)")</f>
        <v>Auffälligkeitskriterien: Freitextkommentare zur Bewertung der qualitativ auffälligen Ergebnisse (AJ 2023)</v>
      </c>
      <c r="C22" s="2" t="str">
        <f>HYPERLINK("#'KCHK-AK-CHIR - A_3_AK_b'!A1", "A_3_AK_b")</f>
        <v>A_3_AK_b</v>
      </c>
    </row>
    <row r="23" spans="2:3" x14ac:dyDescent="0.4">
      <c r="B23" s="2" t="str">
        <f>HYPERLINK("#'KCHK-AK-CHIR - A_4_QI_a'!A1", "Qualitätsindikatoren: Bewertung der qualitativ auffälligen Ergebnisse (AJ 2023)")</f>
        <v>Qualitätsindikatoren: Bewertung der qualitativ auffälligen Ergebnisse (AJ 2023)</v>
      </c>
      <c r="C23" s="2" t="str">
        <f>HYPERLINK("#'KCHK-AK-CHIR - A_4_QI_a'!A1", "A_4_QI_a")</f>
        <v>A_4_QI_a</v>
      </c>
    </row>
    <row r="24" spans="2:3" x14ac:dyDescent="0.4">
      <c r="B24" s="2" t="str">
        <f>HYPERLINK("#'KCHK-AK-CHIR - A_4_QI_b'!A1", "Qualitätsindikatoren: Freitextkommentare zur Bewertung der qualitativ auffälligen Ergebnisse (AJ 2023)")</f>
        <v>Qualitätsindikatoren: Freitextkommentare zur Bewertung der qualitativ auffälligen Ergebnisse (AJ 2023)</v>
      </c>
      <c r="C24" s="2" t="str">
        <f>HYPERLINK("#'KCHK-AK-CHIR - A_4_QI_b'!A1", "A_4_QI_b")</f>
        <v>A_4_QI_b</v>
      </c>
    </row>
    <row r="25" spans="2:3" x14ac:dyDescent="0.4">
      <c r="B25" s="2" t="str">
        <f>HYPERLINK("#'KCHK-AK-CHIR - A_5_AK_a'!A1", "Auffälligkeitskriterien: Bewertung der qualitativ unauffälligen Ergebnisse (AJ 2023)")</f>
        <v>Auffälligkeitskriterien: Bewertung der qualitativ unauffälligen Ergebnisse (AJ 2023)</v>
      </c>
      <c r="C25" s="2" t="str">
        <f>HYPERLINK("#'KCHK-AK-CHIR - A_5_AK_a'!A1", "A_5_AK_a")</f>
        <v>A_5_AK_a</v>
      </c>
    </row>
    <row r="26" spans="2:3" x14ac:dyDescent="0.4">
      <c r="B26" s="2" t="str">
        <f>HYPERLINK("#'KCHK-AK-CHIR - A_5_AK_b'!A1", "Auffälligkeitskriterien: Freitextkommentare zur Bewertung der qualitativ unauffälligen Ergebnisse (AJ 2023)")</f>
        <v>Auffälligkeitskriterien: Freitextkommentare zur Bewertung der qualitativ unauffälligen Ergebnisse (AJ 2023)</v>
      </c>
      <c r="C26" s="2" t="str">
        <f>HYPERLINK("#'KCHK-AK-CHIR - A_5_AK_b'!A1", "A_5_AK_b")</f>
        <v>A_5_AK_b</v>
      </c>
    </row>
    <row r="27" spans="2:3" x14ac:dyDescent="0.4">
      <c r="B27" s="2" t="str">
        <f>HYPERLINK("#'KCHK-AK-CHIR - A_6_QI_a'!A1", "Qualitätsindikatoren: Bewertung der qualitativ unauffälligen Ergebnisse (AJ 2023)")</f>
        <v>Qualitätsindikatoren: Bewertung der qualitativ unauffälligen Ergebnisse (AJ 2023)</v>
      </c>
      <c r="C27" s="2" t="str">
        <f>HYPERLINK("#'KCHK-AK-CHIR - A_6_QI_a'!A1", "A_6_QI_a")</f>
        <v>A_6_QI_a</v>
      </c>
    </row>
    <row r="28" spans="2:3" x14ac:dyDescent="0.4">
      <c r="B28" s="2" t="str">
        <f>HYPERLINK("#'KCHK-AK-CHIR - A_6_QI_b'!A1", "Qualitätsindikatoren: Freitextkommentare zur Bewertung der qualitativ unauffälligen Ergebnisse (AJ 2023)")</f>
        <v>Qualitätsindikatoren: Freitextkommentare zur Bewertung der qualitativ unauffälligen Ergebnisse (AJ 2023)</v>
      </c>
      <c r="C28" s="2" t="str">
        <f>HYPERLINK("#'KCHK-AK-CHIR - A_6_QI_b'!A1", "A_6_QI_b")</f>
        <v>A_6_QI_b</v>
      </c>
    </row>
    <row r="29" spans="2:3" x14ac:dyDescent="0.4">
      <c r="B29" s="2" t="str">
        <f>HYPERLINK("#'KCHK-AK-CHIR - A_7_AK_a'!A1", "Auffälligkeitskriterien: Bewertung der  Ergebnisse als Sonstiges (AJ 2023)")</f>
        <v>Auffälligkeitskriterien: Bewertung der  Ergebnisse als Sonstiges (AJ 2023)</v>
      </c>
      <c r="C29" s="2" t="str">
        <f>HYPERLINK("#'KCHK-AK-CHIR - A_7_AK_a'!A1", "A_7_AK_a")</f>
        <v>A_7_AK_a</v>
      </c>
    </row>
    <row r="30" spans="2:3" x14ac:dyDescent="0.4">
      <c r="B30" s="2" t="str">
        <f>HYPERLINK("#'KCHK-AK-CHIR - A_7_AK_b'!A1", "Auffälligkeitskriterien: Freitextkommentare zur Bewertung der Ergebnisse als Sonstiges (AJ 2023)")</f>
        <v>Auffälligkeitskriterien: Freitextkommentare zur Bewertung der Ergebnisse als Sonstiges (AJ 2023)</v>
      </c>
      <c r="C30" s="2" t="str">
        <f>HYPERLINK("#'KCHK-AK-CHIR - A_7_AK_b'!A1", "A_7_AK_b")</f>
        <v>A_7_AK_b</v>
      </c>
    </row>
    <row r="31" spans="2:3" x14ac:dyDescent="0.4">
      <c r="B31" s="2" t="str">
        <f>HYPERLINK("#'KCHK-AK-CHIR - A_8_QI_a'!A1", "Qualitätsindikatoren: Bewertung der Ergebnisse als Dokumentationsfehler oder Sonstiges (AJ 2023)")</f>
        <v>Qualitätsindikatoren: Bewertung der Ergebnisse als Dokumentationsfehler oder Sonstiges (AJ 2023)</v>
      </c>
      <c r="C31" s="2" t="str">
        <f>HYPERLINK("#'KCHK-AK-CHIR - A_8_QI_a'!A1", "A_8_QI_a")</f>
        <v>A_8_QI_a</v>
      </c>
    </row>
    <row r="32" spans="2:3" x14ac:dyDescent="0.4">
      <c r="B32" s="2" t="str">
        <f>HYPERLINK("#'KCHK-AK-CHIR - A_8_QI_b'!A1", "Qualitätsindikatoren: Freitextkommentare zur Bewertung der Ergebnisse als Dokumentationsfehler oder Sonstiges (AJ 2023)")</f>
        <v>Qualitätsindikatoren: Freitextkommentare zur Bewertung der Ergebnisse als Dokumentationsfehler oder Sonstiges (AJ 2023)</v>
      </c>
      <c r="C32" s="2" t="str">
        <f>HYPERLINK("#'KCHK-AK-CHIR - A_8_QI_b'!A1", "A_8_QI_b")</f>
        <v>A_8_QI_b</v>
      </c>
    </row>
    <row r="33" spans="2:3" x14ac:dyDescent="0.4">
      <c r="B33" s="2" t="str">
        <f>HYPERLINK("#'KCHK-AK-CHIR - A_9_QI'!A1", "Qualitätsindikatoren: Initiierung Maßnahmenstufe 1 und 2 (AJ 2023)")</f>
        <v>Qualitätsindikatoren: Initiierung Maßnahmenstufe 1 und 2 (AJ 2023)</v>
      </c>
      <c r="C33" s="2" t="str">
        <f>HYPERLINK("#'KCHK-AK-CHIR - A_9_QI'!A1", "A_9_QI")</f>
        <v>A_9_QI</v>
      </c>
    </row>
    <row r="34" spans="2:3" x14ac:dyDescent="0.4">
      <c r="B34" s="2" t="str">
        <f>HYPERLINK("#'KCHK-AK-CHIR - A_9_AK'!A1", "Auffälligkeitskriterien: Initiierung Maßnahmenstufe 1 und 2 (AJ 2023)")</f>
        <v>Auffälligkeitskriterien: Initiierung Maßnahmenstufe 1 und 2 (AJ 2023)</v>
      </c>
      <c r="C34" s="2" t="str">
        <f>HYPERLINK("#'KCHK-AK-CHIR - A_9_AK'!A1", "A_9_AK")</f>
        <v>A_9_AK</v>
      </c>
    </row>
    <row r="35" spans="2:3" x14ac:dyDescent="0.4">
      <c r="B35" s="2" t="str">
        <f>HYPERLINK("#'KCHK-AK-CHIR - A_11_AK_QI'!A1", "Qualitätsindikatoren und Auffälligkeitskriterien: Best practice (AJ 2023)")</f>
        <v>Qualitätsindikatoren und Auffälligkeitskriterien: Best practice (AJ 2023)</v>
      </c>
      <c r="C35" s="2" t="str">
        <f>HYPERLINK("#'KCHK-AK-CHIR - A_11_AK_QI'!A1", "A_11_AK_QI")</f>
        <v>A_11_AK_QI</v>
      </c>
    </row>
    <row r="36" spans="2:3" x14ac:dyDescent="0.4">
      <c r="B36" s="2" t="str">
        <f>HYPERLINK("#'KCHK-AK-CHIR - A_12_QI'!A1", "Darstellung des Verlaufs der Bewertung (AJ 2023)")</f>
        <v>Darstellung des Verlaufs der Bewertung (AJ 2023)</v>
      </c>
      <c r="C36" s="2" t="str">
        <f>HYPERLINK("#'KCHK-AK-CHIR - A_12_QI'!A1", "A_12_QI")</f>
        <v>A_12_QI</v>
      </c>
    </row>
    <row r="37" spans="2:3" x14ac:dyDescent="0.4">
      <c r="B37" s="2" t="str">
        <f>HYPERLINK("#'KCHK-AK-CHIR - A_13_QI'!A1", "Qualitätsindikatoren: Art der Maßnahme in Maßnahmenstufe 1 (AJ 2022 und 2023)")</f>
        <v>Qualitätsindikatoren: Art der Maßnahme in Maßnahmenstufe 1 (AJ 2022 und 2023)</v>
      </c>
      <c r="C37" s="2" t="str">
        <f>HYPERLINK("#'KCHK-AK-CHIR - A_13_QI'!A1", "A_13_QI")</f>
        <v>A_13_QI</v>
      </c>
    </row>
    <row r="38" spans="2:3" x14ac:dyDescent="0.4">
      <c r="B38" s="2" t="str">
        <f>HYPERLINK("#'KCHK-AK-CHIR - A_13_AK'!A1", "Auffälligkeitskriterien: Art der Maßnahme in Maßnahmenstufe 1 (AJ 2022 und 2023)")</f>
        <v>Auffälligkeitskriterien: Art der Maßnahme in Maßnahmenstufe 1 (AJ 2022 und 2023)</v>
      </c>
      <c r="C38" s="2" t="str">
        <f>HYPERLINK("#'KCHK-AK-CHIR - A_13_AK'!A1", "A_13_AK")</f>
        <v>A_13_AK</v>
      </c>
    </row>
  </sheetData>
  <pageMargins left="0.7" right="0.7" top="0.75" bottom="0.75" header="0.3" footer="0.3"/>
  <pageSetup paperSize="9" orientation="portrait" horizontalDpi="300" verticalDpi="300"/>
</worksheet>
</file>

<file path=xl/worksheets/sheet4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3.921875" customWidth="1"/>
    <col min="3" max="6" width="17.84375" customWidth="1"/>
  </cols>
  <sheetData>
    <row r="1" spans="1:6" x14ac:dyDescent="0.4">
      <c r="A1" s="2" t="str">
        <f>HYPERLINK("#'Auswahl Auswertungsmodul'!A1", "Zurück zum Start")</f>
        <v>Zurück zum Start</v>
      </c>
    </row>
    <row r="2" spans="1:6" x14ac:dyDescent="0.4">
      <c r="A2" s="2" t="str">
        <f>HYPERLINK("#'Auswahl KCHK-AK-CHIR'!A1", "Zurück")</f>
        <v>Zurück</v>
      </c>
    </row>
    <row r="3" spans="1:6" x14ac:dyDescent="0.4">
      <c r="B3" s="7" t="s">
        <v>4713</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4705</v>
      </c>
      <c r="D6" s="9" t="s">
        <v>3326</v>
      </c>
      <c r="E6" s="9" t="s">
        <v>628</v>
      </c>
      <c r="F6" s="9" t="s">
        <v>3326</v>
      </c>
    </row>
    <row r="7" spans="1:6" x14ac:dyDescent="0.4">
      <c r="B7" s="16" t="s">
        <v>4655</v>
      </c>
      <c r="C7" s="9" t="s">
        <v>4706</v>
      </c>
      <c r="D7" s="9" t="s">
        <v>4443</v>
      </c>
      <c r="E7" s="9" t="s">
        <v>4707</v>
      </c>
      <c r="F7" s="9" t="s">
        <v>4443</v>
      </c>
    </row>
    <row r="8" spans="1:6" x14ac:dyDescent="0.4">
      <c r="B8" s="16" t="s">
        <v>4444</v>
      </c>
      <c r="C8" s="9" t="s">
        <v>1835</v>
      </c>
      <c r="D8" s="9" t="s">
        <v>4708</v>
      </c>
      <c r="E8" s="9" t="s">
        <v>1953</v>
      </c>
      <c r="F8" s="9" t="s">
        <v>4680</v>
      </c>
    </row>
    <row r="9" spans="1:6" x14ac:dyDescent="0.4">
      <c r="B9" s="9" t="s">
        <v>4446</v>
      </c>
      <c r="C9" s="9" t="s">
        <v>1586</v>
      </c>
      <c r="D9" s="9" t="s">
        <v>4447</v>
      </c>
      <c r="E9" s="9" t="s">
        <v>1586</v>
      </c>
      <c r="F9" s="9" t="s">
        <v>4447</v>
      </c>
    </row>
    <row r="10" spans="1:6" x14ac:dyDescent="0.4">
      <c r="B10" s="16" t="s">
        <v>4448</v>
      </c>
      <c r="C10" s="9" t="s">
        <v>1835</v>
      </c>
      <c r="D10" s="9" t="s">
        <v>4443</v>
      </c>
      <c r="E10" s="9" t="s">
        <v>1953</v>
      </c>
      <c r="F10" s="9" t="s">
        <v>4443</v>
      </c>
    </row>
    <row r="11" spans="1:6" x14ac:dyDescent="0.4">
      <c r="B11" s="9" t="s">
        <v>4664</v>
      </c>
      <c r="C11" s="9" t="s">
        <v>1835</v>
      </c>
      <c r="D11" s="9" t="s">
        <v>4443</v>
      </c>
      <c r="E11" s="9" t="s">
        <v>1953</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1585</v>
      </c>
      <c r="D15" s="9" t="s">
        <v>4505</v>
      </c>
      <c r="E15" s="9" t="s">
        <v>1586</v>
      </c>
      <c r="F15" s="9" t="s">
        <v>4447</v>
      </c>
    </row>
    <row r="16" spans="1:6" x14ac:dyDescent="0.4">
      <c r="B16" s="6" t="s">
        <v>4453</v>
      </c>
      <c r="C16" s="9" t="s">
        <v>1585</v>
      </c>
      <c r="D16" s="9" t="s">
        <v>4505</v>
      </c>
      <c r="E16" s="9" t="s">
        <v>1953</v>
      </c>
      <c r="F16" s="9" t="s">
        <v>4443</v>
      </c>
    </row>
    <row r="17" spans="2:6" x14ac:dyDescent="0.4">
      <c r="B17" s="9" t="s">
        <v>4455</v>
      </c>
      <c r="C17" s="9" t="s">
        <v>1585</v>
      </c>
      <c r="D17" s="9" t="s">
        <v>4443</v>
      </c>
      <c r="E17" s="9" t="s">
        <v>1953</v>
      </c>
      <c r="F17" s="9" t="s">
        <v>4443</v>
      </c>
    </row>
    <row r="18" spans="2:6" x14ac:dyDescent="0.4">
      <c r="B18" s="9" t="s">
        <v>4456</v>
      </c>
      <c r="C18" s="9" t="s">
        <v>1586</v>
      </c>
      <c r="D18" s="9" t="s">
        <v>4447</v>
      </c>
      <c r="E18" s="9" t="s">
        <v>1586</v>
      </c>
      <c r="F18" s="9" t="s">
        <v>4447</v>
      </c>
    </row>
    <row r="19" spans="2:6" x14ac:dyDescent="0.4">
      <c r="B19" s="9" t="s">
        <v>4457</v>
      </c>
      <c r="C19" s="9" t="s">
        <v>1586</v>
      </c>
      <c r="D19" s="9" t="s">
        <v>4447</v>
      </c>
      <c r="E19" s="9" t="s">
        <v>1586</v>
      </c>
      <c r="F19" s="9" t="s">
        <v>4447</v>
      </c>
    </row>
    <row r="20" spans="2:6" x14ac:dyDescent="0.4">
      <c r="B20" s="6" t="s">
        <v>4458</v>
      </c>
      <c r="C20" s="9" t="s">
        <v>1586</v>
      </c>
      <c r="D20" s="9" t="s">
        <v>4447</v>
      </c>
      <c r="E20" s="9" t="s">
        <v>1586</v>
      </c>
      <c r="F20" s="9" t="s">
        <v>4447</v>
      </c>
    </row>
    <row r="21" spans="2:6" x14ac:dyDescent="0.4">
      <c r="B21" s="21" t="s">
        <v>4459</v>
      </c>
      <c r="C21" s="22" t="s">
        <v>4437</v>
      </c>
      <c r="D21" s="22" t="s">
        <v>4437</v>
      </c>
      <c r="E21" s="22" t="s">
        <v>4437</v>
      </c>
      <c r="F21" s="22" t="s">
        <v>4437</v>
      </c>
    </row>
    <row r="22" spans="2:6" x14ac:dyDescent="0.4">
      <c r="B22" s="6" t="s">
        <v>4460</v>
      </c>
      <c r="C22" s="9" t="s">
        <v>1625</v>
      </c>
      <c r="D22" s="9" t="s">
        <v>4699</v>
      </c>
      <c r="E22" s="9" t="s">
        <v>1723</v>
      </c>
      <c r="F22" s="9" t="s">
        <v>4709</v>
      </c>
    </row>
    <row r="23" spans="2:6" x14ac:dyDescent="0.4">
      <c r="B23" s="6" t="s">
        <v>4462</v>
      </c>
      <c r="C23" s="9" t="s">
        <v>1584</v>
      </c>
      <c r="D23" s="9" t="s">
        <v>4710</v>
      </c>
      <c r="E23" s="9" t="s">
        <v>1625</v>
      </c>
      <c r="F23" s="9" t="s">
        <v>4711</v>
      </c>
    </row>
    <row r="24" spans="2:6" x14ac:dyDescent="0.4">
      <c r="B24" s="6" t="s">
        <v>4682</v>
      </c>
      <c r="C24" s="9" t="s">
        <v>1586</v>
      </c>
      <c r="D24" s="9" t="s">
        <v>4447</v>
      </c>
      <c r="E24" s="9" t="s">
        <v>1588</v>
      </c>
      <c r="F24" s="9" t="s">
        <v>4712</v>
      </c>
    </row>
    <row r="25" spans="2:6" x14ac:dyDescent="0.4">
      <c r="B25" s="6" t="s">
        <v>4464</v>
      </c>
      <c r="C25" s="9" t="s">
        <v>1586</v>
      </c>
      <c r="D25" s="9" t="s">
        <v>4447</v>
      </c>
      <c r="E25" s="9" t="s">
        <v>1586</v>
      </c>
      <c r="F25" s="9" t="s">
        <v>4447</v>
      </c>
    </row>
    <row r="26" spans="2:6" x14ac:dyDescent="0.4">
      <c r="B26" s="21" t="s">
        <v>4465</v>
      </c>
      <c r="C26" s="22" t="s">
        <v>4437</v>
      </c>
      <c r="D26" s="22" t="s">
        <v>4437</v>
      </c>
      <c r="E26" s="22" t="s">
        <v>4437</v>
      </c>
      <c r="F26" s="22" t="s">
        <v>4437</v>
      </c>
    </row>
    <row r="27" spans="2:6" x14ac:dyDescent="0.4">
      <c r="B27" s="6" t="s">
        <v>4466</v>
      </c>
      <c r="C27" s="9" t="s">
        <v>1586</v>
      </c>
      <c r="D27" s="9" t="s">
        <v>4467</v>
      </c>
      <c r="E27" s="9" t="s">
        <v>1586</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4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6.4609375" customWidth="1"/>
    <col min="3" max="4" width="17.84375" customWidth="1"/>
  </cols>
  <sheetData>
    <row r="1" spans="1:4" x14ac:dyDescent="0.4">
      <c r="A1" s="2" t="str">
        <f>HYPERLINK("#'Auswahl Auswertungsmodul'!A1", "Zurück zum Start")</f>
        <v>Zurück zum Start</v>
      </c>
    </row>
    <row r="2" spans="1:4" x14ac:dyDescent="0.4">
      <c r="A2" s="2" t="str">
        <f>HYPERLINK("#'Auswahl KCHK-AK-CHIR'!A1", "Zurück")</f>
        <v>Zurück</v>
      </c>
    </row>
    <row r="3" spans="1:4" x14ac:dyDescent="0.4">
      <c r="B3" s="7" t="s">
        <v>4482</v>
      </c>
    </row>
    <row r="4" spans="1:4" x14ac:dyDescent="0.4">
      <c r="B4" s="25" t="s">
        <v>4437</v>
      </c>
      <c r="C4" s="23" t="s">
        <v>4438</v>
      </c>
      <c r="D4" s="25" t="s">
        <v>4438</v>
      </c>
    </row>
    <row r="5" spans="1:4" x14ac:dyDescent="0.4">
      <c r="B5" s="24"/>
      <c r="C5" s="8" t="s">
        <v>4439</v>
      </c>
      <c r="D5" s="8" t="s">
        <v>4440</v>
      </c>
    </row>
    <row r="6" spans="1:4" x14ac:dyDescent="0.4">
      <c r="B6" s="16" t="s">
        <v>4441</v>
      </c>
      <c r="C6" s="9" t="s">
        <v>2039</v>
      </c>
      <c r="D6" s="9" t="s">
        <v>4443</v>
      </c>
    </row>
    <row r="7" spans="1:4" x14ac:dyDescent="0.4">
      <c r="B7" s="16" t="s">
        <v>4444</v>
      </c>
      <c r="C7" s="9" t="s">
        <v>1585</v>
      </c>
      <c r="D7" s="9" t="s">
        <v>4479</v>
      </c>
    </row>
    <row r="8" spans="1:4" x14ac:dyDescent="0.4">
      <c r="B8" s="9" t="s">
        <v>4446</v>
      </c>
      <c r="C8" s="9" t="s">
        <v>1586</v>
      </c>
      <c r="D8" s="9" t="s">
        <v>4447</v>
      </c>
    </row>
    <row r="9" spans="1:4" x14ac:dyDescent="0.4">
      <c r="B9" s="16" t="s">
        <v>4448</v>
      </c>
      <c r="C9" s="9" t="s">
        <v>1585</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1586</v>
      </c>
      <c r="D12" s="9" t="s">
        <v>4447</v>
      </c>
    </row>
    <row r="13" spans="1:4" x14ac:dyDescent="0.4">
      <c r="B13" s="6" t="s">
        <v>4453</v>
      </c>
      <c r="C13" s="9" t="s">
        <v>1585</v>
      </c>
      <c r="D13" s="9" t="s">
        <v>4443</v>
      </c>
    </row>
    <row r="14" spans="1:4" x14ac:dyDescent="0.4">
      <c r="B14" s="9" t="s">
        <v>4455</v>
      </c>
      <c r="C14" s="9" t="s">
        <v>1585</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1625</v>
      </c>
      <c r="D19" s="9" t="s">
        <v>4480</v>
      </c>
    </row>
    <row r="20" spans="2:4" x14ac:dyDescent="0.4">
      <c r="B20" s="6" t="s">
        <v>4462</v>
      </c>
      <c r="C20" s="9" t="s">
        <v>1584</v>
      </c>
      <c r="D20" s="9" t="s">
        <v>4481</v>
      </c>
    </row>
    <row r="21" spans="2:4" x14ac:dyDescent="0.4">
      <c r="B21" s="6" t="s">
        <v>4464</v>
      </c>
      <c r="C21" s="9" t="s">
        <v>1586</v>
      </c>
      <c r="D21" s="9" t="s">
        <v>4447</v>
      </c>
    </row>
    <row r="22" spans="2:4" x14ac:dyDescent="0.4">
      <c r="B22" s="21" t="s">
        <v>4465</v>
      </c>
      <c r="C22" s="22" t="s">
        <v>4437</v>
      </c>
      <c r="D22" s="22" t="s">
        <v>4437</v>
      </c>
    </row>
    <row r="23" spans="2:4" x14ac:dyDescent="0.4">
      <c r="B23" s="6" t="s">
        <v>4466</v>
      </c>
      <c r="C23" s="9" t="s">
        <v>1586</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4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workbookViewId="0"/>
  </sheetViews>
  <sheetFormatPr baseColWidth="10" defaultRowHeight="14.6" x14ac:dyDescent="0.4"/>
  <cols>
    <col min="2" max="2" width="9.69140625" customWidth="1"/>
    <col min="3"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KCHK-AK-CHIR'!A1", "Zurück")</f>
        <v>Zurück</v>
      </c>
    </row>
    <row r="3" spans="1:15" x14ac:dyDescent="0.4">
      <c r="B3" s="7" t="s">
        <v>5792</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381</v>
      </c>
      <c r="C7" s="6" t="s">
        <v>382</v>
      </c>
      <c r="D7" s="9" t="s">
        <v>5789</v>
      </c>
      <c r="E7" s="9" t="s">
        <v>1586</v>
      </c>
      <c r="F7" s="9" t="s">
        <v>85</v>
      </c>
      <c r="G7" s="9" t="s">
        <v>589</v>
      </c>
      <c r="H7" s="9" t="s">
        <v>885</v>
      </c>
      <c r="I7" s="9" t="s">
        <v>1934</v>
      </c>
      <c r="J7" s="9" t="s">
        <v>85</v>
      </c>
      <c r="K7" s="9" t="s">
        <v>589</v>
      </c>
      <c r="L7" s="9" t="s">
        <v>884</v>
      </c>
      <c r="M7" s="9" t="s">
        <v>1228</v>
      </c>
      <c r="N7" s="9" t="s">
        <v>85</v>
      </c>
      <c r="O7" s="9" t="s">
        <v>589</v>
      </c>
    </row>
    <row r="8" spans="1:15" ht="24.9" x14ac:dyDescent="0.4">
      <c r="B8" s="10" t="s">
        <v>383</v>
      </c>
      <c r="C8" s="10" t="s">
        <v>384</v>
      </c>
      <c r="D8" s="11" t="s">
        <v>1934</v>
      </c>
      <c r="E8" s="11" t="s">
        <v>1586</v>
      </c>
      <c r="F8" s="11" t="s">
        <v>45</v>
      </c>
      <c r="G8" s="11" t="s">
        <v>589</v>
      </c>
      <c r="H8" s="11" t="s">
        <v>44</v>
      </c>
      <c r="I8" s="11" t="s">
        <v>1934</v>
      </c>
      <c r="J8" s="11" t="s">
        <v>45</v>
      </c>
      <c r="K8" s="11" t="s">
        <v>589</v>
      </c>
      <c r="L8" s="11" t="s">
        <v>45</v>
      </c>
      <c r="M8" s="11" t="s">
        <v>589</v>
      </c>
      <c r="N8" s="11" t="s">
        <v>45</v>
      </c>
      <c r="O8" s="11" t="s">
        <v>589</v>
      </c>
    </row>
    <row r="9" spans="1:15" ht="24.9" x14ac:dyDescent="0.4">
      <c r="B9" s="6" t="s">
        <v>385</v>
      </c>
      <c r="C9" s="6" t="s">
        <v>386</v>
      </c>
      <c r="D9" s="9" t="s">
        <v>5790</v>
      </c>
      <c r="E9" s="9" t="s">
        <v>1586</v>
      </c>
      <c r="F9" s="9" t="s">
        <v>149</v>
      </c>
      <c r="G9" s="9" t="s">
        <v>607</v>
      </c>
      <c r="H9" s="9" t="s">
        <v>941</v>
      </c>
      <c r="I9" s="9" t="s">
        <v>5791</v>
      </c>
      <c r="J9" s="9" t="s">
        <v>940</v>
      </c>
      <c r="K9" s="9" t="s">
        <v>1945</v>
      </c>
      <c r="L9" s="9" t="s">
        <v>149</v>
      </c>
      <c r="M9" s="9" t="s">
        <v>607</v>
      </c>
      <c r="N9" s="9" t="s">
        <v>149</v>
      </c>
      <c r="O9" s="9" t="s">
        <v>607</v>
      </c>
    </row>
    <row r="10" spans="1:15" ht="24.9" x14ac:dyDescent="0.4">
      <c r="B10" s="10" t="s">
        <v>387</v>
      </c>
      <c r="C10" s="10" t="s">
        <v>368</v>
      </c>
      <c r="D10" s="11" t="s">
        <v>5789</v>
      </c>
      <c r="E10" s="11" t="s">
        <v>1586</v>
      </c>
      <c r="F10" s="11" t="s">
        <v>85</v>
      </c>
      <c r="G10" s="11" t="s">
        <v>589</v>
      </c>
      <c r="H10" s="11" t="s">
        <v>84</v>
      </c>
      <c r="I10" s="11" t="s">
        <v>5789</v>
      </c>
      <c r="J10" s="11" t="s">
        <v>85</v>
      </c>
      <c r="K10" s="11" t="s">
        <v>589</v>
      </c>
      <c r="L10" s="11" t="s">
        <v>85</v>
      </c>
      <c r="M10" s="11" t="s">
        <v>589</v>
      </c>
      <c r="N10" s="11" t="s">
        <v>85</v>
      </c>
      <c r="O10" s="11" t="s">
        <v>589</v>
      </c>
    </row>
    <row r="11" spans="1:15" ht="24.9" x14ac:dyDescent="0.4">
      <c r="B11" s="6" t="s">
        <v>388</v>
      </c>
      <c r="C11" s="6" t="s">
        <v>389</v>
      </c>
      <c r="D11" s="9" t="s">
        <v>5791</v>
      </c>
      <c r="E11" s="9" t="s">
        <v>1586</v>
      </c>
      <c r="F11" s="9" t="s">
        <v>85</v>
      </c>
      <c r="G11" s="9" t="s">
        <v>607</v>
      </c>
      <c r="H11" s="9" t="s">
        <v>959</v>
      </c>
      <c r="I11" s="9" t="s">
        <v>1946</v>
      </c>
      <c r="J11" s="9" t="s">
        <v>959</v>
      </c>
      <c r="K11" s="9" t="s">
        <v>1946</v>
      </c>
      <c r="L11" s="9" t="s">
        <v>85</v>
      </c>
      <c r="M11" s="9" t="s">
        <v>607</v>
      </c>
      <c r="N11" s="9" t="s">
        <v>85</v>
      </c>
      <c r="O11" s="9" t="s">
        <v>607</v>
      </c>
    </row>
    <row r="12" spans="1:15" ht="24.9" x14ac:dyDescent="0.4">
      <c r="B12" s="10" t="s">
        <v>390</v>
      </c>
      <c r="C12" s="10" t="s">
        <v>391</v>
      </c>
      <c r="D12" s="11" t="s">
        <v>5790</v>
      </c>
      <c r="E12" s="11" t="s">
        <v>1586</v>
      </c>
      <c r="F12" s="11" t="s">
        <v>149</v>
      </c>
      <c r="G12" s="11" t="s">
        <v>607</v>
      </c>
      <c r="H12" s="11" t="s">
        <v>940</v>
      </c>
      <c r="I12" s="11" t="s">
        <v>1945</v>
      </c>
      <c r="J12" s="11" t="s">
        <v>941</v>
      </c>
      <c r="K12" s="11" t="s">
        <v>5791</v>
      </c>
      <c r="L12" s="11" t="s">
        <v>149</v>
      </c>
      <c r="M12" s="11" t="s">
        <v>607</v>
      </c>
      <c r="N12" s="11" t="s">
        <v>149</v>
      </c>
      <c r="O12" s="11" t="s">
        <v>607</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4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heetViews>
  <sheetFormatPr baseColWidth="10" defaultRowHeight="14.6" x14ac:dyDescent="0.4"/>
  <cols>
    <col min="2" max="2" width="9.69140625" customWidth="1"/>
    <col min="3" max="3" width="41"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KCHK-AK-CHIR'!A1", "Zurück")</f>
        <v>Zurück</v>
      </c>
    </row>
    <row r="3" spans="1:13" x14ac:dyDescent="0.4">
      <c r="B3" s="7" t="s">
        <v>5269</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41</v>
      </c>
      <c r="C7" s="21"/>
      <c r="D7" s="29"/>
      <c r="E7" s="29"/>
      <c r="F7" s="29"/>
      <c r="G7" s="29"/>
      <c r="H7" s="29"/>
      <c r="I7" s="29"/>
      <c r="J7" s="29"/>
      <c r="K7" s="29"/>
      <c r="L7" s="29"/>
      <c r="M7" s="29"/>
    </row>
    <row r="8" spans="1:13" ht="24.9" x14ac:dyDescent="0.4">
      <c r="B8" s="6" t="s">
        <v>69</v>
      </c>
      <c r="C8" s="6" t="s">
        <v>43</v>
      </c>
      <c r="D8" s="9" t="s">
        <v>2608</v>
      </c>
      <c r="E8" s="9" t="s">
        <v>1586</v>
      </c>
      <c r="F8" s="9" t="s">
        <v>49</v>
      </c>
      <c r="G8" s="9" t="s">
        <v>789</v>
      </c>
      <c r="H8" s="9" t="s">
        <v>919</v>
      </c>
      <c r="I8" s="9" t="s">
        <v>5267</v>
      </c>
      <c r="J8" s="9" t="s">
        <v>918</v>
      </c>
      <c r="K8" s="9" t="s">
        <v>5268</v>
      </c>
      <c r="L8" s="9" t="s">
        <v>49</v>
      </c>
      <c r="M8" s="9" t="s">
        <v>789</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4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baseColWidth="10" defaultRowHeight="14.6" x14ac:dyDescent="0.4"/>
  <cols>
    <col min="2" max="2" width="9.69140625" customWidth="1"/>
    <col min="3" max="3" width="64.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KCHK-AK-CHIR'!A1", "Zurück")</f>
        <v>Zurück</v>
      </c>
    </row>
    <row r="3" spans="1:9" x14ac:dyDescent="0.4">
      <c r="B3" s="7" t="s">
        <v>6801</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381</v>
      </c>
      <c r="C6" s="6" t="s">
        <v>382</v>
      </c>
      <c r="D6" s="9" t="s">
        <v>1597</v>
      </c>
      <c r="E6" s="9" t="s">
        <v>1586</v>
      </c>
      <c r="F6" s="9" t="s">
        <v>1586</v>
      </c>
      <c r="G6" s="9" t="s">
        <v>1586</v>
      </c>
      <c r="H6" s="9" t="s">
        <v>1586</v>
      </c>
      <c r="I6" s="9" t="s">
        <v>1586</v>
      </c>
    </row>
    <row r="7" spans="1:9" x14ac:dyDescent="0.4">
      <c r="B7" s="10" t="s">
        <v>383</v>
      </c>
      <c r="C7" s="10" t="s">
        <v>384</v>
      </c>
      <c r="D7" s="11" t="s">
        <v>1584</v>
      </c>
      <c r="E7" s="11" t="s">
        <v>1588</v>
      </c>
      <c r="F7" s="11" t="s">
        <v>1586</v>
      </c>
      <c r="G7" s="11" t="s">
        <v>1586</v>
      </c>
      <c r="H7" s="11" t="s">
        <v>1586</v>
      </c>
      <c r="I7" s="11" t="s">
        <v>1586</v>
      </c>
    </row>
    <row r="8" spans="1:9" x14ac:dyDescent="0.4">
      <c r="B8" s="6" t="s">
        <v>385</v>
      </c>
      <c r="C8" s="6" t="s">
        <v>386</v>
      </c>
      <c r="D8" s="9" t="s">
        <v>1663</v>
      </c>
      <c r="E8" s="9" t="s">
        <v>1586</v>
      </c>
      <c r="F8" s="9" t="s">
        <v>1586</v>
      </c>
      <c r="G8" s="9" t="s">
        <v>1588</v>
      </c>
      <c r="H8" s="9" t="s">
        <v>1586</v>
      </c>
      <c r="I8" s="9" t="s">
        <v>1586</v>
      </c>
    </row>
    <row r="9" spans="1:9" x14ac:dyDescent="0.4">
      <c r="B9" s="10" t="s">
        <v>387</v>
      </c>
      <c r="C9" s="10" t="s">
        <v>368</v>
      </c>
      <c r="D9" s="11" t="s">
        <v>1597</v>
      </c>
      <c r="E9" s="11" t="s">
        <v>1586</v>
      </c>
      <c r="F9" s="11" t="s">
        <v>1586</v>
      </c>
      <c r="G9" s="11" t="s">
        <v>1586</v>
      </c>
      <c r="H9" s="11" t="s">
        <v>1586</v>
      </c>
      <c r="I9" s="11" t="s">
        <v>1586</v>
      </c>
    </row>
    <row r="10" spans="1:9" x14ac:dyDescent="0.4">
      <c r="B10" s="6" t="s">
        <v>388</v>
      </c>
      <c r="C10" s="6" t="s">
        <v>389</v>
      </c>
      <c r="D10" s="9" t="s">
        <v>1597</v>
      </c>
      <c r="E10" s="9" t="s">
        <v>1586</v>
      </c>
      <c r="F10" s="9" t="s">
        <v>1586</v>
      </c>
      <c r="G10" s="9" t="s">
        <v>1595</v>
      </c>
      <c r="H10" s="9" t="s">
        <v>1586</v>
      </c>
      <c r="I10" s="9" t="s">
        <v>1586</v>
      </c>
    </row>
    <row r="11" spans="1:9" x14ac:dyDescent="0.4">
      <c r="B11" s="10" t="s">
        <v>390</v>
      </c>
      <c r="C11" s="10" t="s">
        <v>391</v>
      </c>
      <c r="D11" s="11" t="s">
        <v>1663</v>
      </c>
      <c r="E11" s="11" t="s">
        <v>1586</v>
      </c>
      <c r="F11" s="11" t="s">
        <v>1586</v>
      </c>
      <c r="G11" s="11" t="s">
        <v>1597</v>
      </c>
      <c r="H11" s="11" t="s">
        <v>1586</v>
      </c>
      <c r="I11" s="11" t="s">
        <v>1586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4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heetViews>
  <sheetFormatPr baseColWidth="10" defaultRowHeight="14.6" x14ac:dyDescent="0.4"/>
  <cols>
    <col min="2" max="2" width="9.69140625" customWidth="1"/>
    <col min="3" max="3" width="41"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KCHK-AK-CHIR'!A1", "Zurück")</f>
        <v>Zurück</v>
      </c>
    </row>
    <row r="3" spans="1:9" x14ac:dyDescent="0.4">
      <c r="B3" s="7" t="s">
        <v>6770</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41</v>
      </c>
      <c r="C6" s="21"/>
      <c r="D6" s="29"/>
      <c r="E6" s="29"/>
      <c r="F6" s="29"/>
      <c r="G6" s="29"/>
      <c r="H6" s="29"/>
      <c r="I6" s="29"/>
    </row>
    <row r="7" spans="1:9" x14ac:dyDescent="0.4">
      <c r="B7" s="6" t="s">
        <v>69</v>
      </c>
      <c r="C7" s="6" t="s">
        <v>43</v>
      </c>
      <c r="D7" s="9" t="s">
        <v>1585</v>
      </c>
      <c r="E7" s="9" t="s">
        <v>1595</v>
      </c>
      <c r="F7" s="9" t="s">
        <v>1586</v>
      </c>
      <c r="G7" s="9" t="s">
        <v>1584</v>
      </c>
      <c r="H7" s="9" t="s">
        <v>1595</v>
      </c>
      <c r="I7" s="9" t="s">
        <v>1586</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4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0.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KCHK-AK-CHIR'!A1", "Zurück")</f>
        <v>Zurück</v>
      </c>
    </row>
    <row r="3" spans="1:7" x14ac:dyDescent="0.4">
      <c r="B3" s="7" t="s">
        <v>6877</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3869</v>
      </c>
      <c r="C6" s="5" t="s">
        <v>1663</v>
      </c>
      <c r="D6" s="5" t="s">
        <v>1588</v>
      </c>
      <c r="E6" s="5" t="s">
        <v>1663</v>
      </c>
      <c r="F6" s="5" t="s">
        <v>1588</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heetViews>
  <sheetFormatPr baseColWidth="10" defaultRowHeight="14.6" x14ac:dyDescent="0.4"/>
  <cols>
    <col min="2" max="2" width="9.69140625" customWidth="1"/>
    <col min="3" max="3" width="59.8437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PCI'!A1", "Zurück")</f>
        <v>Zurück</v>
      </c>
    </row>
    <row r="3" spans="1:11" x14ac:dyDescent="0.4">
      <c r="B3" s="7" t="s">
        <v>4387</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61</v>
      </c>
      <c r="C6" s="21"/>
      <c r="D6" s="21"/>
      <c r="E6" s="29"/>
      <c r="F6" s="29"/>
      <c r="G6" s="29"/>
      <c r="H6" s="29"/>
      <c r="I6" s="29"/>
      <c r="J6" s="29"/>
      <c r="K6" s="29"/>
    </row>
    <row r="7" spans="1:11" x14ac:dyDescent="0.4">
      <c r="B7" s="6" t="s">
        <v>110</v>
      </c>
      <c r="C7" s="6" t="s">
        <v>111</v>
      </c>
      <c r="D7" s="6" t="s">
        <v>1610</v>
      </c>
      <c r="E7" s="9" t="s">
        <v>1586</v>
      </c>
      <c r="F7" s="9" t="s">
        <v>1586</v>
      </c>
      <c r="G7" s="9" t="s">
        <v>1586</v>
      </c>
      <c r="H7" s="9" t="s">
        <v>1586</v>
      </c>
      <c r="I7" s="9" t="s">
        <v>1586</v>
      </c>
      <c r="J7" s="9" t="s">
        <v>1586</v>
      </c>
      <c r="K7" s="9" t="s">
        <v>1588</v>
      </c>
    </row>
    <row r="8" spans="1:11" x14ac:dyDescent="0.4">
      <c r="B8" s="6" t="s">
        <v>110</v>
      </c>
      <c r="C8" s="6" t="s">
        <v>111</v>
      </c>
      <c r="D8" s="6" t="s">
        <v>4373</v>
      </c>
      <c r="E8" s="9" t="s">
        <v>1586</v>
      </c>
      <c r="F8" s="9" t="s">
        <v>1586</v>
      </c>
      <c r="G8" s="9" t="s">
        <v>1586</v>
      </c>
      <c r="H8" s="9" t="s">
        <v>1586</v>
      </c>
      <c r="I8" s="9" t="s">
        <v>1586</v>
      </c>
      <c r="J8" s="9" t="s">
        <v>1586</v>
      </c>
      <c r="K8" s="9" t="s">
        <v>1586</v>
      </c>
    </row>
    <row r="9" spans="1:11" x14ac:dyDescent="0.4">
      <c r="B9" s="6" t="s">
        <v>114</v>
      </c>
      <c r="C9" s="6" t="s">
        <v>115</v>
      </c>
      <c r="D9" s="6" t="s">
        <v>1610</v>
      </c>
      <c r="E9" s="9" t="s">
        <v>1586</v>
      </c>
      <c r="F9" s="9" t="s">
        <v>1586</v>
      </c>
      <c r="G9" s="9" t="s">
        <v>1586</v>
      </c>
      <c r="H9" s="9" t="s">
        <v>1586</v>
      </c>
      <c r="I9" s="9" t="s">
        <v>1586</v>
      </c>
      <c r="J9" s="9" t="s">
        <v>1586</v>
      </c>
      <c r="K9" s="9" t="s">
        <v>1625</v>
      </c>
    </row>
    <row r="10" spans="1:11" x14ac:dyDescent="0.4">
      <c r="B10" s="6" t="s">
        <v>114</v>
      </c>
      <c r="C10" s="6" t="s">
        <v>115</v>
      </c>
      <c r="D10" s="6" t="s">
        <v>4373</v>
      </c>
      <c r="E10" s="9" t="s">
        <v>1586</v>
      </c>
      <c r="F10" s="9" t="s">
        <v>1586</v>
      </c>
      <c r="G10" s="9" t="s">
        <v>1586</v>
      </c>
      <c r="H10" s="9" t="s">
        <v>1586</v>
      </c>
      <c r="I10" s="9" t="s">
        <v>1586</v>
      </c>
      <c r="J10" s="9" t="s">
        <v>1586</v>
      </c>
      <c r="K10" s="9" t="s">
        <v>1586</v>
      </c>
    </row>
    <row r="11" spans="1:11" x14ac:dyDescent="0.4">
      <c r="B11" s="6" t="s">
        <v>118</v>
      </c>
      <c r="C11" s="6" t="s">
        <v>119</v>
      </c>
      <c r="D11" s="6" t="s">
        <v>1610</v>
      </c>
      <c r="E11" s="9" t="s">
        <v>1586</v>
      </c>
      <c r="F11" s="9" t="s">
        <v>1586</v>
      </c>
      <c r="G11" s="9" t="s">
        <v>1586</v>
      </c>
      <c r="H11" s="9" t="s">
        <v>1586</v>
      </c>
      <c r="I11" s="9" t="s">
        <v>1586</v>
      </c>
      <c r="J11" s="9" t="s">
        <v>1586</v>
      </c>
      <c r="K11" s="9" t="s">
        <v>1663</v>
      </c>
    </row>
    <row r="12" spans="1:11" x14ac:dyDescent="0.4">
      <c r="B12" s="6" t="s">
        <v>118</v>
      </c>
      <c r="C12" s="6" t="s">
        <v>119</v>
      </c>
      <c r="D12" s="6" t="s">
        <v>4373</v>
      </c>
      <c r="E12" s="9" t="s">
        <v>1586</v>
      </c>
      <c r="F12" s="9" t="s">
        <v>1586</v>
      </c>
      <c r="G12" s="9" t="s">
        <v>1586</v>
      </c>
      <c r="H12" s="9" t="s">
        <v>1586</v>
      </c>
      <c r="I12" s="9" t="s">
        <v>1586</v>
      </c>
      <c r="J12" s="9" t="s">
        <v>1586</v>
      </c>
      <c r="K12" s="9" t="s">
        <v>1586</v>
      </c>
    </row>
    <row r="13" spans="1:11" x14ac:dyDescent="0.4">
      <c r="B13" s="21" t="s">
        <v>41</v>
      </c>
      <c r="C13" s="21"/>
      <c r="D13" s="21"/>
      <c r="E13" s="29"/>
      <c r="F13" s="29"/>
      <c r="G13" s="29"/>
      <c r="H13" s="29"/>
      <c r="I13" s="29"/>
      <c r="J13" s="29"/>
      <c r="K13" s="29"/>
    </row>
    <row r="14" spans="1:11" x14ac:dyDescent="0.4">
      <c r="B14" s="6" t="s">
        <v>122</v>
      </c>
      <c r="C14" s="6" t="s">
        <v>43</v>
      </c>
      <c r="D14" s="6" t="s">
        <v>1610</v>
      </c>
      <c r="E14" s="9" t="s">
        <v>1586</v>
      </c>
      <c r="F14" s="9" t="s">
        <v>1586</v>
      </c>
      <c r="G14" s="9" t="s">
        <v>1586</v>
      </c>
      <c r="H14" s="9" t="s">
        <v>1586</v>
      </c>
      <c r="I14" s="9" t="s">
        <v>1586</v>
      </c>
      <c r="J14" s="9" t="s">
        <v>1586</v>
      </c>
      <c r="K14" s="9" t="s">
        <v>1586</v>
      </c>
    </row>
    <row r="15" spans="1:11" x14ac:dyDescent="0.4">
      <c r="B15" s="6" t="s">
        <v>122</v>
      </c>
      <c r="C15" s="6" t="s">
        <v>43</v>
      </c>
      <c r="D15" s="6" t="s">
        <v>4373</v>
      </c>
      <c r="E15" s="9" t="s">
        <v>1586</v>
      </c>
      <c r="F15" s="9" t="s">
        <v>1586</v>
      </c>
      <c r="G15" s="9" t="s">
        <v>1586</v>
      </c>
      <c r="H15" s="9" t="s">
        <v>1586</v>
      </c>
      <c r="I15" s="9" t="s">
        <v>1586</v>
      </c>
      <c r="J15" s="9" t="s">
        <v>1586</v>
      </c>
      <c r="K15" s="9" t="s">
        <v>1586</v>
      </c>
    </row>
    <row r="16" spans="1:11" x14ac:dyDescent="0.4">
      <c r="B16" s="6" t="s">
        <v>125</v>
      </c>
      <c r="C16" s="6" t="s">
        <v>47</v>
      </c>
      <c r="D16" s="6" t="s">
        <v>1610</v>
      </c>
      <c r="E16" s="9" t="s">
        <v>1586</v>
      </c>
      <c r="F16" s="9" t="s">
        <v>1586</v>
      </c>
      <c r="G16" s="9" t="s">
        <v>1586</v>
      </c>
      <c r="H16" s="9" t="s">
        <v>1586</v>
      </c>
      <c r="I16" s="9" t="s">
        <v>1586</v>
      </c>
      <c r="J16" s="9" t="s">
        <v>1586</v>
      </c>
      <c r="K16" s="9" t="s">
        <v>1586</v>
      </c>
    </row>
    <row r="17" spans="2:11" x14ac:dyDescent="0.4">
      <c r="B17" s="6" t="s">
        <v>125</v>
      </c>
      <c r="C17" s="6" t="s">
        <v>47</v>
      </c>
      <c r="D17" s="6" t="s">
        <v>4373</v>
      </c>
      <c r="E17" s="9" t="s">
        <v>1586</v>
      </c>
      <c r="F17" s="9" t="s">
        <v>1586</v>
      </c>
      <c r="G17" s="9" t="s">
        <v>1586</v>
      </c>
      <c r="H17" s="9" t="s">
        <v>1586</v>
      </c>
      <c r="I17" s="9" t="s">
        <v>1586</v>
      </c>
      <c r="J17" s="9" t="s">
        <v>1586</v>
      </c>
      <c r="K17" s="9" t="s">
        <v>1586</v>
      </c>
    </row>
    <row r="18" spans="2:11" x14ac:dyDescent="0.4">
      <c r="B18" s="6" t="s">
        <v>128</v>
      </c>
      <c r="C18" s="6" t="s">
        <v>51</v>
      </c>
      <c r="D18" s="6" t="s">
        <v>1610</v>
      </c>
      <c r="E18" s="9" t="s">
        <v>1586</v>
      </c>
      <c r="F18" s="9" t="s">
        <v>1586</v>
      </c>
      <c r="G18" s="9" t="s">
        <v>1586</v>
      </c>
      <c r="H18" s="9" t="s">
        <v>1586</v>
      </c>
      <c r="I18" s="9" t="s">
        <v>1586</v>
      </c>
      <c r="J18" s="9" t="s">
        <v>1586</v>
      </c>
      <c r="K18" s="9" t="s">
        <v>1586</v>
      </c>
    </row>
    <row r="19" spans="2:11" x14ac:dyDescent="0.4">
      <c r="B19" s="6" t="s">
        <v>128</v>
      </c>
      <c r="C19" s="6" t="s">
        <v>51</v>
      </c>
      <c r="D19" s="6" t="s">
        <v>4373</v>
      </c>
      <c r="E19" s="9" t="s">
        <v>1586</v>
      </c>
      <c r="F19" s="9" t="s">
        <v>1586</v>
      </c>
      <c r="G19" s="9" t="s">
        <v>1586</v>
      </c>
      <c r="H19" s="9" t="s">
        <v>1586</v>
      </c>
      <c r="I19" s="9" t="s">
        <v>1586</v>
      </c>
      <c r="J19" s="9" t="s">
        <v>1586</v>
      </c>
      <c r="K19" s="9" t="s">
        <v>1586</v>
      </c>
    </row>
    <row r="20" spans="2:11" x14ac:dyDescent="0.4">
      <c r="B20" s="13" t="s">
        <v>859</v>
      </c>
    </row>
  </sheetData>
  <mergeCells count="6">
    <mergeCell ref="B13:K13"/>
    <mergeCell ref="B4:B5"/>
    <mergeCell ref="C4:C5"/>
    <mergeCell ref="D4:D5"/>
    <mergeCell ref="E4:K4"/>
    <mergeCell ref="B6:K6"/>
  </mergeCells>
  <pageMargins left="0.7" right="0.7" top="0.75" bottom="0.75" header="0.3" footer="0.3"/>
  <pageSetup paperSize="9" orientation="portrait" horizontalDpi="300" verticalDpi="300"/>
</worksheet>
</file>

<file path=xl/worksheets/sheet4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3.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KCHK-AK-CHIR'!A1", "Zurück")</f>
        <v>Zurück</v>
      </c>
    </row>
    <row r="3" spans="1:7" x14ac:dyDescent="0.4">
      <c r="B3" s="7" t="s">
        <v>6845</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1585</v>
      </c>
      <c r="C6" s="5" t="s">
        <v>1586</v>
      </c>
      <c r="D6" s="5" t="s">
        <v>1586</v>
      </c>
      <c r="E6" s="5" t="s">
        <v>1584</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4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3.304687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KCHK-AK-CHIR'!A1", "Zurück")</f>
        <v>Zurück</v>
      </c>
    </row>
    <row r="3" spans="1:5" x14ac:dyDescent="0.4">
      <c r="B3" s="7" t="s">
        <v>7285</v>
      </c>
    </row>
    <row r="4" spans="1:5" x14ac:dyDescent="0.4">
      <c r="B4" s="4" t="s">
        <v>6916</v>
      </c>
      <c r="C4" s="3" t="s">
        <v>6917</v>
      </c>
      <c r="D4" s="3" t="s">
        <v>6918</v>
      </c>
      <c r="E4" s="3" t="s">
        <v>6919</v>
      </c>
    </row>
    <row r="5" spans="1:5" x14ac:dyDescent="0.4">
      <c r="B5" s="6" t="s">
        <v>7274</v>
      </c>
      <c r="C5" s="5" t="s">
        <v>1597</v>
      </c>
      <c r="D5" s="5" t="s">
        <v>7261</v>
      </c>
      <c r="E5" s="5" t="s">
        <v>7261</v>
      </c>
    </row>
    <row r="6" spans="1:5" x14ac:dyDescent="0.4">
      <c r="B6" s="10" t="s">
        <v>7275</v>
      </c>
      <c r="C6" s="14" t="s">
        <v>1625</v>
      </c>
      <c r="D6" s="14" t="s">
        <v>7276</v>
      </c>
      <c r="E6" s="14" t="s">
        <v>7071</v>
      </c>
    </row>
    <row r="7" spans="1:5" x14ac:dyDescent="0.4">
      <c r="B7" s="6" t="s">
        <v>7277</v>
      </c>
      <c r="C7" s="5" t="s">
        <v>1597</v>
      </c>
      <c r="D7" s="5" t="s">
        <v>7261</v>
      </c>
      <c r="E7" s="5" t="s">
        <v>7278</v>
      </c>
    </row>
    <row r="8" spans="1:5" x14ac:dyDescent="0.4">
      <c r="B8" s="10" t="s">
        <v>7279</v>
      </c>
      <c r="C8" s="14" t="s">
        <v>1597</v>
      </c>
      <c r="D8" s="14" t="s">
        <v>7261</v>
      </c>
      <c r="E8" s="14" t="s">
        <v>7278</v>
      </c>
    </row>
    <row r="9" spans="1:5" x14ac:dyDescent="0.4">
      <c r="B9" s="6" t="s">
        <v>7280</v>
      </c>
      <c r="C9" s="5" t="s">
        <v>1661</v>
      </c>
      <c r="D9" s="5" t="s">
        <v>7281</v>
      </c>
      <c r="E9" s="5" t="s">
        <v>7282</v>
      </c>
    </row>
    <row r="10" spans="1:5" x14ac:dyDescent="0.4">
      <c r="B10" s="10" t="s">
        <v>3356</v>
      </c>
      <c r="C10" s="14" t="s">
        <v>1953</v>
      </c>
      <c r="D10" s="14" t="s">
        <v>7283</v>
      </c>
      <c r="E10" s="14" t="s">
        <v>7284</v>
      </c>
    </row>
  </sheetData>
  <pageMargins left="0.7" right="0.7" top="0.75" bottom="0.75" header="0.3" footer="0.3"/>
  <pageSetup paperSize="9" orientation="portrait" horizontalDpi="300" verticalDpi="300"/>
</worksheet>
</file>

<file path=xl/worksheets/sheet4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baseColWidth="10" defaultRowHeight="14.6" x14ac:dyDescent="0.4"/>
  <cols>
    <col min="2" max="2" width="9.69140625" customWidth="1"/>
    <col min="3" max="3" width="64.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KCHK-AK-CHIR'!A1", "Zurück")</f>
        <v>Zurück</v>
      </c>
    </row>
    <row r="3" spans="1:5" x14ac:dyDescent="0.4">
      <c r="B3" s="7" t="s">
        <v>392</v>
      </c>
    </row>
    <row r="4" spans="1:5" x14ac:dyDescent="0.4">
      <c r="B4" s="25" t="s">
        <v>36</v>
      </c>
      <c r="C4" s="25" t="s">
        <v>345</v>
      </c>
      <c r="D4" s="23" t="s">
        <v>38</v>
      </c>
      <c r="E4" s="25" t="s">
        <v>38</v>
      </c>
    </row>
    <row r="5" spans="1:5" x14ac:dyDescent="0.4">
      <c r="B5" s="24"/>
      <c r="C5" s="24"/>
      <c r="D5" s="8" t="s">
        <v>39</v>
      </c>
      <c r="E5" s="8" t="s">
        <v>40</v>
      </c>
    </row>
    <row r="6" spans="1:5" ht="24.9" x14ac:dyDescent="0.4">
      <c r="B6" s="6" t="s">
        <v>381</v>
      </c>
      <c r="C6" s="6" t="s">
        <v>382</v>
      </c>
      <c r="D6" s="9" t="s">
        <v>84</v>
      </c>
      <c r="E6" s="9" t="s">
        <v>85</v>
      </c>
    </row>
    <row r="7" spans="1:5" ht="24.9" x14ac:dyDescent="0.4">
      <c r="B7" s="10" t="s">
        <v>383</v>
      </c>
      <c r="C7" s="10" t="s">
        <v>384</v>
      </c>
      <c r="D7" s="11" t="s">
        <v>44</v>
      </c>
      <c r="E7" s="11" t="s">
        <v>45</v>
      </c>
    </row>
    <row r="8" spans="1:5" ht="24.9" x14ac:dyDescent="0.4">
      <c r="B8" s="6" t="s">
        <v>385</v>
      </c>
      <c r="C8" s="6" t="s">
        <v>386</v>
      </c>
      <c r="D8" s="9" t="s">
        <v>148</v>
      </c>
      <c r="E8" s="9" t="s">
        <v>149</v>
      </c>
    </row>
    <row r="9" spans="1:5" ht="24.9" x14ac:dyDescent="0.4">
      <c r="B9" s="10" t="s">
        <v>387</v>
      </c>
      <c r="C9" s="10" t="s">
        <v>368</v>
      </c>
      <c r="D9" s="11" t="s">
        <v>84</v>
      </c>
      <c r="E9" s="11" t="s">
        <v>85</v>
      </c>
    </row>
    <row r="10" spans="1:5" ht="24.9" x14ac:dyDescent="0.4">
      <c r="B10" s="6" t="s">
        <v>388</v>
      </c>
      <c r="C10" s="6" t="s">
        <v>389</v>
      </c>
      <c r="D10" s="9" t="s">
        <v>84</v>
      </c>
      <c r="E10" s="9" t="s">
        <v>85</v>
      </c>
    </row>
    <row r="11" spans="1:5" ht="24.9" x14ac:dyDescent="0.4">
      <c r="B11" s="10" t="s">
        <v>390</v>
      </c>
      <c r="C11" s="10" t="s">
        <v>391</v>
      </c>
      <c r="D11" s="11" t="s">
        <v>148</v>
      </c>
      <c r="E11" s="11" t="s">
        <v>149</v>
      </c>
    </row>
  </sheetData>
  <mergeCells count="3">
    <mergeCell ref="B4:B5"/>
    <mergeCell ref="C4:C5"/>
    <mergeCell ref="D4:E4"/>
  </mergeCells>
  <pageMargins left="0.7" right="0.7" top="0.75" bottom="0.75" header="0.3" footer="0.3"/>
  <pageSetup paperSize="9" orientation="portrait" horizontalDpi="300" verticalDpi="300"/>
</worksheet>
</file>

<file path=xl/worksheets/sheet4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41"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KCHK-AK-CHIR'!A1", "Zurück")</f>
        <v>Zurück</v>
      </c>
    </row>
    <row r="3" spans="1:5" x14ac:dyDescent="0.4">
      <c r="B3" s="7" t="s">
        <v>70</v>
      </c>
    </row>
    <row r="4" spans="1:5" x14ac:dyDescent="0.4">
      <c r="B4" s="25" t="s">
        <v>36</v>
      </c>
      <c r="C4" s="25" t="s">
        <v>37</v>
      </c>
      <c r="D4" s="23" t="s">
        <v>38</v>
      </c>
      <c r="E4" s="25" t="s">
        <v>38</v>
      </c>
    </row>
    <row r="5" spans="1:5" x14ac:dyDescent="0.4">
      <c r="B5" s="24"/>
      <c r="C5" s="24"/>
      <c r="D5" s="8" t="s">
        <v>39</v>
      </c>
      <c r="E5" s="8" t="s">
        <v>40</v>
      </c>
    </row>
    <row r="6" spans="1:5" x14ac:dyDescent="0.4">
      <c r="B6" s="21" t="s">
        <v>41</v>
      </c>
      <c r="C6" s="21"/>
      <c r="D6" s="29"/>
      <c r="E6" s="29"/>
    </row>
    <row r="7" spans="1:5" ht="24.9" x14ac:dyDescent="0.4">
      <c r="B7" s="6" t="s">
        <v>69</v>
      </c>
      <c r="C7" s="6" t="s">
        <v>43</v>
      </c>
      <c r="D7" s="9" t="s">
        <v>48</v>
      </c>
      <c r="E7" s="9" t="s">
        <v>49</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4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baseColWidth="10" defaultRowHeight="14.6" x14ac:dyDescent="0.4"/>
  <cols>
    <col min="2" max="2" width="9.69140625" customWidth="1"/>
    <col min="3" max="3" width="64.69140625"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KCHK-AK-CHIR'!A1", "Zurück")</f>
        <v>Zurück</v>
      </c>
    </row>
    <row r="3" spans="1:7" x14ac:dyDescent="0.4">
      <c r="B3" s="7" t="s">
        <v>1141</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381</v>
      </c>
      <c r="C6" s="6" t="s">
        <v>382</v>
      </c>
      <c r="D6" s="9" t="s">
        <v>85</v>
      </c>
      <c r="E6" s="9" t="s">
        <v>84</v>
      </c>
      <c r="F6" s="9" t="s">
        <v>85</v>
      </c>
      <c r="G6" s="9" t="s">
        <v>85</v>
      </c>
    </row>
    <row r="7" spans="1:7" ht="24.9" x14ac:dyDescent="0.4">
      <c r="B7" s="10" t="s">
        <v>383</v>
      </c>
      <c r="C7" s="10" t="s">
        <v>384</v>
      </c>
      <c r="D7" s="11" t="s">
        <v>45</v>
      </c>
      <c r="E7" s="11" t="s">
        <v>44</v>
      </c>
      <c r="F7" s="11" t="s">
        <v>45</v>
      </c>
      <c r="G7" s="11" t="s">
        <v>45</v>
      </c>
    </row>
    <row r="8" spans="1:7" ht="24.9" x14ac:dyDescent="0.4">
      <c r="B8" s="6" t="s">
        <v>385</v>
      </c>
      <c r="C8" s="6" t="s">
        <v>386</v>
      </c>
      <c r="D8" s="9" t="s">
        <v>149</v>
      </c>
      <c r="E8" s="9" t="s">
        <v>148</v>
      </c>
      <c r="F8" s="9" t="s">
        <v>149</v>
      </c>
      <c r="G8" s="9" t="s">
        <v>149</v>
      </c>
    </row>
    <row r="9" spans="1:7" ht="24.9" x14ac:dyDescent="0.4">
      <c r="B9" s="10" t="s">
        <v>387</v>
      </c>
      <c r="C9" s="10" t="s">
        <v>368</v>
      </c>
      <c r="D9" s="11" t="s">
        <v>85</v>
      </c>
      <c r="E9" s="11" t="s">
        <v>84</v>
      </c>
      <c r="F9" s="11" t="s">
        <v>85</v>
      </c>
      <c r="G9" s="11" t="s">
        <v>85</v>
      </c>
    </row>
    <row r="10" spans="1:7" ht="24.9" x14ac:dyDescent="0.4">
      <c r="B10" s="6" t="s">
        <v>388</v>
      </c>
      <c r="C10" s="6" t="s">
        <v>389</v>
      </c>
      <c r="D10" s="9" t="s">
        <v>85</v>
      </c>
      <c r="E10" s="9" t="s">
        <v>84</v>
      </c>
      <c r="F10" s="9" t="s">
        <v>85</v>
      </c>
      <c r="G10" s="9" t="s">
        <v>85</v>
      </c>
    </row>
    <row r="11" spans="1:7" ht="24.9" x14ac:dyDescent="0.4">
      <c r="B11" s="10" t="s">
        <v>390</v>
      </c>
      <c r="C11" s="10" t="s">
        <v>391</v>
      </c>
      <c r="D11" s="11" t="s">
        <v>149</v>
      </c>
      <c r="E11" s="11" t="s">
        <v>148</v>
      </c>
      <c r="F11" s="11" t="s">
        <v>149</v>
      </c>
      <c r="G11" s="11" t="s">
        <v>149</v>
      </c>
    </row>
    <row r="12" spans="1:7" x14ac:dyDescent="0.4">
      <c r="B12"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4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41" customWidth="1"/>
    <col min="4" max="4" width="39.69140625" customWidth="1"/>
    <col min="5" max="5" width="21.69140625" customWidth="1"/>
    <col min="6" max="7" width="20.4609375" customWidth="1"/>
  </cols>
  <sheetData>
    <row r="1" spans="1:7" x14ac:dyDescent="0.4">
      <c r="A1" s="2" t="str">
        <f>HYPERLINK("#'Auswahl Auswertungsmodul'!A1", "Zurück zum Start")</f>
        <v>Zurück zum Start</v>
      </c>
    </row>
    <row r="2" spans="1:7" x14ac:dyDescent="0.4">
      <c r="A2" s="2" t="str">
        <f>HYPERLINK("#'Auswahl KCHK-AK-CHIR'!A1", "Zurück")</f>
        <v>Zurück</v>
      </c>
    </row>
    <row r="3" spans="1:7" x14ac:dyDescent="0.4">
      <c r="B3" s="7" t="s">
        <v>862</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41</v>
      </c>
      <c r="C6" s="21"/>
      <c r="D6" s="29"/>
      <c r="E6" s="29"/>
      <c r="F6" s="29"/>
      <c r="G6" s="29"/>
    </row>
    <row r="7" spans="1:7" ht="24.9" x14ac:dyDescent="0.4">
      <c r="B7" s="6" t="s">
        <v>69</v>
      </c>
      <c r="C7" s="6" t="s">
        <v>43</v>
      </c>
      <c r="D7" s="9" t="s">
        <v>49</v>
      </c>
      <c r="E7" s="9" t="s">
        <v>48</v>
      </c>
      <c r="F7" s="9" t="s">
        <v>49</v>
      </c>
      <c r="G7" s="9" t="s">
        <v>49</v>
      </c>
    </row>
    <row r="8" spans="1:7" x14ac:dyDescent="0.4">
      <c r="B8" s="13" t="s">
        <v>859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4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KCHK-AK-CHIR'!A1", "Zurück")</f>
        <v>Zurück</v>
      </c>
    </row>
  </sheetData>
  <pageMargins left="0.7" right="0.7" top="0.75" bottom="0.75" header="0.3" footer="0.3"/>
  <pageSetup paperSize="9" orientation="portrait" horizontalDpi="300" verticalDpi="300"/>
</worksheet>
</file>

<file path=xl/worksheets/sheet4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KCHK-AK-CHIR'!A1", "Zurück")</f>
        <v>Zurück</v>
      </c>
    </row>
  </sheetData>
  <pageMargins left="0.7" right="0.7" top="0.75" bottom="0.75" header="0.3" footer="0.3"/>
  <pageSetup paperSize="9" orientation="portrait" horizontalDpi="300" verticalDpi="300"/>
</worksheet>
</file>

<file path=xl/worksheets/sheet4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heetViews>
  <sheetFormatPr baseColWidth="10" defaultRowHeight="14.6" x14ac:dyDescent="0.4"/>
  <cols>
    <col min="2" max="2" width="9.69140625" customWidth="1"/>
    <col min="3" max="3" width="41"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KCHK-AK-CHIR'!A1", "Zurück")</f>
        <v>Zurück</v>
      </c>
    </row>
    <row r="3" spans="1:7" x14ac:dyDescent="0.4">
      <c r="B3" s="7" t="s">
        <v>1591</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41</v>
      </c>
      <c r="C6" s="21"/>
      <c r="D6" s="29"/>
      <c r="E6" s="29"/>
      <c r="F6" s="29"/>
      <c r="G6" s="29"/>
    </row>
    <row r="7" spans="1:7" ht="24.9" x14ac:dyDescent="0.4">
      <c r="B7" s="6" t="s">
        <v>69</v>
      </c>
      <c r="C7" s="6" t="s">
        <v>43</v>
      </c>
      <c r="D7" s="9" t="s">
        <v>1585</v>
      </c>
      <c r="E7" s="9" t="s">
        <v>918</v>
      </c>
      <c r="F7" s="9" t="s">
        <v>49</v>
      </c>
      <c r="G7" s="9" t="s">
        <v>49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4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KCHK-AK-CHIR'!A1", "Zurück")</f>
        <v>Zurück</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A2" sqref="A2"/>
    </sheetView>
  </sheetViews>
  <sheetFormatPr baseColWidth="10" defaultRowHeight="14.6" x14ac:dyDescent="0.4"/>
  <cols>
    <col min="2" max="2" width="97.61328125" customWidth="1"/>
    <col min="3" max="4" width="17.84375" customWidth="1"/>
  </cols>
  <sheetData>
    <row r="1" spans="1:4" x14ac:dyDescent="0.4">
      <c r="A1" s="2" t="str">
        <f>HYPERLINK("#'Auswahl Auswertungsmodul'!A1", "Zurück zum Start")</f>
        <v>Zurück zum Start</v>
      </c>
    </row>
    <row r="2" spans="1:4" x14ac:dyDescent="0.4">
      <c r="A2" s="2" t="str">
        <f>HYPERLINK("#'Auswahl Ü'!A1", "Zurück")</f>
        <v>Zurück</v>
      </c>
    </row>
    <row r="3" spans="1:4" x14ac:dyDescent="0.4">
      <c r="B3" s="7" t="s">
        <v>7430</v>
      </c>
    </row>
    <row r="4" spans="1:4" x14ac:dyDescent="0.4">
      <c r="B4" s="25" t="s">
        <v>4437</v>
      </c>
      <c r="C4" s="23" t="s">
        <v>4438</v>
      </c>
      <c r="D4" s="25" t="s">
        <v>4438</v>
      </c>
    </row>
    <row r="5" spans="1:4" x14ac:dyDescent="0.4">
      <c r="B5" s="24"/>
      <c r="C5" s="8" t="s">
        <v>4439</v>
      </c>
      <c r="D5" s="8" t="s">
        <v>4440</v>
      </c>
    </row>
    <row r="6" spans="1:4" x14ac:dyDescent="0.4">
      <c r="B6" s="16" t="s">
        <v>4441</v>
      </c>
      <c r="C6" s="9" t="s">
        <v>7414</v>
      </c>
      <c r="D6" s="9" t="s">
        <v>4443</v>
      </c>
    </row>
    <row r="7" spans="1:4" x14ac:dyDescent="0.4">
      <c r="B7" s="16" t="s">
        <v>4444</v>
      </c>
      <c r="C7" s="9" t="s">
        <v>7415</v>
      </c>
      <c r="D7" s="9" t="s">
        <v>7416</v>
      </c>
    </row>
    <row r="8" spans="1:4" x14ac:dyDescent="0.4">
      <c r="B8" s="9" t="s">
        <v>4446</v>
      </c>
      <c r="C8" s="9" t="s">
        <v>1584</v>
      </c>
      <c r="D8" s="9" t="s">
        <v>7417</v>
      </c>
    </row>
    <row r="9" spans="1:4" x14ac:dyDescent="0.4">
      <c r="B9" s="16" t="s">
        <v>4448</v>
      </c>
      <c r="C9" s="9" t="s">
        <v>7418</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7419</v>
      </c>
      <c r="D12" s="9" t="s">
        <v>7420</v>
      </c>
    </row>
    <row r="13" spans="1:4" x14ac:dyDescent="0.4">
      <c r="B13" s="6" t="s">
        <v>4453</v>
      </c>
      <c r="C13" s="9" t="s">
        <v>7421</v>
      </c>
      <c r="D13" s="9" t="s">
        <v>7422</v>
      </c>
    </row>
    <row r="14" spans="1:4" x14ac:dyDescent="0.4">
      <c r="B14" s="9" t="s">
        <v>4455</v>
      </c>
      <c r="C14" s="9" t="s">
        <v>7423</v>
      </c>
      <c r="D14" s="9" t="s">
        <v>7424</v>
      </c>
    </row>
    <row r="15" spans="1:4" x14ac:dyDescent="0.4">
      <c r="B15" s="9" t="s">
        <v>4456</v>
      </c>
      <c r="C15" s="9" t="s">
        <v>1625</v>
      </c>
      <c r="D15" s="9" t="s">
        <v>4520</v>
      </c>
    </row>
    <row r="16" spans="1:4" x14ac:dyDescent="0.4">
      <c r="B16" s="9" t="s">
        <v>4457</v>
      </c>
      <c r="C16" s="9" t="s">
        <v>1588</v>
      </c>
      <c r="D16" s="9" t="s">
        <v>7425</v>
      </c>
    </row>
    <row r="17" spans="2:4" x14ac:dyDescent="0.4">
      <c r="B17" s="6" t="s">
        <v>4458</v>
      </c>
      <c r="C17" s="9" t="s">
        <v>1668</v>
      </c>
      <c r="D17" s="9" t="s">
        <v>5010</v>
      </c>
    </row>
    <row r="18" spans="2:4" x14ac:dyDescent="0.4">
      <c r="B18" s="21" t="s">
        <v>4459</v>
      </c>
      <c r="C18" s="22" t="s">
        <v>4437</v>
      </c>
      <c r="D18" s="22" t="s">
        <v>4437</v>
      </c>
    </row>
    <row r="19" spans="2:4" x14ac:dyDescent="0.4">
      <c r="B19" s="6" t="s">
        <v>4460</v>
      </c>
      <c r="C19" s="9" t="s">
        <v>5071</v>
      </c>
      <c r="D19" s="9" t="s">
        <v>7426</v>
      </c>
    </row>
    <row r="20" spans="2:4" x14ac:dyDescent="0.4">
      <c r="B20" s="6" t="s">
        <v>4462</v>
      </c>
      <c r="C20" s="9" t="s">
        <v>7427</v>
      </c>
      <c r="D20" s="9" t="s">
        <v>7428</v>
      </c>
    </row>
    <row r="21" spans="2:4" x14ac:dyDescent="0.4">
      <c r="B21" s="6" t="s">
        <v>4464</v>
      </c>
      <c r="C21" s="9" t="s">
        <v>1639</v>
      </c>
      <c r="D21" s="9" t="s">
        <v>7429</v>
      </c>
    </row>
    <row r="22" spans="2:4" x14ac:dyDescent="0.4">
      <c r="B22" s="21" t="s">
        <v>4465</v>
      </c>
      <c r="C22" s="22" t="s">
        <v>4437</v>
      </c>
      <c r="D22" s="22" t="s">
        <v>4437</v>
      </c>
    </row>
    <row r="23" spans="2:4" x14ac:dyDescent="0.4">
      <c r="B23" s="6" t="s">
        <v>4466</v>
      </c>
      <c r="C23" s="9" t="s">
        <v>1592</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C6" sqref="C6"/>
    </sheetView>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HYPERLINK("#'WI-HI-A - K3_1_QI'!A1", "Qualitätsindikatoren: Übersicht über Auffälligkeiten und Qualitätssicherungsmaßnahmen gem. § 17 DeQS-RL")</f>
        <v>Qualitätsindikatoren: Übersicht über Auffälligkeiten und Qualitätssicherungsmaßnahmen gem. § 17 DeQS-RL</v>
      </c>
      <c r="C6" s="2" t="str">
        <f>HYPERLINK("#'WI-HI-A - K3_1_QI'!A1", "K3_1_QI")</f>
        <v>K3_1_QI</v>
      </c>
    </row>
    <row r="7" spans="1:3" x14ac:dyDescent="0.4">
      <c r="B7" s="2" t="str">
        <f>HYPERLINK("#'WI-HI-A - K3_2_QI'!A1", "Qualitätsindikatoren: Auffälligkeiten und Bewertungen nach Abschluss des Stellungnahmeverfahrens (AJ 2023)")</f>
        <v>Qualitätsindikatoren: Auffälligkeiten und Bewertungen nach Abschluss des Stellungnahmeverfahrens (AJ 2023)</v>
      </c>
      <c r="C7" s="2" t="str">
        <f>HYPERLINK("#'WI-HI-A - K3_2_QI'!A1", "K3_2_QI")</f>
        <v>K3_2_QI</v>
      </c>
    </row>
    <row r="8" spans="1:3" x14ac:dyDescent="0.4">
      <c r="B8" s="2" t="str">
        <f>HYPERLINK("#'WI-HI-A - K3_3_QI'!A1", "Qualitätsindikatoren: Wiederholte Auffälligkeiten (AJ 2023 und Vorjahre)")</f>
        <v>Qualitätsindikatoren: Wiederholte Auffälligkeiten (AJ 2023 und Vorjahre)</v>
      </c>
      <c r="C8" s="2" t="str">
        <f>HYPERLINK("#'WI-HI-A - K3_3_QI'!A1", "K3_3_QI")</f>
        <v>K3_3_QI</v>
      </c>
    </row>
    <row r="9" spans="1:3" x14ac:dyDescent="0.4">
      <c r="B9" s="2" t="str">
        <f>HYPERLINK("#'WI-HI-A - K3_4_QI'!A1", "Qualitätsindikatoren: Mehrfache Auffälligkeiten bei Leistungserbringern (AJ 2023)")</f>
        <v>Qualitätsindikatoren: Mehrfache Auffälligkeiten bei Leistungserbringern (AJ 2023)</v>
      </c>
      <c r="C9" s="2" t="str">
        <f>HYPERLINK("#'WI-HI-A - K3_4_QI'!A1", "K3_4_QI")</f>
        <v>K3_4_QI</v>
      </c>
    </row>
    <row r="10" spans="1:3" x14ac:dyDescent="0.4">
      <c r="B10" s="2" t="str">
        <f>HYPERLINK("#'WI-HI-A - K3_5_QI'!A1", "Auffälligkeiten und Stellungnahmeverfahren nach Fallzahl pro Qualitätsindikator (AJ 2023)")</f>
        <v>Auffälligkeiten und Stellungnahmeverfahren nach Fallzahl pro Qualitätsindikator (AJ 2023)</v>
      </c>
      <c r="C10" s="2" t="str">
        <f>HYPERLINK("#'WI-HI-A - K3_5_QI'!A1", "K3_5_QI")</f>
        <v>K3_5_QI</v>
      </c>
    </row>
    <row r="11" spans="1:3" x14ac:dyDescent="0.4">
      <c r="B11" s="2" t="str">
        <f>HYPERLINK("#'WI-HI-A - A_1_QI'!A1", "Qualitätsindikatoren: Art der Auffälligkeit (AJ 2023)")</f>
        <v>Qualitätsindikatoren: Art der Auffälligkeit (AJ 2023)</v>
      </c>
      <c r="C11" s="2" t="str">
        <f>HYPERLINK("#'WI-HI-A - A_1_QI'!A1", "A_1_QI")</f>
        <v>A_1_QI</v>
      </c>
    </row>
    <row r="12" spans="1:3" x14ac:dyDescent="0.4">
      <c r="B12" s="2" t="str">
        <f>HYPERLINK("#'WI-HI-A - A_2_QI_a'!A1", "Qualitätsindikatoren: Stellungnahmeverfahren (AJ 2023)")</f>
        <v>Qualitätsindikatoren: Stellungnahmeverfahren (AJ 2023)</v>
      </c>
      <c r="C12" s="2" t="str">
        <f>HYPERLINK("#'WI-HI-A - A_2_QI_a'!A1", "A_2_QI_a")</f>
        <v>A_2_QI_a</v>
      </c>
    </row>
    <row r="13" spans="1:3" x14ac:dyDescent="0.4">
      <c r="B13" s="2" t="str">
        <f>HYPERLINK("#'WI-HI-A - A_2_QI_b'!A1", "Qualitätsindikatoren: Freitextkommentare zur Nicht-Einleitung von Stellungnahmeverfahren (AJ 2023)")</f>
        <v>Qualitätsindikatoren: Freitextkommentare zur Nicht-Einleitung von Stellungnahmeverfahren (AJ 2023)</v>
      </c>
      <c r="C13" s="2" t="str">
        <f>HYPERLINK("#'WI-HI-A - A_2_QI_b'!A1", "A_2_QI_b")</f>
        <v>A_2_QI_b</v>
      </c>
    </row>
    <row r="14" spans="1:3" x14ac:dyDescent="0.4">
      <c r="B14" s="2" t="str">
        <f>HYPERLINK("#'WI-HI-A - A_4_QI_a'!A1", "Qualitätsindikatoren: Bewertung der qualitativ auffälligen Ergebnisse (AJ 2023)")</f>
        <v>Qualitätsindikatoren: Bewertung der qualitativ auffälligen Ergebnisse (AJ 2023)</v>
      </c>
      <c r="C14" s="2" t="str">
        <f>HYPERLINK("#'WI-HI-A - A_4_QI_a'!A1", "A_4_QI_a")</f>
        <v>A_4_QI_a</v>
      </c>
    </row>
    <row r="15" spans="1:3" x14ac:dyDescent="0.4">
      <c r="B15" s="2" t="str">
        <f>HYPERLINK("#'WI-HI-A - A_4_QI_b'!A1", "Qualitätsindikatoren: Freitextkommentare zur Bewertung der qualitativ auffälligen Ergebnisse (AJ 2023)")</f>
        <v>Qualitätsindikatoren: Freitextkommentare zur Bewertung der qualitativ auffälligen Ergebnisse (AJ 2023)</v>
      </c>
      <c r="C15" s="2" t="str">
        <f>HYPERLINK("#'WI-HI-A - A_4_QI_b'!A1", "A_4_QI_b")</f>
        <v>A_4_QI_b</v>
      </c>
    </row>
    <row r="16" spans="1:3" x14ac:dyDescent="0.4">
      <c r="B16" s="2" t="str">
        <f>HYPERLINK("#'WI-HI-A - A_6_QI_a'!A1", "Qualitätsindikatoren: Bewertung der qualitativ unauffälligen Ergebnisse (AJ 2023)")</f>
        <v>Qualitätsindikatoren: Bewertung der qualitativ unauffälligen Ergebnisse (AJ 2023)</v>
      </c>
      <c r="C16" s="2" t="str">
        <f>HYPERLINK("#'WI-HI-A - A_6_QI_a'!A1", "A_6_QI_a")</f>
        <v>A_6_QI_a</v>
      </c>
    </row>
    <row r="17" spans="2:3" x14ac:dyDescent="0.4">
      <c r="B17" s="2" t="str">
        <f>HYPERLINK("#'WI-HI-A - A_6_QI_b'!A1", "Qualitätsindikatoren: Freitextkommentare zur Bewertung der qualitativ unauffälligen Ergebnisse (AJ 2023)")</f>
        <v>Qualitätsindikatoren: Freitextkommentare zur Bewertung der qualitativ unauffälligen Ergebnisse (AJ 2023)</v>
      </c>
      <c r="C17" s="2" t="str">
        <f>HYPERLINK("#'WI-HI-A - A_6_QI_b'!A1", "A_6_QI_b")</f>
        <v>A_6_QI_b</v>
      </c>
    </row>
    <row r="18" spans="2:3" x14ac:dyDescent="0.4">
      <c r="B18" s="2" t="str">
        <f>HYPERLINK("#'WI-HI-A - A_8_QI_a'!A1", "Qualitätsindikatoren: Bewertung der Ergebnisse als Dokumentationsfehler oder Sonstiges (AJ 2023)")</f>
        <v>Qualitätsindikatoren: Bewertung der Ergebnisse als Dokumentationsfehler oder Sonstiges (AJ 2023)</v>
      </c>
      <c r="C18" s="2" t="str">
        <f>HYPERLINK("#'WI-HI-A - A_8_QI_a'!A1", "A_8_QI_a")</f>
        <v>A_8_QI_a</v>
      </c>
    </row>
    <row r="19" spans="2:3" x14ac:dyDescent="0.4">
      <c r="B19" s="2" t="str">
        <f>HYPERLINK("#'WI-HI-A - A_8_QI_b'!A1", "Qualitätsindikatoren: Freitextkommentare zur Bewertung der Ergebnisse als Dokumentationsfehler oder Sonstiges (AJ 2023)")</f>
        <v>Qualitätsindikatoren: Freitextkommentare zur Bewertung der Ergebnisse als Dokumentationsfehler oder Sonstiges (AJ 2023)</v>
      </c>
      <c r="C19" s="2" t="str">
        <f>HYPERLINK("#'WI-HI-A - A_8_QI_b'!A1", "A_8_QI_b")</f>
        <v>A_8_QI_b</v>
      </c>
    </row>
    <row r="20" spans="2:3" x14ac:dyDescent="0.4">
      <c r="B20" s="2" t="str">
        <f>HYPERLINK("#'WI-HI-A - A_9_QI'!A1", "Qualitätsindikatoren: Initiierung Maßnahmenstufe 1 und 2 (AJ 2023)")</f>
        <v>Qualitätsindikatoren: Initiierung Maßnahmenstufe 1 und 2 (AJ 2023)</v>
      </c>
      <c r="C20" s="2" t="str">
        <f>HYPERLINK("#'WI-HI-A - A_9_QI'!A1", "A_9_QI")</f>
        <v>A_9_QI</v>
      </c>
    </row>
    <row r="21" spans="2:3" x14ac:dyDescent="0.4">
      <c r="B21" s="2" t="str">
        <f>HYPERLINK("#'WI-HI-A - A_10_QI'!A1", "Qualitätsindikatoren: Ergebnisse nach Stellungnahmeverfahren pro Bundesland (AJ 2023)")</f>
        <v>Qualitätsindikatoren: Ergebnisse nach Stellungnahmeverfahren pro Bundesland (AJ 2023)</v>
      </c>
      <c r="C21" s="2" t="str">
        <f>HYPERLINK("#'WI-HI-A - A_10_QI'!A1", "A_10_QI")</f>
        <v>A_10_QI</v>
      </c>
    </row>
    <row r="22" spans="2:3" x14ac:dyDescent="0.4">
      <c r="B22" s="2" t="str">
        <f>HYPERLINK("#'WI-HI-A - A_12_QI'!A1", "Darstellung des Verlaufs der Bewertung (AJ 2023)")</f>
        <v>Darstellung des Verlaufs der Bewertung (AJ 2023)</v>
      </c>
      <c r="C22" s="2" t="str">
        <f>HYPERLINK("#'WI-HI-A - A_12_QI'!A1", "A_12_QI")</f>
        <v>A_12_QI</v>
      </c>
    </row>
    <row r="23" spans="2:3" x14ac:dyDescent="0.4">
      <c r="B23" s="2" t="str">
        <f>HYPERLINK("#'WI-HI-A - A_13_QI'!A1", "Qualitätsindikatoren: Art der Maßnahme in Maßnahmenstufe 1 (AJ 2022 und 2023)")</f>
        <v>Qualitätsindikatoren: Art der Maßnahme in Maßnahmenstufe 1 (AJ 2022 und 2023)</v>
      </c>
      <c r="C23" s="2" t="str">
        <f>HYPERLINK("#'WI-HI-A - A_13_QI'!A1", "A_13_QI")</f>
        <v>A_13_QI</v>
      </c>
    </row>
  </sheetData>
  <pageMargins left="0.7" right="0.7" top="0.75" bottom="0.75" header="0.3" footer="0.3"/>
  <pageSetup paperSize="9" orientation="portrait" horizontalDpi="300" verticalDpi="300"/>
</worksheet>
</file>

<file path=xl/worksheets/sheet5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heetViews>
  <sheetFormatPr baseColWidth="10" defaultRowHeight="14.6" x14ac:dyDescent="0.4"/>
  <cols>
    <col min="2" max="2" width="9.69140625" customWidth="1"/>
    <col min="3" max="3" width="64.69140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KCHK-AK-CHIR'!A1", "Zurück")</f>
        <v>Zurück</v>
      </c>
    </row>
    <row r="3" spans="1:7" x14ac:dyDescent="0.4">
      <c r="B3" s="7" t="s">
        <v>1824</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381</v>
      </c>
      <c r="C6" s="6" t="s">
        <v>382</v>
      </c>
      <c r="D6" s="9" t="s">
        <v>1597</v>
      </c>
      <c r="E6" s="9" t="s">
        <v>85</v>
      </c>
      <c r="F6" s="9" t="s">
        <v>85</v>
      </c>
      <c r="G6" s="9" t="s">
        <v>85</v>
      </c>
    </row>
    <row r="7" spans="1:7" ht="24.9" x14ac:dyDescent="0.4">
      <c r="B7" s="10" t="s">
        <v>383</v>
      </c>
      <c r="C7" s="10" t="s">
        <v>384</v>
      </c>
      <c r="D7" s="11" t="s">
        <v>1584</v>
      </c>
      <c r="E7" s="11" t="s">
        <v>45</v>
      </c>
      <c r="F7" s="11" t="s">
        <v>45</v>
      </c>
      <c r="G7" s="11" t="s">
        <v>45</v>
      </c>
    </row>
    <row r="8" spans="1:7" ht="24.9" x14ac:dyDescent="0.4">
      <c r="B8" s="6" t="s">
        <v>385</v>
      </c>
      <c r="C8" s="6" t="s">
        <v>386</v>
      </c>
      <c r="D8" s="9" t="s">
        <v>1663</v>
      </c>
      <c r="E8" s="9" t="s">
        <v>149</v>
      </c>
      <c r="F8" s="9" t="s">
        <v>940</v>
      </c>
      <c r="G8" s="9" t="s">
        <v>149</v>
      </c>
    </row>
    <row r="9" spans="1:7" ht="24.9" x14ac:dyDescent="0.4">
      <c r="B9" s="10" t="s">
        <v>387</v>
      </c>
      <c r="C9" s="10" t="s">
        <v>368</v>
      </c>
      <c r="D9" s="11" t="s">
        <v>1597</v>
      </c>
      <c r="E9" s="11" t="s">
        <v>85</v>
      </c>
      <c r="F9" s="11" t="s">
        <v>85</v>
      </c>
      <c r="G9" s="11" t="s">
        <v>85</v>
      </c>
    </row>
    <row r="10" spans="1:7" ht="24.9" x14ac:dyDescent="0.4">
      <c r="B10" s="6" t="s">
        <v>388</v>
      </c>
      <c r="C10" s="6" t="s">
        <v>389</v>
      </c>
      <c r="D10" s="9" t="s">
        <v>1597</v>
      </c>
      <c r="E10" s="9" t="s">
        <v>884</v>
      </c>
      <c r="F10" s="9" t="s">
        <v>884</v>
      </c>
      <c r="G10" s="9" t="s">
        <v>85</v>
      </c>
    </row>
    <row r="11" spans="1:7" ht="24.9" x14ac:dyDescent="0.4">
      <c r="B11" s="10" t="s">
        <v>390</v>
      </c>
      <c r="C11" s="10" t="s">
        <v>391</v>
      </c>
      <c r="D11" s="11" t="s">
        <v>1663</v>
      </c>
      <c r="E11" s="11" t="s">
        <v>940</v>
      </c>
      <c r="F11" s="11" t="s">
        <v>902</v>
      </c>
      <c r="G11" s="11" t="s">
        <v>149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5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KCHK-AK-CHIR'!A1", "Zurück")</f>
        <v>Zurück</v>
      </c>
    </row>
  </sheetData>
  <pageMargins left="0.7" right="0.7" top="0.75" bottom="0.75" header="0.3" footer="0.3"/>
  <pageSetup paperSize="9" orientation="portrait" horizontalDpi="300" verticalDpi="300"/>
</worksheet>
</file>

<file path=xl/worksheets/sheet5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heetViews>
  <sheetFormatPr baseColWidth="10" defaultRowHeight="14.6" x14ac:dyDescent="0.4"/>
  <cols>
    <col min="2" max="2" width="9.69140625" customWidth="1"/>
    <col min="3" max="3" width="41"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KCHK-AK-CHIR'!A1", "Zurück")</f>
        <v>Zurück</v>
      </c>
    </row>
    <row r="3" spans="1:6" x14ac:dyDescent="0.4">
      <c r="B3" s="7" t="s">
        <v>2291</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41</v>
      </c>
      <c r="C6" s="21"/>
      <c r="D6" s="29"/>
      <c r="E6" s="29"/>
      <c r="F6" s="29"/>
    </row>
    <row r="7" spans="1:6" ht="24.9" x14ac:dyDescent="0.4">
      <c r="B7" s="6" t="s">
        <v>69</v>
      </c>
      <c r="C7" s="6" t="s">
        <v>43</v>
      </c>
      <c r="D7" s="9" t="s">
        <v>1585</v>
      </c>
      <c r="E7" s="9" t="s">
        <v>919</v>
      </c>
      <c r="F7" s="9" t="s">
        <v>49</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5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KCHK-AK-CHIR'!A1", "Zurück")</f>
        <v>Zurück</v>
      </c>
    </row>
  </sheetData>
  <pageMargins left="0.7" right="0.7" top="0.75" bottom="0.75" header="0.3" footer="0.3"/>
  <pageSetup paperSize="9" orientation="portrait" horizontalDpi="300" verticalDpi="300"/>
</worksheet>
</file>

<file path=xl/worksheets/sheet5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baseColWidth="10" defaultRowHeight="14.6" x14ac:dyDescent="0.4"/>
  <cols>
    <col min="2" max="2" width="9.69140625" customWidth="1"/>
    <col min="3" max="3" width="64.69140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KCHK-AK-CHIR'!A1", "Zurück")</f>
        <v>Zurück</v>
      </c>
    </row>
    <row r="3" spans="1:8" x14ac:dyDescent="0.4">
      <c r="B3" s="7" t="s">
        <v>2419</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381</v>
      </c>
      <c r="C6" s="6" t="s">
        <v>382</v>
      </c>
      <c r="D6" s="9" t="s">
        <v>1597</v>
      </c>
      <c r="E6" s="9" t="s">
        <v>85</v>
      </c>
      <c r="F6" s="9" t="s">
        <v>885</v>
      </c>
      <c r="G6" s="9" t="s">
        <v>85</v>
      </c>
      <c r="H6" s="9" t="s">
        <v>85</v>
      </c>
    </row>
    <row r="7" spans="1:8" ht="24.9" x14ac:dyDescent="0.4">
      <c r="B7" s="10" t="s">
        <v>383</v>
      </c>
      <c r="C7" s="10" t="s">
        <v>384</v>
      </c>
      <c r="D7" s="11" t="s">
        <v>1584</v>
      </c>
      <c r="E7" s="11" t="s">
        <v>45</v>
      </c>
      <c r="F7" s="11" t="s">
        <v>44</v>
      </c>
      <c r="G7" s="11" t="s">
        <v>45</v>
      </c>
      <c r="H7" s="11" t="s">
        <v>45</v>
      </c>
    </row>
    <row r="8" spans="1:8" ht="24.9" x14ac:dyDescent="0.4">
      <c r="B8" s="6" t="s">
        <v>385</v>
      </c>
      <c r="C8" s="6" t="s">
        <v>386</v>
      </c>
      <c r="D8" s="9" t="s">
        <v>1663</v>
      </c>
      <c r="E8" s="9" t="s">
        <v>149</v>
      </c>
      <c r="F8" s="9" t="s">
        <v>941</v>
      </c>
      <c r="G8" s="9" t="s">
        <v>149</v>
      </c>
      <c r="H8" s="9" t="s">
        <v>149</v>
      </c>
    </row>
    <row r="9" spans="1:8" ht="24.9" x14ac:dyDescent="0.4">
      <c r="B9" s="10" t="s">
        <v>387</v>
      </c>
      <c r="C9" s="10" t="s">
        <v>368</v>
      </c>
      <c r="D9" s="11" t="s">
        <v>1597</v>
      </c>
      <c r="E9" s="11" t="s">
        <v>85</v>
      </c>
      <c r="F9" s="11" t="s">
        <v>84</v>
      </c>
      <c r="G9" s="11" t="s">
        <v>85</v>
      </c>
      <c r="H9" s="11" t="s">
        <v>85</v>
      </c>
    </row>
    <row r="10" spans="1:8" ht="24.9" x14ac:dyDescent="0.4">
      <c r="B10" s="6" t="s">
        <v>388</v>
      </c>
      <c r="C10" s="6" t="s">
        <v>389</v>
      </c>
      <c r="D10" s="9" t="s">
        <v>1597</v>
      </c>
      <c r="E10" s="9" t="s">
        <v>85</v>
      </c>
      <c r="F10" s="9" t="s">
        <v>959</v>
      </c>
      <c r="G10" s="9" t="s">
        <v>85</v>
      </c>
      <c r="H10" s="9" t="s">
        <v>85</v>
      </c>
    </row>
    <row r="11" spans="1:8" ht="24.9" x14ac:dyDescent="0.4">
      <c r="B11" s="10" t="s">
        <v>390</v>
      </c>
      <c r="C11" s="10" t="s">
        <v>391</v>
      </c>
      <c r="D11" s="11" t="s">
        <v>1663</v>
      </c>
      <c r="E11" s="11" t="s">
        <v>149</v>
      </c>
      <c r="F11" s="11" t="s">
        <v>940</v>
      </c>
      <c r="G11" s="11" t="s">
        <v>149</v>
      </c>
      <c r="H11" s="11" t="s">
        <v>149</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5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KCHK-AK-CHIR'!A1", "Zurück")</f>
        <v>Zurück</v>
      </c>
    </row>
  </sheetData>
  <pageMargins left="0.7" right="0.7" top="0.75" bottom="0.75" header="0.3" footer="0.3"/>
  <pageSetup paperSize="9" orientation="portrait" horizontalDpi="300" verticalDpi="300"/>
</worksheet>
</file>

<file path=xl/worksheets/sheet5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41"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KCHK-AK-CHIR'!A1", "Zurück")</f>
        <v>Zurück</v>
      </c>
    </row>
    <row r="3" spans="1:5" x14ac:dyDescent="0.4">
      <c r="B3" s="7" t="s">
        <v>2855</v>
      </c>
    </row>
    <row r="4" spans="1:5" x14ac:dyDescent="0.4">
      <c r="B4" s="25" t="s">
        <v>36</v>
      </c>
      <c r="C4" s="25" t="s">
        <v>37</v>
      </c>
      <c r="D4" s="26" t="s">
        <v>1580</v>
      </c>
      <c r="E4" s="12" t="s">
        <v>1581</v>
      </c>
    </row>
    <row r="5" spans="1:5" x14ac:dyDescent="0.4">
      <c r="B5" s="24"/>
      <c r="C5" s="24"/>
      <c r="D5" s="27"/>
      <c r="E5" s="8" t="s">
        <v>2851</v>
      </c>
    </row>
    <row r="6" spans="1:5" x14ac:dyDescent="0.4">
      <c r="B6" s="21" t="s">
        <v>41</v>
      </c>
      <c r="C6" s="21"/>
      <c r="D6" s="29"/>
      <c r="E6" s="29"/>
    </row>
    <row r="7" spans="1:5" ht="24.9" x14ac:dyDescent="0.4">
      <c r="B7" s="6" t="s">
        <v>69</v>
      </c>
      <c r="C7" s="6" t="s">
        <v>43</v>
      </c>
      <c r="D7" s="9" t="s">
        <v>1585</v>
      </c>
      <c r="E7" s="9" t="s">
        <v>49</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5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KCHK-AK-CHIR'!A1", "Zurück")</f>
        <v>Zurück</v>
      </c>
    </row>
  </sheetData>
  <pageMargins left="0.7" right="0.7" top="0.75" bottom="0.75" header="0.3" footer="0.3"/>
  <pageSetup paperSize="9" orientation="portrait" horizontalDpi="300" verticalDpi="300"/>
</worksheet>
</file>

<file path=xl/worksheets/sheet5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baseColWidth="10" defaultRowHeight="14.6" x14ac:dyDescent="0.4"/>
  <cols>
    <col min="2" max="2" width="9.69140625" customWidth="1"/>
    <col min="3" max="3" width="64.69140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KCHK-AK-CHIR'!A1", "Zurück")</f>
        <v>Zurück</v>
      </c>
    </row>
    <row r="3" spans="1:8" x14ac:dyDescent="0.4">
      <c r="B3" s="7" t="s">
        <v>2942</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381</v>
      </c>
      <c r="C6" s="6" t="s">
        <v>382</v>
      </c>
      <c r="D6" s="9" t="s">
        <v>1597</v>
      </c>
      <c r="E6" s="9" t="s">
        <v>884</v>
      </c>
      <c r="F6" s="9" t="s">
        <v>85</v>
      </c>
      <c r="G6" s="9" t="s">
        <v>85</v>
      </c>
      <c r="H6" s="9" t="s">
        <v>85</v>
      </c>
    </row>
    <row r="7" spans="1:8" ht="24.9" x14ac:dyDescent="0.4">
      <c r="B7" s="10" t="s">
        <v>383</v>
      </c>
      <c r="C7" s="10" t="s">
        <v>384</v>
      </c>
      <c r="D7" s="11" t="s">
        <v>1584</v>
      </c>
      <c r="E7" s="11" t="s">
        <v>45</v>
      </c>
      <c r="F7" s="11" t="s">
        <v>45</v>
      </c>
      <c r="G7" s="11" t="s">
        <v>45</v>
      </c>
      <c r="H7" s="11" t="s">
        <v>45</v>
      </c>
    </row>
    <row r="8" spans="1:8" ht="24.9" x14ac:dyDescent="0.4">
      <c r="B8" s="6" t="s">
        <v>385</v>
      </c>
      <c r="C8" s="6" t="s">
        <v>386</v>
      </c>
      <c r="D8" s="9" t="s">
        <v>1663</v>
      </c>
      <c r="E8" s="9" t="s">
        <v>149</v>
      </c>
      <c r="F8" s="9" t="s">
        <v>149</v>
      </c>
      <c r="G8" s="9" t="s">
        <v>149</v>
      </c>
      <c r="H8" s="9" t="s">
        <v>149</v>
      </c>
    </row>
    <row r="9" spans="1:8" ht="24.9" x14ac:dyDescent="0.4">
      <c r="B9" s="10" t="s">
        <v>387</v>
      </c>
      <c r="C9" s="10" t="s">
        <v>368</v>
      </c>
      <c r="D9" s="11" t="s">
        <v>1597</v>
      </c>
      <c r="E9" s="11" t="s">
        <v>85</v>
      </c>
      <c r="F9" s="11" t="s">
        <v>85</v>
      </c>
      <c r="G9" s="11" t="s">
        <v>85</v>
      </c>
      <c r="H9" s="11" t="s">
        <v>85</v>
      </c>
    </row>
    <row r="10" spans="1:8" ht="24.9" x14ac:dyDescent="0.4">
      <c r="B10" s="6" t="s">
        <v>388</v>
      </c>
      <c r="C10" s="6" t="s">
        <v>389</v>
      </c>
      <c r="D10" s="9" t="s">
        <v>1597</v>
      </c>
      <c r="E10" s="9" t="s">
        <v>85</v>
      </c>
      <c r="F10" s="9" t="s">
        <v>85</v>
      </c>
      <c r="G10" s="9" t="s">
        <v>85</v>
      </c>
      <c r="H10" s="9" t="s">
        <v>85</v>
      </c>
    </row>
    <row r="11" spans="1:8" ht="24.9" x14ac:dyDescent="0.4">
      <c r="B11" s="10" t="s">
        <v>390</v>
      </c>
      <c r="C11" s="10" t="s">
        <v>391</v>
      </c>
      <c r="D11" s="11" t="s">
        <v>1663</v>
      </c>
      <c r="E11" s="11" t="s">
        <v>149</v>
      </c>
      <c r="F11" s="11" t="s">
        <v>149</v>
      </c>
      <c r="G11" s="11" t="s">
        <v>149</v>
      </c>
      <c r="H11" s="11" t="s">
        <v>149</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5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KCHK-AK-CHIR'!A1", "Zurück")</f>
        <v>Zurück</v>
      </c>
    </row>
  </sheetData>
  <pageMargins left="0.7" right="0.7" top="0.75" bottom="0.75" header="0.3" footer="0.3"/>
  <pageSetup paperSize="9"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WI-HI-A'!A1", "Zurück")</f>
        <v>Zurück</v>
      </c>
    </row>
    <row r="3" spans="1:6" x14ac:dyDescent="0.4">
      <c r="B3" s="7" t="s">
        <v>4868</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4845</v>
      </c>
      <c r="D6" s="9" t="s">
        <v>3326</v>
      </c>
      <c r="E6" s="9" t="s">
        <v>3857</v>
      </c>
      <c r="F6" s="9" t="s">
        <v>3326</v>
      </c>
    </row>
    <row r="7" spans="1:6" x14ac:dyDescent="0.4">
      <c r="B7" s="16" t="s">
        <v>4655</v>
      </c>
      <c r="C7" s="9" t="s">
        <v>4845</v>
      </c>
      <c r="D7" s="9" t="s">
        <v>4443</v>
      </c>
      <c r="E7" s="9" t="s">
        <v>3857</v>
      </c>
      <c r="F7" s="9" t="s">
        <v>4443</v>
      </c>
    </row>
    <row r="8" spans="1:6" x14ac:dyDescent="0.4">
      <c r="B8" s="16" t="s">
        <v>4444</v>
      </c>
      <c r="C8" s="9" t="s">
        <v>4846</v>
      </c>
      <c r="D8" s="9" t="s">
        <v>4847</v>
      </c>
      <c r="E8" s="9" t="s">
        <v>4000</v>
      </c>
      <c r="F8" s="9" t="s">
        <v>4848</v>
      </c>
    </row>
    <row r="9" spans="1:6" x14ac:dyDescent="0.4">
      <c r="B9" s="9" t="s">
        <v>4446</v>
      </c>
      <c r="C9" s="9" t="s">
        <v>1597</v>
      </c>
      <c r="D9" s="9" t="s">
        <v>4849</v>
      </c>
      <c r="E9" s="9" t="s">
        <v>4850</v>
      </c>
      <c r="F9" s="9" t="s">
        <v>4467</v>
      </c>
    </row>
    <row r="10" spans="1:6" x14ac:dyDescent="0.4">
      <c r="B10" s="16" t="s">
        <v>4448</v>
      </c>
      <c r="C10" s="9" t="s">
        <v>4308</v>
      </c>
      <c r="D10" s="9" t="s">
        <v>4443</v>
      </c>
      <c r="E10" s="9" t="s">
        <v>1895</v>
      </c>
      <c r="F10" s="9" t="s">
        <v>4443</v>
      </c>
    </row>
    <row r="11" spans="1:6" x14ac:dyDescent="0.4">
      <c r="B11" s="9" t="s">
        <v>4664</v>
      </c>
      <c r="C11" s="9" t="s">
        <v>4308</v>
      </c>
      <c r="D11" s="9" t="s">
        <v>4443</v>
      </c>
      <c r="E11" s="9" t="s">
        <v>4851</v>
      </c>
      <c r="F11" s="9" t="s">
        <v>4488</v>
      </c>
    </row>
    <row r="12" spans="1:6" x14ac:dyDescent="0.4">
      <c r="B12" s="9" t="s">
        <v>4665</v>
      </c>
      <c r="C12" s="9" t="s">
        <v>1586</v>
      </c>
      <c r="D12" s="9" t="s">
        <v>4447</v>
      </c>
      <c r="E12" s="9" t="s">
        <v>1586</v>
      </c>
      <c r="F12" s="9" t="s">
        <v>4447</v>
      </c>
    </row>
    <row r="13" spans="1:6" x14ac:dyDescent="0.4">
      <c r="B13" s="9" t="s">
        <v>4852</v>
      </c>
      <c r="C13" s="9" t="s">
        <v>1586</v>
      </c>
      <c r="D13" s="9" t="s">
        <v>4447</v>
      </c>
      <c r="E13" s="9" t="s">
        <v>2009</v>
      </c>
      <c r="F13" s="9" t="s">
        <v>4487</v>
      </c>
    </row>
    <row r="14" spans="1:6" x14ac:dyDescent="0.4">
      <c r="B14" s="9" t="s">
        <v>4449</v>
      </c>
      <c r="C14" s="9" t="s">
        <v>1586</v>
      </c>
      <c r="D14" s="9" t="s">
        <v>4447</v>
      </c>
      <c r="E14" s="9" t="s">
        <v>1586</v>
      </c>
      <c r="F14" s="9" t="s">
        <v>4447</v>
      </c>
    </row>
    <row r="15" spans="1:6" x14ac:dyDescent="0.4">
      <c r="B15" s="21" t="s">
        <v>4450</v>
      </c>
      <c r="C15" s="22" t="s">
        <v>4437</v>
      </c>
      <c r="D15" s="22" t="s">
        <v>4437</v>
      </c>
      <c r="E15" s="22" t="s">
        <v>4437</v>
      </c>
      <c r="F15" s="22" t="s">
        <v>4437</v>
      </c>
    </row>
    <row r="16" spans="1:6" x14ac:dyDescent="0.4">
      <c r="B16" s="6" t="s">
        <v>4451</v>
      </c>
      <c r="C16" s="9" t="s">
        <v>1627</v>
      </c>
      <c r="D16" s="9" t="s">
        <v>4853</v>
      </c>
      <c r="E16" s="9" t="s">
        <v>3874</v>
      </c>
      <c r="F16" s="9" t="s">
        <v>4854</v>
      </c>
    </row>
    <row r="17" spans="2:6" x14ac:dyDescent="0.4">
      <c r="B17" s="6" t="s">
        <v>4453</v>
      </c>
      <c r="C17" s="9" t="s">
        <v>2047</v>
      </c>
      <c r="D17" s="9" t="s">
        <v>4855</v>
      </c>
      <c r="E17" s="9" t="s">
        <v>3360</v>
      </c>
      <c r="F17" s="9" t="s">
        <v>4856</v>
      </c>
    </row>
    <row r="18" spans="2:6" x14ac:dyDescent="0.4">
      <c r="B18" s="9" t="s">
        <v>4455</v>
      </c>
      <c r="C18" s="9" t="s">
        <v>2047</v>
      </c>
      <c r="D18" s="9" t="s">
        <v>4443</v>
      </c>
      <c r="E18" s="9" t="s">
        <v>3360</v>
      </c>
      <c r="F18" s="9" t="s">
        <v>4443</v>
      </c>
    </row>
    <row r="19" spans="2:6" x14ac:dyDescent="0.4">
      <c r="B19" s="9" t="s">
        <v>4456</v>
      </c>
      <c r="C19" s="9" t="s">
        <v>1584</v>
      </c>
      <c r="D19" s="9" t="s">
        <v>4857</v>
      </c>
      <c r="E19" s="9" t="s">
        <v>1586</v>
      </c>
      <c r="F19" s="9" t="s">
        <v>4447</v>
      </c>
    </row>
    <row r="20" spans="2:6" x14ac:dyDescent="0.4">
      <c r="B20" s="9" t="s">
        <v>4457</v>
      </c>
      <c r="C20" s="9" t="s">
        <v>1586</v>
      </c>
      <c r="D20" s="9" t="s">
        <v>4447</v>
      </c>
      <c r="E20" s="9" t="s">
        <v>1586</v>
      </c>
      <c r="F20" s="9" t="s">
        <v>4447</v>
      </c>
    </row>
    <row r="21" spans="2:6" x14ac:dyDescent="0.4">
      <c r="B21" s="6" t="s">
        <v>4458</v>
      </c>
      <c r="C21" s="9" t="s">
        <v>1668</v>
      </c>
      <c r="D21" s="9" t="s">
        <v>4858</v>
      </c>
      <c r="E21" s="9" t="s">
        <v>1670</v>
      </c>
      <c r="F21" s="9" t="s">
        <v>4859</v>
      </c>
    </row>
    <row r="22" spans="2:6" x14ac:dyDescent="0.4">
      <c r="B22" s="21" t="s">
        <v>4459</v>
      </c>
      <c r="C22" s="22" t="s">
        <v>4437</v>
      </c>
      <c r="D22" s="22" t="s">
        <v>4437</v>
      </c>
      <c r="E22" s="22" t="s">
        <v>4437</v>
      </c>
      <c r="F22" s="22" t="s">
        <v>4437</v>
      </c>
    </row>
    <row r="23" spans="2:6" x14ac:dyDescent="0.4">
      <c r="B23" s="6" t="s">
        <v>4460</v>
      </c>
      <c r="C23" s="9" t="s">
        <v>1665</v>
      </c>
      <c r="D23" s="9" t="s">
        <v>4860</v>
      </c>
      <c r="E23" s="9" t="s">
        <v>1656</v>
      </c>
      <c r="F23" s="9" t="s">
        <v>4861</v>
      </c>
    </row>
    <row r="24" spans="2:6" x14ac:dyDescent="0.4">
      <c r="B24" s="6" t="s">
        <v>4462</v>
      </c>
      <c r="C24" s="9" t="s">
        <v>1687</v>
      </c>
      <c r="D24" s="9" t="s">
        <v>4862</v>
      </c>
      <c r="E24" s="9" t="s">
        <v>1886</v>
      </c>
      <c r="F24" s="9" t="s">
        <v>4863</v>
      </c>
    </row>
    <row r="25" spans="2:6" x14ac:dyDescent="0.4">
      <c r="B25" s="6" t="s">
        <v>4682</v>
      </c>
      <c r="C25" s="9" t="s">
        <v>1668</v>
      </c>
      <c r="D25" s="9" t="s">
        <v>4864</v>
      </c>
      <c r="E25" s="9" t="s">
        <v>1835</v>
      </c>
      <c r="F25" s="9" t="s">
        <v>4865</v>
      </c>
    </row>
    <row r="26" spans="2:6" x14ac:dyDescent="0.4">
      <c r="B26" s="6" t="s">
        <v>4464</v>
      </c>
      <c r="C26" s="9" t="s">
        <v>1851</v>
      </c>
      <c r="D26" s="9" t="s">
        <v>4866</v>
      </c>
      <c r="E26" s="9" t="s">
        <v>4867</v>
      </c>
      <c r="F26" s="9" t="s">
        <v>4491</v>
      </c>
    </row>
    <row r="27" spans="2:6" x14ac:dyDescent="0.4">
      <c r="B27" s="21" t="s">
        <v>4465</v>
      </c>
      <c r="C27" s="22" t="s">
        <v>4437</v>
      </c>
      <c r="D27" s="22" t="s">
        <v>4437</v>
      </c>
      <c r="E27" s="22" t="s">
        <v>4437</v>
      </c>
      <c r="F27" s="22" t="s">
        <v>4437</v>
      </c>
    </row>
    <row r="28" spans="2:6" x14ac:dyDescent="0.4">
      <c r="B28" s="6" t="s">
        <v>4466</v>
      </c>
      <c r="C28" s="9" t="s">
        <v>1595</v>
      </c>
      <c r="D28" s="9" t="s">
        <v>4467</v>
      </c>
      <c r="E28" s="9" t="s">
        <v>1953</v>
      </c>
      <c r="F28" s="9" t="s">
        <v>4467</v>
      </c>
    </row>
    <row r="29" spans="2:6" x14ac:dyDescent="0.4">
      <c r="B29" s="6" t="s">
        <v>4468</v>
      </c>
      <c r="C29" s="9" t="s">
        <v>1586</v>
      </c>
      <c r="D29" s="9" t="s">
        <v>4467</v>
      </c>
      <c r="E29" s="9" t="s">
        <v>1586</v>
      </c>
      <c r="F29" s="9" t="s">
        <v>4467</v>
      </c>
    </row>
    <row r="30" spans="2:6" x14ac:dyDescent="0.4">
      <c r="B30" s="13" t="s">
        <v>4470</v>
      </c>
    </row>
  </sheetData>
  <mergeCells count="6">
    <mergeCell ref="B27:F27"/>
    <mergeCell ref="B4:B5"/>
    <mergeCell ref="C4:D4"/>
    <mergeCell ref="E4:F4"/>
    <mergeCell ref="B15:F15"/>
    <mergeCell ref="B22:F22"/>
  </mergeCells>
  <pageMargins left="0.7" right="0.7" top="0.75" bottom="0.75" header="0.3" footer="0.3"/>
  <pageSetup paperSize="9" orientation="portrait" horizontalDpi="300" verticalDpi="300"/>
</worksheet>
</file>

<file path=xl/worksheets/sheet5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heetViews>
  <sheetFormatPr baseColWidth="10" defaultRowHeight="14.6" x14ac:dyDescent="0.4"/>
  <cols>
    <col min="2" max="2" width="9.69140625" customWidth="1"/>
    <col min="3" max="3" width="64.69140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KCHK-AK-CHIR'!A1", "Zurück")</f>
        <v>Zurück</v>
      </c>
    </row>
    <row r="3" spans="1:6" x14ac:dyDescent="0.4">
      <c r="B3" s="7" t="s">
        <v>3228</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381</v>
      </c>
      <c r="C6" s="6" t="s">
        <v>382</v>
      </c>
      <c r="D6" s="9" t="s">
        <v>52</v>
      </c>
      <c r="E6" s="9" t="s">
        <v>85</v>
      </c>
      <c r="F6" s="9" t="s">
        <v>52</v>
      </c>
    </row>
    <row r="7" spans="1:6" ht="24.9" x14ac:dyDescent="0.4">
      <c r="B7" s="10" t="s">
        <v>383</v>
      </c>
      <c r="C7" s="10" t="s">
        <v>384</v>
      </c>
      <c r="D7" s="11" t="s">
        <v>52</v>
      </c>
      <c r="E7" s="11" t="s">
        <v>45</v>
      </c>
      <c r="F7" s="11" t="s">
        <v>52</v>
      </c>
    </row>
    <row r="8" spans="1:6" ht="24.9" x14ac:dyDescent="0.4">
      <c r="B8" s="6" t="s">
        <v>385</v>
      </c>
      <c r="C8" s="6" t="s">
        <v>386</v>
      </c>
      <c r="D8" s="9" t="s">
        <v>59</v>
      </c>
      <c r="E8" s="9" t="s">
        <v>85</v>
      </c>
      <c r="F8" s="9" t="s">
        <v>58</v>
      </c>
    </row>
    <row r="9" spans="1:6" ht="24.9" x14ac:dyDescent="0.4">
      <c r="B9" s="10" t="s">
        <v>387</v>
      </c>
      <c r="C9" s="10" t="s">
        <v>368</v>
      </c>
      <c r="D9" s="11" t="s">
        <v>52</v>
      </c>
      <c r="E9" s="11" t="s">
        <v>85</v>
      </c>
      <c r="F9" s="11" t="s">
        <v>52</v>
      </c>
    </row>
    <row r="10" spans="1:6" ht="24.9" x14ac:dyDescent="0.4">
      <c r="B10" s="6" t="s">
        <v>388</v>
      </c>
      <c r="C10" s="6" t="s">
        <v>389</v>
      </c>
      <c r="D10" s="9" t="s">
        <v>81</v>
      </c>
      <c r="E10" s="9" t="s">
        <v>81</v>
      </c>
      <c r="F10" s="9" t="s">
        <v>80</v>
      </c>
    </row>
    <row r="11" spans="1:6" ht="24.9" x14ac:dyDescent="0.4">
      <c r="B11" s="10" t="s">
        <v>390</v>
      </c>
      <c r="C11" s="10" t="s">
        <v>391</v>
      </c>
      <c r="D11" s="11" t="s">
        <v>85</v>
      </c>
      <c r="E11" s="11" t="s">
        <v>59</v>
      </c>
      <c r="F11" s="11" t="s">
        <v>84</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5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heetViews>
  <sheetFormatPr baseColWidth="10" defaultRowHeight="14.6" x14ac:dyDescent="0.4"/>
  <cols>
    <col min="2" max="2" width="9.69140625" customWidth="1"/>
    <col min="3" max="3" width="41"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KCHK-AK-CHIR'!A1", "Zurück")</f>
        <v>Zurück</v>
      </c>
    </row>
    <row r="3" spans="1:6" x14ac:dyDescent="0.4">
      <c r="B3" s="7" t="s">
        <v>3178</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41</v>
      </c>
      <c r="C6" s="21"/>
      <c r="D6" s="29"/>
      <c r="E6" s="29"/>
      <c r="F6" s="29"/>
    </row>
    <row r="7" spans="1:6" ht="24.9" x14ac:dyDescent="0.4">
      <c r="B7" s="6" t="s">
        <v>69</v>
      </c>
      <c r="C7" s="6" t="s">
        <v>43</v>
      </c>
      <c r="D7" s="9" t="s">
        <v>45</v>
      </c>
      <c r="E7" s="9" t="s">
        <v>187</v>
      </c>
      <c r="F7" s="9" t="s">
        <v>44</v>
      </c>
    </row>
  </sheetData>
  <mergeCells count="5">
    <mergeCell ref="B4:B5"/>
    <mergeCell ref="C4:C5"/>
    <mergeCell ref="D4:E4"/>
    <mergeCell ref="F4:F5"/>
    <mergeCell ref="B6:F6"/>
  </mergeCells>
  <pageMargins left="0.7" right="0.7" top="0.75" bottom="0.75" header="0.3" footer="0.3"/>
  <pageSetup paperSize="9" orientation="portrait" horizontalDpi="300" verticalDpi="300"/>
</worksheet>
</file>

<file path=xl/worksheets/sheet5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KCHK-AK-CHIR'!A1", "Zurück")</f>
        <v>Zurück</v>
      </c>
    </row>
  </sheetData>
  <pageMargins left="0.7" right="0.7" top="0.75" bottom="0.75" header="0.3" footer="0.3"/>
  <pageSetup paperSize="9" orientation="portrait" horizontalDpi="300" verticalDpi="300"/>
</worksheet>
</file>

<file path=xl/worksheets/sheet5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KCHK-AK-CHIR'!A1", "Zurück")</f>
        <v>Zurück</v>
      </c>
    </row>
  </sheetData>
  <pageMargins left="0.7" right="0.7" top="0.75" bottom="0.75" header="0.3" footer="0.3"/>
  <pageSetup paperSize="9" orientation="portrait" horizontalDpi="300" verticalDpi="300"/>
</worksheet>
</file>

<file path=xl/worksheets/sheet5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heetViews>
  <sheetFormatPr baseColWidth="10" defaultRowHeight="14.6" x14ac:dyDescent="0.4"/>
  <cols>
    <col min="2" max="2" width="9.69140625" customWidth="1"/>
    <col min="3" max="3" width="55.6132812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KCHK-AK-CHIR'!A1", "Zurück")</f>
        <v>Zurück</v>
      </c>
    </row>
    <row r="3" spans="1:11" x14ac:dyDescent="0.4">
      <c r="B3" s="7" t="s">
        <v>4407</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381</v>
      </c>
      <c r="C6" s="6" t="s">
        <v>382</v>
      </c>
      <c r="D6" s="6" t="s">
        <v>1610</v>
      </c>
      <c r="E6" s="9" t="s">
        <v>1586</v>
      </c>
      <c r="F6" s="9" t="s">
        <v>1586</v>
      </c>
      <c r="G6" s="9" t="s">
        <v>1586</v>
      </c>
      <c r="H6" s="9" t="s">
        <v>1586</v>
      </c>
      <c r="I6" s="9" t="s">
        <v>1586</v>
      </c>
      <c r="J6" s="9" t="s">
        <v>1586</v>
      </c>
      <c r="K6" s="9" t="s">
        <v>1586</v>
      </c>
    </row>
    <row r="7" spans="1:11" x14ac:dyDescent="0.4">
      <c r="B7" s="6" t="s">
        <v>381</v>
      </c>
      <c r="C7" s="6" t="s">
        <v>382</v>
      </c>
      <c r="D7" s="6" t="s">
        <v>4373</v>
      </c>
      <c r="E7" s="9" t="s">
        <v>1586</v>
      </c>
      <c r="F7" s="9" t="s">
        <v>1586</v>
      </c>
      <c r="G7" s="9" t="s">
        <v>1586</v>
      </c>
      <c r="H7" s="9" t="s">
        <v>1586</v>
      </c>
      <c r="I7" s="9" t="s">
        <v>1586</v>
      </c>
      <c r="J7" s="9" t="s">
        <v>1586</v>
      </c>
      <c r="K7" s="9" t="s">
        <v>1586</v>
      </c>
    </row>
    <row r="8" spans="1:11" x14ac:dyDescent="0.4">
      <c r="B8" s="6" t="s">
        <v>383</v>
      </c>
      <c r="C8" s="6" t="s">
        <v>384</v>
      </c>
      <c r="D8" s="6" t="s">
        <v>1610</v>
      </c>
      <c r="E8" s="9" t="s">
        <v>1586</v>
      </c>
      <c r="F8" s="9" t="s">
        <v>1586</v>
      </c>
      <c r="G8" s="9" t="s">
        <v>1586</v>
      </c>
      <c r="H8" s="9" t="s">
        <v>1586</v>
      </c>
      <c r="I8" s="9" t="s">
        <v>1586</v>
      </c>
      <c r="J8" s="9" t="s">
        <v>1586</v>
      </c>
      <c r="K8" s="9" t="s">
        <v>1586</v>
      </c>
    </row>
    <row r="9" spans="1:11" x14ac:dyDescent="0.4">
      <c r="B9" s="6" t="s">
        <v>383</v>
      </c>
      <c r="C9" s="6" t="s">
        <v>384</v>
      </c>
      <c r="D9" s="6" t="s">
        <v>4373</v>
      </c>
      <c r="E9" s="9" t="s">
        <v>1586</v>
      </c>
      <c r="F9" s="9" t="s">
        <v>1586</v>
      </c>
      <c r="G9" s="9" t="s">
        <v>1586</v>
      </c>
      <c r="H9" s="9" t="s">
        <v>1586</v>
      </c>
      <c r="I9" s="9" t="s">
        <v>1586</v>
      </c>
      <c r="J9" s="9" t="s">
        <v>1586</v>
      </c>
      <c r="K9" s="9" t="s">
        <v>1586</v>
      </c>
    </row>
    <row r="10" spans="1:11" x14ac:dyDescent="0.4">
      <c r="B10" s="6" t="s">
        <v>385</v>
      </c>
      <c r="C10" s="6" t="s">
        <v>386</v>
      </c>
      <c r="D10" s="6" t="s">
        <v>1610</v>
      </c>
      <c r="E10" s="9" t="s">
        <v>1586</v>
      </c>
      <c r="F10" s="9" t="s">
        <v>1586</v>
      </c>
      <c r="G10" s="9" t="s">
        <v>1586</v>
      </c>
      <c r="H10" s="9" t="s">
        <v>1586</v>
      </c>
      <c r="I10" s="9" t="s">
        <v>1586</v>
      </c>
      <c r="J10" s="9" t="s">
        <v>1586</v>
      </c>
      <c r="K10" s="9" t="s">
        <v>1586</v>
      </c>
    </row>
    <row r="11" spans="1:11" x14ac:dyDescent="0.4">
      <c r="B11" s="6" t="s">
        <v>385</v>
      </c>
      <c r="C11" s="6" t="s">
        <v>386</v>
      </c>
      <c r="D11" s="6" t="s">
        <v>4373</v>
      </c>
      <c r="E11" s="9" t="s">
        <v>1586</v>
      </c>
      <c r="F11" s="9" t="s">
        <v>1586</v>
      </c>
      <c r="G11" s="9" t="s">
        <v>1586</v>
      </c>
      <c r="H11" s="9" t="s">
        <v>1586</v>
      </c>
      <c r="I11" s="9" t="s">
        <v>1586</v>
      </c>
      <c r="J11" s="9" t="s">
        <v>1586</v>
      </c>
      <c r="K11" s="9" t="s">
        <v>1586</v>
      </c>
    </row>
    <row r="12" spans="1:11" x14ac:dyDescent="0.4">
      <c r="B12" s="6" t="s">
        <v>387</v>
      </c>
      <c r="C12" s="6" t="s">
        <v>368</v>
      </c>
      <c r="D12" s="6" t="s">
        <v>1610</v>
      </c>
      <c r="E12" s="9" t="s">
        <v>1586</v>
      </c>
      <c r="F12" s="9" t="s">
        <v>1586</v>
      </c>
      <c r="G12" s="9" t="s">
        <v>1586</v>
      </c>
      <c r="H12" s="9" t="s">
        <v>1586</v>
      </c>
      <c r="I12" s="9" t="s">
        <v>1586</v>
      </c>
      <c r="J12" s="9" t="s">
        <v>1586</v>
      </c>
      <c r="K12" s="9" t="s">
        <v>1586</v>
      </c>
    </row>
    <row r="13" spans="1:11" x14ac:dyDescent="0.4">
      <c r="B13" s="6" t="s">
        <v>387</v>
      </c>
      <c r="C13" s="6" t="s">
        <v>368</v>
      </c>
      <c r="D13" s="6" t="s">
        <v>4373</v>
      </c>
      <c r="E13" s="9" t="s">
        <v>1586</v>
      </c>
      <c r="F13" s="9" t="s">
        <v>1586</v>
      </c>
      <c r="G13" s="9" t="s">
        <v>1586</v>
      </c>
      <c r="H13" s="9" t="s">
        <v>1586</v>
      </c>
      <c r="I13" s="9" t="s">
        <v>1586</v>
      </c>
      <c r="J13" s="9" t="s">
        <v>1586</v>
      </c>
      <c r="K13" s="9" t="s">
        <v>1586</v>
      </c>
    </row>
    <row r="14" spans="1:11" x14ac:dyDescent="0.4">
      <c r="B14" s="6" t="s">
        <v>388</v>
      </c>
      <c r="C14" s="6" t="s">
        <v>389</v>
      </c>
      <c r="D14" s="6" t="s">
        <v>1610</v>
      </c>
      <c r="E14" s="9" t="s">
        <v>1586</v>
      </c>
      <c r="F14" s="9" t="s">
        <v>1586</v>
      </c>
      <c r="G14" s="9" t="s">
        <v>1586</v>
      </c>
      <c r="H14" s="9" t="s">
        <v>1586</v>
      </c>
      <c r="I14" s="9" t="s">
        <v>1586</v>
      </c>
      <c r="J14" s="9" t="s">
        <v>1586</v>
      </c>
      <c r="K14" s="9" t="s">
        <v>1586</v>
      </c>
    </row>
    <row r="15" spans="1:11" x14ac:dyDescent="0.4">
      <c r="B15" s="6" t="s">
        <v>388</v>
      </c>
      <c r="C15" s="6" t="s">
        <v>389</v>
      </c>
      <c r="D15" s="6" t="s">
        <v>4373</v>
      </c>
      <c r="E15" s="9" t="s">
        <v>1586</v>
      </c>
      <c r="F15" s="9" t="s">
        <v>1586</v>
      </c>
      <c r="G15" s="9" t="s">
        <v>1586</v>
      </c>
      <c r="H15" s="9" t="s">
        <v>1586</v>
      </c>
      <c r="I15" s="9" t="s">
        <v>1586</v>
      </c>
      <c r="J15" s="9" t="s">
        <v>1586</v>
      </c>
      <c r="K15" s="9" t="s">
        <v>1586</v>
      </c>
    </row>
    <row r="16" spans="1:11" x14ac:dyDescent="0.4">
      <c r="B16" s="6" t="s">
        <v>390</v>
      </c>
      <c r="C16" s="6" t="s">
        <v>391</v>
      </c>
      <c r="D16" s="6" t="s">
        <v>1610</v>
      </c>
      <c r="E16" s="9" t="s">
        <v>1586</v>
      </c>
      <c r="F16" s="9" t="s">
        <v>1586</v>
      </c>
      <c r="G16" s="9" t="s">
        <v>1586</v>
      </c>
      <c r="H16" s="9" t="s">
        <v>1586</v>
      </c>
      <c r="I16" s="9" t="s">
        <v>1586</v>
      </c>
      <c r="J16" s="9" t="s">
        <v>1586</v>
      </c>
      <c r="K16" s="9" t="s">
        <v>1586</v>
      </c>
    </row>
    <row r="17" spans="2:11" x14ac:dyDescent="0.4">
      <c r="B17" s="6" t="s">
        <v>390</v>
      </c>
      <c r="C17" s="6" t="s">
        <v>391</v>
      </c>
      <c r="D17" s="6" t="s">
        <v>4373</v>
      </c>
      <c r="E17" s="9" t="s">
        <v>1586</v>
      </c>
      <c r="F17" s="9" t="s">
        <v>1586</v>
      </c>
      <c r="G17" s="9" t="s">
        <v>1586</v>
      </c>
      <c r="H17" s="9" t="s">
        <v>1586</v>
      </c>
      <c r="I17" s="9" t="s">
        <v>1586</v>
      </c>
      <c r="J17" s="9" t="s">
        <v>1586</v>
      </c>
      <c r="K17" s="9" t="s">
        <v>1586</v>
      </c>
    </row>
    <row r="18" spans="2:11" x14ac:dyDescent="0.4">
      <c r="B18"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5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heetViews>
  <sheetFormatPr baseColWidth="10" defaultRowHeight="14.6" x14ac:dyDescent="0.4"/>
  <cols>
    <col min="2" max="2" width="9.69140625" customWidth="1"/>
    <col min="3" max="3" width="41"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KCHK-AK-CHIR'!A1", "Zurück")</f>
        <v>Zurück</v>
      </c>
    </row>
    <row r="3" spans="1:11" x14ac:dyDescent="0.4">
      <c r="B3" s="7" t="s">
        <v>4377</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41</v>
      </c>
      <c r="C6" s="21"/>
      <c r="D6" s="21"/>
      <c r="E6" s="29"/>
      <c r="F6" s="29"/>
      <c r="G6" s="29"/>
      <c r="H6" s="29"/>
      <c r="I6" s="29"/>
      <c r="J6" s="29"/>
      <c r="K6" s="29"/>
    </row>
    <row r="7" spans="1:11" x14ac:dyDescent="0.4">
      <c r="B7" s="6" t="s">
        <v>69</v>
      </c>
      <c r="C7" s="6" t="s">
        <v>43</v>
      </c>
      <c r="D7" s="6" t="s">
        <v>1610</v>
      </c>
      <c r="E7" s="9" t="s">
        <v>1586</v>
      </c>
      <c r="F7" s="9" t="s">
        <v>1586</v>
      </c>
      <c r="G7" s="9" t="s">
        <v>1586</v>
      </c>
      <c r="H7" s="9" t="s">
        <v>1586</v>
      </c>
      <c r="I7" s="9" t="s">
        <v>1586</v>
      </c>
      <c r="J7" s="9" t="s">
        <v>1586</v>
      </c>
      <c r="K7" s="9" t="s">
        <v>1586</v>
      </c>
    </row>
    <row r="8" spans="1:11" x14ac:dyDescent="0.4">
      <c r="B8" s="6" t="s">
        <v>69</v>
      </c>
      <c r="C8" s="6" t="s">
        <v>43</v>
      </c>
      <c r="D8" s="6" t="s">
        <v>4373</v>
      </c>
      <c r="E8" s="9" t="s">
        <v>1586</v>
      </c>
      <c r="F8" s="9" t="s">
        <v>1586</v>
      </c>
      <c r="G8" s="9" t="s">
        <v>1586</v>
      </c>
      <c r="H8" s="9" t="s">
        <v>1586</v>
      </c>
      <c r="I8" s="9" t="s">
        <v>1586</v>
      </c>
      <c r="J8" s="9" t="s">
        <v>1586</v>
      </c>
      <c r="K8" s="9" t="s">
        <v>1586</v>
      </c>
    </row>
    <row r="9" spans="1:11" x14ac:dyDescent="0.4">
      <c r="B9" s="13" t="s">
        <v>859</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5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HYPERLINK("#'KCHK-MK-KATH - K3_1_QI'!A1", "Qualitätsindikatoren: Übersicht über Auffälligkeiten und Qualitätssicherungsmaßnahmen gem. § 17 DeQS-RL")</f>
        <v>Qualitätsindikatoren: Übersicht über Auffälligkeiten und Qualitätssicherungsmaßnahmen gem. § 17 DeQS-RL</v>
      </c>
      <c r="C6" s="2" t="str">
        <f>HYPERLINK("#'KCHK-MK-KATH - K3_1_QI'!A1", "K3_1_QI")</f>
        <v>K3_1_QI</v>
      </c>
    </row>
    <row r="7" spans="1:3" x14ac:dyDescent="0.4">
      <c r="B7" s="2" t="str">
        <f>HYPERLINK("#'KCHK-MK-KATH - K3_1_AK'!A1", "Auffälligkeitskriterien: Übersicht über Auffälligkeiten und Qualitätssicherungsmaßnahmen gem. § 17 DeQS-RL")</f>
        <v>Auffälligkeitskriterien: Übersicht über Auffälligkeiten und Qualitätssicherungsmaßnahmen gem. § 17 DeQS-RL</v>
      </c>
      <c r="C7" s="2" t="str">
        <f>HYPERLINK("#'KCHK-MK-KATH - K3_1_AK'!A1", "K3_1_AK")</f>
        <v>K3_1_AK</v>
      </c>
    </row>
    <row r="8" spans="1:3" x14ac:dyDescent="0.4">
      <c r="B8" s="2" t="str">
        <f>HYPERLINK("#'KCHK-MK-KATH - K3_2_QI'!A1", "Qualitätsindikatoren: Auffälligkeiten und Bewertungen nach Abschluss des Stellungnahmeverfahrens (AJ 2023)")</f>
        <v>Qualitätsindikatoren: Auffälligkeiten und Bewertungen nach Abschluss des Stellungnahmeverfahrens (AJ 2023)</v>
      </c>
      <c r="C8" s="2" t="str">
        <f>HYPERLINK("#'KCHK-MK-KATH - K3_2_QI'!A1", "K3_2_QI")</f>
        <v>K3_2_QI</v>
      </c>
    </row>
    <row r="9" spans="1:3" x14ac:dyDescent="0.4">
      <c r="B9" s="2" t="str">
        <f>HYPERLINK("#'KCHK-MK-KATH - K3_2_AK'!A1", "Auffälligkeitskriterien: Auffälligkeiten und Bewertungen nach Abschluss des Stellungnahmeverfahrens (AJ 2023)")</f>
        <v>Auffälligkeitskriterien: Auffälligkeiten und Bewertungen nach Abschluss des Stellungnahmeverfahrens (AJ 2023)</v>
      </c>
      <c r="C9" s="2" t="str">
        <f>HYPERLINK("#'KCHK-MK-KATH - K3_2_AK'!A1", "K3_2_AK")</f>
        <v>K3_2_AK</v>
      </c>
    </row>
    <row r="10" spans="1:3" x14ac:dyDescent="0.4">
      <c r="B10" s="2" t="str">
        <f>HYPERLINK("#'KCHK-MK-KATH - K3_3_QI'!A1", "Qualitätsindikatoren: Wiederholte Auffälligkeiten (AJ 2023 und Vorjahre)")</f>
        <v>Qualitätsindikatoren: Wiederholte Auffälligkeiten (AJ 2023 und Vorjahre)</v>
      </c>
      <c r="C10" s="2" t="str">
        <f>HYPERLINK("#'KCHK-MK-KATH - K3_3_QI'!A1", "K3_3_QI")</f>
        <v>K3_3_QI</v>
      </c>
    </row>
    <row r="11" spans="1:3" x14ac:dyDescent="0.4">
      <c r="B11" s="2" t="str">
        <f>HYPERLINK("#'KCHK-MK-KATH - K3_3_AK'!A1", "Auffälligkeitskriterien: Wiederholte Auffälligkeiten (AJ 2023 und Vorjahre)")</f>
        <v>Auffälligkeitskriterien: Wiederholte Auffälligkeiten (AJ 2023 und Vorjahre)</v>
      </c>
      <c r="C11" s="2" t="str">
        <f>HYPERLINK("#'KCHK-MK-KATH - K3_3_AK'!A1", "K3_3_AK")</f>
        <v>K3_3_AK</v>
      </c>
    </row>
    <row r="12" spans="1:3" x14ac:dyDescent="0.4">
      <c r="B12" s="2" t="str">
        <f>HYPERLINK("#'KCHK-MK-KATH - K3_4_QI'!A1", "Qualitätsindikatoren: Mehrfache Auffälligkeiten bei Leistungserbringern (AJ 2023)")</f>
        <v>Qualitätsindikatoren: Mehrfache Auffälligkeiten bei Leistungserbringern (AJ 2023)</v>
      </c>
      <c r="C12" s="2" t="str">
        <f>HYPERLINK("#'KCHK-MK-KATH - K3_4_QI'!A1", "K3_4_QI")</f>
        <v>K3_4_QI</v>
      </c>
    </row>
    <row r="13" spans="1:3" x14ac:dyDescent="0.4">
      <c r="B13" s="2" t="str">
        <f>HYPERLINK("#'KCHK-MK-KATH - K3_4_AK'!A1", "Auffälligkeitskriterien: Mehrfache Auffälligkeiten bei Leistungserbringern (AJ 2023)")</f>
        <v>Auffälligkeitskriterien: Mehrfache Auffälligkeiten bei Leistungserbringern (AJ 2023)</v>
      </c>
      <c r="C13" s="2" t="str">
        <f>HYPERLINK("#'KCHK-MK-KATH - K3_4_AK'!A1", "K3_4_AK")</f>
        <v>K3_4_AK</v>
      </c>
    </row>
    <row r="14" spans="1:3" x14ac:dyDescent="0.4">
      <c r="B14" s="2" t="str">
        <f>HYPERLINK("#'KCHK-MK-KATH - K3_5_QI'!A1", "Auffälligkeiten und Stellungnahmeverfahren nach Fallzahl pro Qualitätsindikator (AJ 2023)")</f>
        <v>Auffälligkeiten und Stellungnahmeverfahren nach Fallzahl pro Qualitätsindikator (AJ 2023)</v>
      </c>
      <c r="C14" s="2" t="str">
        <f>HYPERLINK("#'KCHK-MK-KATH - K3_5_QI'!A1", "K3_5_QI")</f>
        <v>K3_5_QI</v>
      </c>
    </row>
    <row r="15" spans="1:3" x14ac:dyDescent="0.4">
      <c r="B15" s="2" t="str">
        <f>HYPERLINK("#'KCHK-MK-KATH - A_1_QI'!A1", "Qualitätsindikatoren: Art der Auffälligkeit (AJ 2023)")</f>
        <v>Qualitätsindikatoren: Art der Auffälligkeit (AJ 2023)</v>
      </c>
      <c r="C15" s="2" t="str">
        <f>HYPERLINK("#'KCHK-MK-KATH - A_1_QI'!A1", "A_1_QI")</f>
        <v>A_1_QI</v>
      </c>
    </row>
    <row r="16" spans="1:3" x14ac:dyDescent="0.4">
      <c r="B16" s="2" t="str">
        <f>HYPERLINK("#'KCHK-MK-KATH - A_1_AK'!A1", "Auffälligkeitskriterien: Art der Auffälligkeit (AJ 2023)")</f>
        <v>Auffälligkeitskriterien: Art der Auffälligkeit (AJ 2023)</v>
      </c>
      <c r="C16" s="2" t="str">
        <f>HYPERLINK("#'KCHK-MK-KATH - A_1_AK'!A1", "A_1_AK")</f>
        <v>A_1_AK</v>
      </c>
    </row>
    <row r="17" spans="2:3" x14ac:dyDescent="0.4">
      <c r="B17" s="2" t="str">
        <f>HYPERLINK("#'KCHK-MK-KATH - A_2_QI_a'!A1", "Qualitätsindikatoren: Stellungnahmeverfahren (AJ 2023)")</f>
        <v>Qualitätsindikatoren: Stellungnahmeverfahren (AJ 2023)</v>
      </c>
      <c r="C17" s="2" t="str">
        <f>HYPERLINK("#'KCHK-MK-KATH - A_2_QI_a'!A1", "A_2_QI_a")</f>
        <v>A_2_QI_a</v>
      </c>
    </row>
    <row r="18" spans="2:3" x14ac:dyDescent="0.4">
      <c r="B18" s="2" t="str">
        <f>HYPERLINK("#'KCHK-MK-KATH - A_2_AK_a'!A1", "Auffälligkeitskriterien: Stellungnahmeverfahren (AJ 2023)")</f>
        <v>Auffälligkeitskriterien: Stellungnahmeverfahren (AJ 2023)</v>
      </c>
      <c r="C18" s="2" t="str">
        <f>HYPERLINK("#'KCHK-MK-KATH - A_2_AK_a'!A1", "A_2_AK_a")</f>
        <v>A_2_AK_a</v>
      </c>
    </row>
    <row r="19" spans="2:3" x14ac:dyDescent="0.4">
      <c r="B19" s="2" t="str">
        <f>HYPERLINK("#'KCHK-MK-KATH - A_2_QI_b'!A1", "Qualitätsindikatoren: Freitextkommentare zur Nicht-Einleitung von Stellungnahmeverfahren (AJ 2023)")</f>
        <v>Qualitätsindikatoren: Freitextkommentare zur Nicht-Einleitung von Stellungnahmeverfahren (AJ 2023)</v>
      </c>
      <c r="C19" s="2" t="str">
        <f>HYPERLINK("#'KCHK-MK-KATH - A_2_QI_b'!A1", "A_2_QI_b")</f>
        <v>A_2_QI_b</v>
      </c>
    </row>
    <row r="20" spans="2:3" x14ac:dyDescent="0.4">
      <c r="B20" s="2" t="str">
        <f>HYPERLINK("#'KCHK-MK-KATH - A_2_AK_b'!A1", "Auffälligkeitskriterien: Freitextkommentare zur Nicht-Einleitung von Stellungnahmeverfahren (AJ 2023)")</f>
        <v>Auffälligkeitskriterien: Freitextkommentare zur Nicht-Einleitung von Stellungnahmeverfahren (AJ 2023)</v>
      </c>
      <c r="C20" s="2" t="str">
        <f>HYPERLINK("#'KCHK-MK-KATH - A_2_AK_b'!A1", "A_2_AK_b")</f>
        <v>A_2_AK_b</v>
      </c>
    </row>
    <row r="21" spans="2:3" x14ac:dyDescent="0.4">
      <c r="B21" s="2" t="str">
        <f>HYPERLINK("#'KCHK-MK-KATH - A_3_AK_a'!A1", "Auffälligkeitskriterien: Bewertung der qualitativ auffälligen Ergebnisse (AJ 2023)")</f>
        <v>Auffälligkeitskriterien: Bewertung der qualitativ auffälligen Ergebnisse (AJ 2023)</v>
      </c>
      <c r="C21" s="2" t="str">
        <f>HYPERLINK("#'KCHK-MK-KATH - A_3_AK_a'!A1", "A_3_AK_a")</f>
        <v>A_3_AK_a</v>
      </c>
    </row>
    <row r="22" spans="2:3" x14ac:dyDescent="0.4">
      <c r="B22" s="2" t="str">
        <f>HYPERLINK("#'KCHK-MK-KATH - A_3_AK_b'!A1", "Auffälligkeitskriterien: Freitextkommentare zur Bewertung der qualitativ auffälligen Ergebnisse (AJ 2023)")</f>
        <v>Auffälligkeitskriterien: Freitextkommentare zur Bewertung der qualitativ auffälligen Ergebnisse (AJ 2023)</v>
      </c>
      <c r="C22" s="2" t="str">
        <f>HYPERLINK("#'KCHK-MK-KATH - A_3_AK_b'!A1", "A_3_AK_b")</f>
        <v>A_3_AK_b</v>
      </c>
    </row>
    <row r="23" spans="2:3" x14ac:dyDescent="0.4">
      <c r="B23" s="2" t="str">
        <f>HYPERLINK("#'KCHK-MK-KATH - A_4_QI_a'!A1", "Qualitätsindikatoren: Bewertung der qualitativ auffälligen Ergebnisse (AJ 2023)")</f>
        <v>Qualitätsindikatoren: Bewertung der qualitativ auffälligen Ergebnisse (AJ 2023)</v>
      </c>
      <c r="C23" s="2" t="str">
        <f>HYPERLINK("#'KCHK-MK-KATH - A_4_QI_a'!A1", "A_4_QI_a")</f>
        <v>A_4_QI_a</v>
      </c>
    </row>
    <row r="24" spans="2:3" x14ac:dyDescent="0.4">
      <c r="B24" s="2" t="str">
        <f>HYPERLINK("#'KCHK-MK-KATH - A_4_QI_b'!A1", "Qualitätsindikatoren: Freitextkommentare zur Bewertung der qualitativ auffälligen Ergebnisse (AJ 2023)")</f>
        <v>Qualitätsindikatoren: Freitextkommentare zur Bewertung der qualitativ auffälligen Ergebnisse (AJ 2023)</v>
      </c>
      <c r="C24" s="2" t="str">
        <f>HYPERLINK("#'KCHK-MK-KATH - A_4_QI_b'!A1", "A_4_QI_b")</f>
        <v>A_4_QI_b</v>
      </c>
    </row>
    <row r="25" spans="2:3" x14ac:dyDescent="0.4">
      <c r="B25" s="2" t="str">
        <f>HYPERLINK("#'KCHK-MK-KATH - A_5_AK_a'!A1", "Auffälligkeitskriterien: Bewertung der qualitativ unauffälligen Ergebnisse (AJ 2023)")</f>
        <v>Auffälligkeitskriterien: Bewertung der qualitativ unauffälligen Ergebnisse (AJ 2023)</v>
      </c>
      <c r="C25" s="2" t="str">
        <f>HYPERLINK("#'KCHK-MK-KATH - A_5_AK_a'!A1", "A_5_AK_a")</f>
        <v>A_5_AK_a</v>
      </c>
    </row>
    <row r="26" spans="2:3" x14ac:dyDescent="0.4">
      <c r="B26" s="2" t="str">
        <f>HYPERLINK("#'KCHK-MK-KATH - A_5_AK_b'!A1", "Auffälligkeitskriterien: Freitextkommentare zur Bewertung der qualitativ unauffälligen Ergebnisse (AJ 2023)")</f>
        <v>Auffälligkeitskriterien: Freitextkommentare zur Bewertung der qualitativ unauffälligen Ergebnisse (AJ 2023)</v>
      </c>
      <c r="C26" s="2" t="str">
        <f>HYPERLINK("#'KCHK-MK-KATH - A_5_AK_b'!A1", "A_5_AK_b")</f>
        <v>A_5_AK_b</v>
      </c>
    </row>
    <row r="27" spans="2:3" x14ac:dyDescent="0.4">
      <c r="B27" s="2" t="str">
        <f>HYPERLINK("#'KCHK-MK-KATH - A_6_QI_a'!A1", "Qualitätsindikatoren: Bewertung der qualitativ unauffälligen Ergebnisse (AJ 2023)")</f>
        <v>Qualitätsindikatoren: Bewertung der qualitativ unauffälligen Ergebnisse (AJ 2023)</v>
      </c>
      <c r="C27" s="2" t="str">
        <f>HYPERLINK("#'KCHK-MK-KATH - A_6_QI_a'!A1", "A_6_QI_a")</f>
        <v>A_6_QI_a</v>
      </c>
    </row>
    <row r="28" spans="2:3" x14ac:dyDescent="0.4">
      <c r="B28" s="2" t="str">
        <f>HYPERLINK("#'KCHK-MK-KATH - A_6_QI_b'!A1", "Qualitätsindikatoren: Freitextkommentare zur Bewertung der qualitativ unauffälligen Ergebnisse (AJ 2023)")</f>
        <v>Qualitätsindikatoren: Freitextkommentare zur Bewertung der qualitativ unauffälligen Ergebnisse (AJ 2023)</v>
      </c>
      <c r="C28" s="2" t="str">
        <f>HYPERLINK("#'KCHK-MK-KATH - A_6_QI_b'!A1", "A_6_QI_b")</f>
        <v>A_6_QI_b</v>
      </c>
    </row>
    <row r="29" spans="2:3" x14ac:dyDescent="0.4">
      <c r="B29" s="2" t="str">
        <f>HYPERLINK("#'KCHK-MK-KATH - A_7_AK_a'!A1", "Auffälligkeitskriterien: Bewertung der  Ergebnisse als Sonstiges (AJ 2023)")</f>
        <v>Auffälligkeitskriterien: Bewertung der  Ergebnisse als Sonstiges (AJ 2023)</v>
      </c>
      <c r="C29" s="2" t="str">
        <f>HYPERLINK("#'KCHK-MK-KATH - A_7_AK_a'!A1", "A_7_AK_a")</f>
        <v>A_7_AK_a</v>
      </c>
    </row>
    <row r="30" spans="2:3" x14ac:dyDescent="0.4">
      <c r="B30" s="2" t="str">
        <f>HYPERLINK("#'KCHK-MK-KATH - A_7_AK_b'!A1", "Auffälligkeitskriterien: Freitextkommentare zur Bewertung der Ergebnisse als Sonstiges (AJ 2023)")</f>
        <v>Auffälligkeitskriterien: Freitextkommentare zur Bewertung der Ergebnisse als Sonstiges (AJ 2023)</v>
      </c>
      <c r="C30" s="2" t="str">
        <f>HYPERLINK("#'KCHK-MK-KATH - A_7_AK_b'!A1", "A_7_AK_b")</f>
        <v>A_7_AK_b</v>
      </c>
    </row>
    <row r="31" spans="2:3" x14ac:dyDescent="0.4">
      <c r="B31" s="2" t="str">
        <f>HYPERLINK("#'KCHK-MK-KATH - A_8_QI_a'!A1", "Qualitätsindikatoren: Bewertung der Ergebnisse als Dokumentationsfehler oder Sonstiges (AJ 2023)")</f>
        <v>Qualitätsindikatoren: Bewertung der Ergebnisse als Dokumentationsfehler oder Sonstiges (AJ 2023)</v>
      </c>
      <c r="C31" s="2" t="str">
        <f>HYPERLINK("#'KCHK-MK-KATH - A_8_QI_a'!A1", "A_8_QI_a")</f>
        <v>A_8_QI_a</v>
      </c>
    </row>
    <row r="32" spans="2:3" x14ac:dyDescent="0.4">
      <c r="B32" s="2" t="str">
        <f>HYPERLINK("#'KCHK-MK-KATH - A_8_QI_b'!A1", "Qualitätsindikatoren: Freitextkommentare zur Bewertung der Ergebnisse als Dokumentationsfehler oder Sonstiges (AJ 2023)")</f>
        <v>Qualitätsindikatoren: Freitextkommentare zur Bewertung der Ergebnisse als Dokumentationsfehler oder Sonstiges (AJ 2023)</v>
      </c>
      <c r="C32" s="2" t="str">
        <f>HYPERLINK("#'KCHK-MK-KATH - A_8_QI_b'!A1", "A_8_QI_b")</f>
        <v>A_8_QI_b</v>
      </c>
    </row>
    <row r="33" spans="2:3" x14ac:dyDescent="0.4">
      <c r="B33" s="2" t="str">
        <f>HYPERLINK("#'KCHK-MK-KATH - A_9_QI'!A1", "Qualitätsindikatoren: Initiierung Maßnahmenstufe 1 und 2 (AJ 2023)")</f>
        <v>Qualitätsindikatoren: Initiierung Maßnahmenstufe 1 und 2 (AJ 2023)</v>
      </c>
      <c r="C33" s="2" t="str">
        <f>HYPERLINK("#'KCHK-MK-KATH - A_9_QI'!A1", "A_9_QI")</f>
        <v>A_9_QI</v>
      </c>
    </row>
    <row r="34" spans="2:3" x14ac:dyDescent="0.4">
      <c r="B34" s="2" t="str">
        <f>HYPERLINK("#'KCHK-MK-KATH - A_9_AK'!A1", "Auffälligkeitskriterien: Initiierung Maßnahmenstufe 1 und 2 (AJ 2023)")</f>
        <v>Auffälligkeitskriterien: Initiierung Maßnahmenstufe 1 und 2 (AJ 2023)</v>
      </c>
      <c r="C34" s="2" t="str">
        <f>HYPERLINK("#'KCHK-MK-KATH - A_9_AK'!A1", "A_9_AK")</f>
        <v>A_9_AK</v>
      </c>
    </row>
    <row r="35" spans="2:3" x14ac:dyDescent="0.4">
      <c r="B35" s="2" t="str">
        <f>HYPERLINK("#'KCHK-MK-KATH - A_11_AK_QI'!A1", "Qualitätsindikatoren und Auffälligkeitskriterien: Best practice (AJ 2023)")</f>
        <v>Qualitätsindikatoren und Auffälligkeitskriterien: Best practice (AJ 2023)</v>
      </c>
      <c r="C35" s="2" t="str">
        <f>HYPERLINK("#'KCHK-MK-KATH - A_11_AK_QI'!A1", "A_11_AK_QI")</f>
        <v>A_11_AK_QI</v>
      </c>
    </row>
    <row r="36" spans="2:3" x14ac:dyDescent="0.4">
      <c r="B36" s="2" t="str">
        <f>HYPERLINK("#'KCHK-MK-KATH - A_12_QI'!A1", "Darstellung des Verlaufs der Bewertung (AJ 2023)")</f>
        <v>Darstellung des Verlaufs der Bewertung (AJ 2023)</v>
      </c>
      <c r="C36" s="2" t="str">
        <f>HYPERLINK("#'KCHK-MK-KATH - A_12_QI'!A1", "A_12_QI")</f>
        <v>A_12_QI</v>
      </c>
    </row>
    <row r="37" spans="2:3" x14ac:dyDescent="0.4">
      <c r="B37" s="2" t="str">
        <f>HYPERLINK("#'KCHK-MK-KATH - A_13_QI'!A1", "Qualitätsindikatoren: Art der Maßnahme in Maßnahmenstufe 1 (AJ 2022 und 2023)")</f>
        <v>Qualitätsindikatoren: Art der Maßnahme in Maßnahmenstufe 1 (AJ 2022 und 2023)</v>
      </c>
      <c r="C37" s="2" t="str">
        <f>HYPERLINK("#'KCHK-MK-KATH - A_13_QI'!A1", "A_13_QI")</f>
        <v>A_13_QI</v>
      </c>
    </row>
    <row r="38" spans="2:3" x14ac:dyDescent="0.4">
      <c r="B38" s="2" t="str">
        <f>HYPERLINK("#'KCHK-MK-KATH - A_13_AK'!A1", "Auffälligkeitskriterien: Art der Maßnahme in Maßnahmenstufe 1 (AJ 2022 und 2023)")</f>
        <v>Auffälligkeitskriterien: Art der Maßnahme in Maßnahmenstufe 1 (AJ 2022 und 2023)</v>
      </c>
      <c r="C38" s="2" t="str">
        <f>HYPERLINK("#'KCHK-MK-KATH - A_13_AK'!A1", "A_13_AK")</f>
        <v>A_13_AK</v>
      </c>
    </row>
  </sheetData>
  <pageMargins left="0.7" right="0.7" top="0.75" bottom="0.75" header="0.3" footer="0.3"/>
  <pageSetup paperSize="9" orientation="portrait" horizontalDpi="300" verticalDpi="300"/>
</worksheet>
</file>

<file path=xl/worksheets/sheet5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3.921875" customWidth="1"/>
    <col min="3" max="6" width="17.84375" customWidth="1"/>
  </cols>
  <sheetData>
    <row r="1" spans="1:6" x14ac:dyDescent="0.4">
      <c r="A1" s="2" t="str">
        <f>HYPERLINK("#'Auswahl Auswertungsmodul'!A1", "Zurück zum Start")</f>
        <v>Zurück zum Start</v>
      </c>
    </row>
    <row r="2" spans="1:6" x14ac:dyDescent="0.4">
      <c r="A2" s="2" t="str">
        <f>HYPERLINK("#'Auswahl KCHK-MK-KATH'!A1", "Zurück")</f>
        <v>Zurück</v>
      </c>
    </row>
    <row r="3" spans="1:6" x14ac:dyDescent="0.4">
      <c r="B3" s="7" t="s">
        <v>4777</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4761</v>
      </c>
      <c r="D6" s="9" t="s">
        <v>3326</v>
      </c>
      <c r="E6" s="9" t="s">
        <v>4762</v>
      </c>
      <c r="F6" s="9" t="s">
        <v>3326</v>
      </c>
    </row>
    <row r="7" spans="1:6" x14ac:dyDescent="0.4">
      <c r="B7" s="16" t="s">
        <v>4655</v>
      </c>
      <c r="C7" s="9" t="s">
        <v>4763</v>
      </c>
      <c r="D7" s="9" t="s">
        <v>4443</v>
      </c>
      <c r="E7" s="9" t="s">
        <v>4764</v>
      </c>
      <c r="F7" s="9" t="s">
        <v>4443</v>
      </c>
    </row>
    <row r="8" spans="1:6" x14ac:dyDescent="0.4">
      <c r="B8" s="16" t="s">
        <v>4444</v>
      </c>
      <c r="C8" s="9" t="s">
        <v>4765</v>
      </c>
      <c r="D8" s="9" t="s">
        <v>4766</v>
      </c>
      <c r="E8" s="9" t="s">
        <v>4191</v>
      </c>
      <c r="F8" s="9" t="s">
        <v>4767</v>
      </c>
    </row>
    <row r="9" spans="1:6" x14ac:dyDescent="0.4">
      <c r="B9" s="9" t="s">
        <v>4446</v>
      </c>
      <c r="C9" s="9" t="s">
        <v>1586</v>
      </c>
      <c r="D9" s="9" t="s">
        <v>4447</v>
      </c>
      <c r="E9" s="9" t="s">
        <v>1586</v>
      </c>
      <c r="F9" s="9" t="s">
        <v>4447</v>
      </c>
    </row>
    <row r="10" spans="1:6" x14ac:dyDescent="0.4">
      <c r="B10" s="16" t="s">
        <v>4448</v>
      </c>
      <c r="C10" s="9" t="s">
        <v>4765</v>
      </c>
      <c r="D10" s="9" t="s">
        <v>4443</v>
      </c>
      <c r="E10" s="9" t="s">
        <v>4191</v>
      </c>
      <c r="F10" s="9" t="s">
        <v>4443</v>
      </c>
    </row>
    <row r="11" spans="1:6" x14ac:dyDescent="0.4">
      <c r="B11" s="9" t="s">
        <v>4664</v>
      </c>
      <c r="C11" s="9" t="s">
        <v>4765</v>
      </c>
      <c r="D11" s="9" t="s">
        <v>4443</v>
      </c>
      <c r="E11" s="9" t="s">
        <v>4191</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4768</v>
      </c>
      <c r="D15" s="9" t="s">
        <v>4769</v>
      </c>
      <c r="E15" s="9" t="s">
        <v>1586</v>
      </c>
      <c r="F15" s="9" t="s">
        <v>4447</v>
      </c>
    </row>
    <row r="16" spans="1:6" x14ac:dyDescent="0.4">
      <c r="B16" s="6" t="s">
        <v>4453</v>
      </c>
      <c r="C16" s="9" t="s">
        <v>1947</v>
      </c>
      <c r="D16" s="9" t="s">
        <v>4770</v>
      </c>
      <c r="E16" s="9" t="s">
        <v>4191</v>
      </c>
      <c r="F16" s="9" t="s">
        <v>4443</v>
      </c>
    </row>
    <row r="17" spans="2:6" x14ac:dyDescent="0.4">
      <c r="B17" s="9" t="s">
        <v>4455</v>
      </c>
      <c r="C17" s="9" t="s">
        <v>1947</v>
      </c>
      <c r="D17" s="9" t="s">
        <v>4443</v>
      </c>
      <c r="E17" s="9" t="s">
        <v>4191</v>
      </c>
      <c r="F17" s="9" t="s">
        <v>4443</v>
      </c>
    </row>
    <row r="18" spans="2:6" x14ac:dyDescent="0.4">
      <c r="B18" s="9" t="s">
        <v>4456</v>
      </c>
      <c r="C18" s="9" t="s">
        <v>1586</v>
      </c>
      <c r="D18" s="9" t="s">
        <v>4447</v>
      </c>
      <c r="E18" s="9" t="s">
        <v>1588</v>
      </c>
      <c r="F18" s="9" t="s">
        <v>4520</v>
      </c>
    </row>
    <row r="19" spans="2:6" x14ac:dyDescent="0.4">
      <c r="B19" s="9" t="s">
        <v>4457</v>
      </c>
      <c r="C19" s="9" t="s">
        <v>1586</v>
      </c>
      <c r="D19" s="9" t="s">
        <v>4447</v>
      </c>
      <c r="E19" s="9" t="s">
        <v>1586</v>
      </c>
      <c r="F19" s="9" t="s">
        <v>4447</v>
      </c>
    </row>
    <row r="20" spans="2:6" x14ac:dyDescent="0.4">
      <c r="B20" s="6" t="s">
        <v>4458</v>
      </c>
      <c r="C20" s="9" t="s">
        <v>1586</v>
      </c>
      <c r="D20" s="9" t="s">
        <v>4447</v>
      </c>
      <c r="E20" s="9" t="s">
        <v>1595</v>
      </c>
      <c r="F20" s="9" t="s">
        <v>4771</v>
      </c>
    </row>
    <row r="21" spans="2:6" x14ac:dyDescent="0.4">
      <c r="B21" s="21" t="s">
        <v>4459</v>
      </c>
      <c r="C21" s="22" t="s">
        <v>4437</v>
      </c>
      <c r="D21" s="22" t="s">
        <v>4437</v>
      </c>
      <c r="E21" s="22" t="s">
        <v>4437</v>
      </c>
      <c r="F21" s="22" t="s">
        <v>4437</v>
      </c>
    </row>
    <row r="22" spans="2:6" x14ac:dyDescent="0.4">
      <c r="B22" s="6" t="s">
        <v>4460</v>
      </c>
      <c r="C22" s="9" t="s">
        <v>2034</v>
      </c>
      <c r="D22" s="9" t="s">
        <v>4772</v>
      </c>
      <c r="E22" s="9" t="s">
        <v>2025</v>
      </c>
      <c r="F22" s="9" t="s">
        <v>4773</v>
      </c>
    </row>
    <row r="23" spans="2:6" x14ac:dyDescent="0.4">
      <c r="B23" s="6" t="s">
        <v>4462</v>
      </c>
      <c r="C23" s="9" t="s">
        <v>1695</v>
      </c>
      <c r="D23" s="9" t="s">
        <v>4774</v>
      </c>
      <c r="E23" s="9" t="s">
        <v>2025</v>
      </c>
      <c r="F23" s="9" t="s">
        <v>4773</v>
      </c>
    </row>
    <row r="24" spans="2:6" x14ac:dyDescent="0.4">
      <c r="B24" s="6" t="s">
        <v>4682</v>
      </c>
      <c r="C24" s="9" t="s">
        <v>1632</v>
      </c>
      <c r="D24" s="9" t="s">
        <v>4775</v>
      </c>
      <c r="E24" s="9" t="s">
        <v>1835</v>
      </c>
      <c r="F24" s="9" t="s">
        <v>4776</v>
      </c>
    </row>
    <row r="25" spans="2:6" x14ac:dyDescent="0.4">
      <c r="B25" s="6" t="s">
        <v>4464</v>
      </c>
      <c r="C25" s="9" t="s">
        <v>1586</v>
      </c>
      <c r="D25" s="9" t="s">
        <v>4447</v>
      </c>
      <c r="E25" s="9" t="s">
        <v>1586</v>
      </c>
      <c r="F25" s="9" t="s">
        <v>4447</v>
      </c>
    </row>
    <row r="26" spans="2:6" x14ac:dyDescent="0.4">
      <c r="B26" s="21" t="s">
        <v>4465</v>
      </c>
      <c r="C26" s="22" t="s">
        <v>4437</v>
      </c>
      <c r="D26" s="22" t="s">
        <v>4437</v>
      </c>
      <c r="E26" s="22" t="s">
        <v>4437</v>
      </c>
      <c r="F26" s="22" t="s">
        <v>4437</v>
      </c>
    </row>
    <row r="27" spans="2:6" x14ac:dyDescent="0.4">
      <c r="B27" s="6" t="s">
        <v>4466</v>
      </c>
      <c r="C27" s="9" t="s">
        <v>1586</v>
      </c>
      <c r="D27" s="9" t="s">
        <v>4467</v>
      </c>
      <c r="E27" s="9" t="s">
        <v>1586</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5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6.4609375" customWidth="1"/>
    <col min="3" max="4" width="17.84375" customWidth="1"/>
  </cols>
  <sheetData>
    <row r="1" spans="1:4" x14ac:dyDescent="0.4">
      <c r="A1" s="2" t="str">
        <f>HYPERLINK("#'Auswahl Auswertungsmodul'!A1", "Zurück zum Start")</f>
        <v>Zurück zum Start</v>
      </c>
    </row>
    <row r="2" spans="1:4" x14ac:dyDescent="0.4">
      <c r="A2" s="2" t="str">
        <f>HYPERLINK("#'Auswahl KCHK-MK-KATH'!A1", "Zurück")</f>
        <v>Zurück</v>
      </c>
    </row>
    <row r="3" spans="1:4" x14ac:dyDescent="0.4">
      <c r="B3" s="7" t="s">
        <v>4500</v>
      </c>
    </row>
    <row r="4" spans="1:4" x14ac:dyDescent="0.4">
      <c r="B4" s="25" t="s">
        <v>4437</v>
      </c>
      <c r="C4" s="23" t="s">
        <v>4438</v>
      </c>
      <c r="D4" s="25" t="s">
        <v>4438</v>
      </c>
    </row>
    <row r="5" spans="1:4" x14ac:dyDescent="0.4">
      <c r="B5" s="24"/>
      <c r="C5" s="8" t="s">
        <v>4439</v>
      </c>
      <c r="D5" s="8" t="s">
        <v>4440</v>
      </c>
    </row>
    <row r="6" spans="1:4" x14ac:dyDescent="0.4">
      <c r="B6" s="16" t="s">
        <v>4441</v>
      </c>
      <c r="C6" s="9" t="s">
        <v>4498</v>
      </c>
      <c r="D6" s="9" t="s">
        <v>4443</v>
      </c>
    </row>
    <row r="7" spans="1:4" x14ac:dyDescent="0.4">
      <c r="B7" s="16" t="s">
        <v>4444</v>
      </c>
      <c r="C7" s="9" t="s">
        <v>1601</v>
      </c>
      <c r="D7" s="9" t="s">
        <v>4499</v>
      </c>
    </row>
    <row r="8" spans="1:4" x14ac:dyDescent="0.4">
      <c r="B8" s="9" t="s">
        <v>4446</v>
      </c>
      <c r="C8" s="9" t="s">
        <v>1586</v>
      </c>
      <c r="D8" s="9" t="s">
        <v>4447</v>
      </c>
    </row>
    <row r="9" spans="1:4" x14ac:dyDescent="0.4">
      <c r="B9" s="16" t="s">
        <v>4448</v>
      </c>
      <c r="C9" s="9" t="s">
        <v>1601</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1586</v>
      </c>
      <c r="D12" s="9" t="s">
        <v>4447</v>
      </c>
    </row>
    <row r="13" spans="1:4" x14ac:dyDescent="0.4">
      <c r="B13" s="6" t="s">
        <v>4453</v>
      </c>
      <c r="C13" s="9" t="s">
        <v>1601</v>
      </c>
      <c r="D13" s="9" t="s">
        <v>4443</v>
      </c>
    </row>
    <row r="14" spans="1:4" x14ac:dyDescent="0.4">
      <c r="B14" s="9" t="s">
        <v>4455</v>
      </c>
      <c r="C14" s="9" t="s">
        <v>1601</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1586</v>
      </c>
      <c r="D19" s="9" t="s">
        <v>4447</v>
      </c>
    </row>
    <row r="20" spans="2:4" x14ac:dyDescent="0.4">
      <c r="B20" s="6" t="s">
        <v>4462</v>
      </c>
      <c r="C20" s="9" t="s">
        <v>1601</v>
      </c>
      <c r="D20" s="9" t="s">
        <v>4443</v>
      </c>
    </row>
    <row r="21" spans="2:4" x14ac:dyDescent="0.4">
      <c r="B21" s="6" t="s">
        <v>4464</v>
      </c>
      <c r="C21" s="9" t="s">
        <v>1586</v>
      </c>
      <c r="D21" s="9" t="s">
        <v>4447</v>
      </c>
    </row>
    <row r="22" spans="2:4" x14ac:dyDescent="0.4">
      <c r="B22" s="21" t="s">
        <v>4465</v>
      </c>
      <c r="C22" s="22" t="s">
        <v>4437</v>
      </c>
      <c r="D22" s="22" t="s">
        <v>4437</v>
      </c>
    </row>
    <row r="23" spans="2:4" x14ac:dyDescent="0.4">
      <c r="B23" s="6" t="s">
        <v>4466</v>
      </c>
      <c r="C23" s="9" t="s">
        <v>1586</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5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heetViews>
  <sheetFormatPr baseColWidth="10" defaultRowHeight="14.6" x14ac:dyDescent="0.4"/>
  <cols>
    <col min="2" max="2" width="9.69140625" customWidth="1"/>
    <col min="3" max="3" width="85.691406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KCHK-MK-KATH'!A1", "Zurück")</f>
        <v>Zurück</v>
      </c>
    </row>
    <row r="3" spans="1:15" x14ac:dyDescent="0.4">
      <c r="B3" s="7" t="s">
        <v>5857</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439</v>
      </c>
      <c r="C7" s="6" t="s">
        <v>418</v>
      </c>
      <c r="D7" s="9" t="s">
        <v>5813</v>
      </c>
      <c r="E7" s="9" t="s">
        <v>1586</v>
      </c>
      <c r="F7" s="9" t="s">
        <v>168</v>
      </c>
      <c r="G7" s="9" t="s">
        <v>5814</v>
      </c>
      <c r="H7" s="9" t="s">
        <v>917</v>
      </c>
      <c r="I7" s="9" t="s">
        <v>5815</v>
      </c>
      <c r="J7" s="9" t="s">
        <v>916</v>
      </c>
      <c r="K7" s="9" t="s">
        <v>5816</v>
      </c>
      <c r="L7" s="9" t="s">
        <v>168</v>
      </c>
      <c r="M7" s="9" t="s">
        <v>5814</v>
      </c>
      <c r="N7" s="9" t="s">
        <v>168</v>
      </c>
      <c r="O7" s="9" t="s">
        <v>5814</v>
      </c>
    </row>
    <row r="8" spans="1:15" ht="24.9" x14ac:dyDescent="0.4">
      <c r="B8" s="10" t="s">
        <v>440</v>
      </c>
      <c r="C8" s="10" t="s">
        <v>420</v>
      </c>
      <c r="D8" s="11" t="s">
        <v>5817</v>
      </c>
      <c r="E8" s="11" t="s">
        <v>1586</v>
      </c>
      <c r="F8" s="11" t="s">
        <v>240</v>
      </c>
      <c r="G8" s="11" t="s">
        <v>5818</v>
      </c>
      <c r="H8" s="11" t="s">
        <v>5819</v>
      </c>
      <c r="I8" s="11" t="s">
        <v>5820</v>
      </c>
      <c r="J8" s="11" t="s">
        <v>5536</v>
      </c>
      <c r="K8" s="11" t="s">
        <v>5821</v>
      </c>
      <c r="L8" s="11" t="s">
        <v>1699</v>
      </c>
      <c r="M8" s="11" t="s">
        <v>5822</v>
      </c>
      <c r="N8" s="11" t="s">
        <v>240</v>
      </c>
      <c r="O8" s="11" t="s">
        <v>5818</v>
      </c>
    </row>
    <row r="9" spans="1:15" ht="24.9" x14ac:dyDescent="0.4">
      <c r="B9" s="6" t="s">
        <v>441</v>
      </c>
      <c r="C9" s="6" t="s">
        <v>384</v>
      </c>
      <c r="D9" s="9" t="s">
        <v>5823</v>
      </c>
      <c r="E9" s="9" t="s">
        <v>1586</v>
      </c>
      <c r="F9" s="9" t="s">
        <v>168</v>
      </c>
      <c r="G9" s="9" t="s">
        <v>5824</v>
      </c>
      <c r="H9" s="9" t="s">
        <v>934</v>
      </c>
      <c r="I9" s="9" t="s">
        <v>5825</v>
      </c>
      <c r="J9" s="9" t="s">
        <v>933</v>
      </c>
      <c r="K9" s="9" t="s">
        <v>5826</v>
      </c>
      <c r="L9" s="9" t="s">
        <v>168</v>
      </c>
      <c r="M9" s="9" t="s">
        <v>5824</v>
      </c>
      <c r="N9" s="9" t="s">
        <v>168</v>
      </c>
      <c r="O9" s="9" t="s">
        <v>5824</v>
      </c>
    </row>
    <row r="10" spans="1:15" ht="24.9" x14ac:dyDescent="0.4">
      <c r="B10" s="10" t="s">
        <v>442</v>
      </c>
      <c r="C10" s="10" t="s">
        <v>386</v>
      </c>
      <c r="D10" s="11" t="s">
        <v>5827</v>
      </c>
      <c r="E10" s="11" t="s">
        <v>1586</v>
      </c>
      <c r="F10" s="11" t="s">
        <v>176</v>
      </c>
      <c r="G10" s="11" t="s">
        <v>5828</v>
      </c>
      <c r="H10" s="11" t="s">
        <v>987</v>
      </c>
      <c r="I10" s="11" t="s">
        <v>5829</v>
      </c>
      <c r="J10" s="11" t="s">
        <v>988</v>
      </c>
      <c r="K10" s="11" t="s">
        <v>5830</v>
      </c>
      <c r="L10" s="11" t="s">
        <v>176</v>
      </c>
      <c r="M10" s="11" t="s">
        <v>5828</v>
      </c>
      <c r="N10" s="11" t="s">
        <v>176</v>
      </c>
      <c r="O10" s="11" t="s">
        <v>5828</v>
      </c>
    </row>
    <row r="11" spans="1:15" ht="24.9" x14ac:dyDescent="0.4">
      <c r="B11" s="6" t="s">
        <v>443</v>
      </c>
      <c r="C11" s="6" t="s">
        <v>424</v>
      </c>
      <c r="D11" s="9" t="s">
        <v>5831</v>
      </c>
      <c r="E11" s="9" t="s">
        <v>1586</v>
      </c>
      <c r="F11" s="9" t="s">
        <v>187</v>
      </c>
      <c r="G11" s="9" t="s">
        <v>5832</v>
      </c>
      <c r="H11" s="9" t="s">
        <v>1673</v>
      </c>
      <c r="I11" s="9" t="s">
        <v>5833</v>
      </c>
      <c r="J11" s="9" t="s">
        <v>1673</v>
      </c>
      <c r="K11" s="9" t="s">
        <v>5833</v>
      </c>
      <c r="L11" s="9" t="s">
        <v>1674</v>
      </c>
      <c r="M11" s="9" t="s">
        <v>5834</v>
      </c>
      <c r="N11" s="9" t="s">
        <v>187</v>
      </c>
      <c r="O11" s="9" t="s">
        <v>5832</v>
      </c>
    </row>
    <row r="12" spans="1:15" ht="24.9" x14ac:dyDescent="0.4">
      <c r="B12" s="10" t="s">
        <v>444</v>
      </c>
      <c r="C12" s="10" t="s">
        <v>426</v>
      </c>
      <c r="D12" s="11" t="s">
        <v>5835</v>
      </c>
      <c r="E12" s="11" t="s">
        <v>1586</v>
      </c>
      <c r="F12" s="11" t="s">
        <v>1721</v>
      </c>
      <c r="G12" s="11" t="s">
        <v>5834</v>
      </c>
      <c r="H12" s="11" t="s">
        <v>2424</v>
      </c>
      <c r="I12" s="11" t="s">
        <v>5831</v>
      </c>
      <c r="J12" s="11" t="s">
        <v>2424</v>
      </c>
      <c r="K12" s="11" t="s">
        <v>5831</v>
      </c>
      <c r="L12" s="11" t="s">
        <v>1721</v>
      </c>
      <c r="M12" s="11" t="s">
        <v>5834</v>
      </c>
      <c r="N12" s="11" t="s">
        <v>266</v>
      </c>
      <c r="O12" s="11" t="s">
        <v>5832</v>
      </c>
    </row>
    <row r="13" spans="1:15" ht="24.9" x14ac:dyDescent="0.4">
      <c r="B13" s="6" t="s">
        <v>445</v>
      </c>
      <c r="C13" s="6" t="s">
        <v>428</v>
      </c>
      <c r="D13" s="9" t="s">
        <v>5836</v>
      </c>
      <c r="E13" s="9" t="s">
        <v>1586</v>
      </c>
      <c r="F13" s="9" t="s">
        <v>286</v>
      </c>
      <c r="G13" s="9" t="s">
        <v>5818</v>
      </c>
      <c r="H13" s="9" t="s">
        <v>3836</v>
      </c>
      <c r="I13" s="9" t="s">
        <v>5837</v>
      </c>
      <c r="J13" s="9" t="s">
        <v>4103</v>
      </c>
      <c r="K13" s="9" t="s">
        <v>5838</v>
      </c>
      <c r="L13" s="9" t="s">
        <v>2425</v>
      </c>
      <c r="M13" s="9" t="s">
        <v>5839</v>
      </c>
      <c r="N13" s="9" t="s">
        <v>286</v>
      </c>
      <c r="O13" s="9" t="s">
        <v>5818</v>
      </c>
    </row>
    <row r="14" spans="1:15" ht="24.9" x14ac:dyDescent="0.4">
      <c r="B14" s="10" t="s">
        <v>446</v>
      </c>
      <c r="C14" s="10" t="s">
        <v>430</v>
      </c>
      <c r="D14" s="11" t="s">
        <v>5840</v>
      </c>
      <c r="E14" s="11" t="s">
        <v>1586</v>
      </c>
      <c r="F14" s="11" t="s">
        <v>133</v>
      </c>
      <c r="G14" s="11" t="s">
        <v>5832</v>
      </c>
      <c r="H14" s="11" t="s">
        <v>2426</v>
      </c>
      <c r="I14" s="11" t="s">
        <v>4033</v>
      </c>
      <c r="J14" s="11" t="s">
        <v>1834</v>
      </c>
      <c r="K14" s="11" t="s">
        <v>5841</v>
      </c>
      <c r="L14" s="11" t="s">
        <v>133</v>
      </c>
      <c r="M14" s="11" t="s">
        <v>5832</v>
      </c>
      <c r="N14" s="11" t="s">
        <v>133</v>
      </c>
      <c r="O14" s="11" t="s">
        <v>5832</v>
      </c>
    </row>
    <row r="15" spans="1:15" ht="24.9" x14ac:dyDescent="0.4">
      <c r="B15" s="6" t="s">
        <v>447</v>
      </c>
      <c r="C15" s="6" t="s">
        <v>432</v>
      </c>
      <c r="D15" s="9" t="s">
        <v>5842</v>
      </c>
      <c r="E15" s="9" t="s">
        <v>1586</v>
      </c>
      <c r="F15" s="9" t="s">
        <v>93</v>
      </c>
      <c r="G15" s="9" t="s">
        <v>5832</v>
      </c>
      <c r="H15" s="9" t="s">
        <v>893</v>
      </c>
      <c r="I15" s="9" t="s">
        <v>5843</v>
      </c>
      <c r="J15" s="9" t="s">
        <v>1979</v>
      </c>
      <c r="K15" s="9" t="s">
        <v>5833</v>
      </c>
      <c r="L15" s="9" t="s">
        <v>2947</v>
      </c>
      <c r="M15" s="9" t="s">
        <v>5844</v>
      </c>
      <c r="N15" s="9" t="s">
        <v>93</v>
      </c>
      <c r="O15" s="9" t="s">
        <v>5832</v>
      </c>
    </row>
    <row r="16" spans="1:15" ht="24.9" x14ac:dyDescent="0.4">
      <c r="B16" s="10" t="s">
        <v>448</v>
      </c>
      <c r="C16" s="10" t="s">
        <v>434</v>
      </c>
      <c r="D16" s="11" t="s">
        <v>5840</v>
      </c>
      <c r="E16" s="11" t="s">
        <v>1586</v>
      </c>
      <c r="F16" s="11" t="s">
        <v>889</v>
      </c>
      <c r="G16" s="11" t="s">
        <v>5834</v>
      </c>
      <c r="H16" s="11" t="s">
        <v>963</v>
      </c>
      <c r="I16" s="11" t="s">
        <v>5845</v>
      </c>
      <c r="J16" s="11" t="s">
        <v>1702</v>
      </c>
      <c r="K16" s="11" t="s">
        <v>5846</v>
      </c>
      <c r="L16" s="11" t="s">
        <v>1833</v>
      </c>
      <c r="M16" s="11" t="s">
        <v>5847</v>
      </c>
      <c r="N16" s="11" t="s">
        <v>133</v>
      </c>
      <c r="O16" s="11" t="s">
        <v>5832</v>
      </c>
    </row>
    <row r="17" spans="2:15" ht="24.9" x14ac:dyDescent="0.4">
      <c r="B17" s="6" t="s">
        <v>449</v>
      </c>
      <c r="C17" s="6" t="s">
        <v>368</v>
      </c>
      <c r="D17" s="9" t="s">
        <v>5848</v>
      </c>
      <c r="E17" s="9" t="s">
        <v>1586</v>
      </c>
      <c r="F17" s="9" t="s">
        <v>89</v>
      </c>
      <c r="G17" s="9" t="s">
        <v>5818</v>
      </c>
      <c r="H17" s="9" t="s">
        <v>2427</v>
      </c>
      <c r="I17" s="9" t="s">
        <v>5849</v>
      </c>
      <c r="J17" s="9" t="s">
        <v>5850</v>
      </c>
      <c r="K17" s="9" t="s">
        <v>5838</v>
      </c>
      <c r="L17" s="9" t="s">
        <v>89</v>
      </c>
      <c r="M17" s="9" t="s">
        <v>5818</v>
      </c>
      <c r="N17" s="9" t="s">
        <v>89</v>
      </c>
      <c r="O17" s="9" t="s">
        <v>5818</v>
      </c>
    </row>
    <row r="18" spans="2:15" ht="24.9" x14ac:dyDescent="0.4">
      <c r="B18" s="10" t="s">
        <v>450</v>
      </c>
      <c r="C18" s="10" t="s">
        <v>389</v>
      </c>
      <c r="D18" s="11" t="s">
        <v>5851</v>
      </c>
      <c r="E18" s="11" t="s">
        <v>1586</v>
      </c>
      <c r="F18" s="11" t="s">
        <v>452</v>
      </c>
      <c r="G18" s="11" t="s">
        <v>5832</v>
      </c>
      <c r="H18" s="11" t="s">
        <v>2428</v>
      </c>
      <c r="I18" s="11" t="s">
        <v>5844</v>
      </c>
      <c r="J18" s="11" t="s">
        <v>5852</v>
      </c>
      <c r="K18" s="11" t="s">
        <v>5853</v>
      </c>
      <c r="L18" s="11" t="s">
        <v>452</v>
      </c>
      <c r="M18" s="11" t="s">
        <v>5832</v>
      </c>
      <c r="N18" s="11" t="s">
        <v>452</v>
      </c>
      <c r="O18" s="11" t="s">
        <v>5832</v>
      </c>
    </row>
    <row r="19" spans="2:15" ht="24.9" x14ac:dyDescent="0.4">
      <c r="B19" s="6" t="s">
        <v>453</v>
      </c>
      <c r="C19" s="6" t="s">
        <v>391</v>
      </c>
      <c r="D19" s="9" t="s">
        <v>5854</v>
      </c>
      <c r="E19" s="9" t="s">
        <v>1586</v>
      </c>
      <c r="F19" s="9" t="s">
        <v>137</v>
      </c>
      <c r="G19" s="9" t="s">
        <v>5832</v>
      </c>
      <c r="H19" s="9" t="s">
        <v>2429</v>
      </c>
      <c r="I19" s="9" t="s">
        <v>5844</v>
      </c>
      <c r="J19" s="9" t="s">
        <v>5855</v>
      </c>
      <c r="K19" s="9" t="s">
        <v>5856</v>
      </c>
      <c r="L19" s="9" t="s">
        <v>137</v>
      </c>
      <c r="M19" s="9" t="s">
        <v>5832</v>
      </c>
      <c r="N19" s="9" t="s">
        <v>137</v>
      </c>
      <c r="O19" s="9" t="s">
        <v>5832</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workbookViewId="0"/>
  </sheetViews>
  <sheetFormatPr baseColWidth="10" defaultRowHeight="14.6" x14ac:dyDescent="0.4"/>
  <cols>
    <col min="2" max="2" width="9.69140625" customWidth="1"/>
    <col min="3" max="3" width="53" customWidth="1"/>
    <col min="4" max="4" width="17" customWidth="1"/>
    <col min="5" max="5" width="64.69140625" customWidth="1"/>
    <col min="6" max="6" width="22.69140625" customWidth="1"/>
    <col min="7" max="8" width="47.69140625" customWidth="1"/>
    <col min="9" max="9" width="40.69140625" customWidth="1"/>
    <col min="10" max="10" width="35.69140625" customWidth="1"/>
    <col min="11" max="11" width="40.69140625" customWidth="1"/>
    <col min="12" max="12" width="33.69140625" customWidth="1"/>
    <col min="13" max="13" width="40.69140625" customWidth="1"/>
    <col min="14" max="14" width="32.69140625" customWidth="1"/>
    <col min="15" max="15" width="40.69140625" customWidth="1"/>
    <col min="16" max="16" width="32.69140625" customWidth="1"/>
  </cols>
  <sheetData>
    <row r="1" spans="1:16" x14ac:dyDescent="0.4">
      <c r="A1" s="2" t="str">
        <f>HYPERLINK("#'Auswahl Auswertungsmodul'!A1", "Zurück zum Start")</f>
        <v>Zurück zum Start</v>
      </c>
    </row>
    <row r="2" spans="1:16" x14ac:dyDescent="0.4">
      <c r="A2" s="2" t="str">
        <f>HYPERLINK("#'Auswahl WI-HI-A'!A1", "Zurück")</f>
        <v>Zurück</v>
      </c>
    </row>
    <row r="3" spans="1:16" x14ac:dyDescent="0.4">
      <c r="B3" s="7" t="s">
        <v>6129</v>
      </c>
    </row>
    <row r="4" spans="1:16" x14ac:dyDescent="0.4">
      <c r="B4" s="25" t="s">
        <v>36</v>
      </c>
      <c r="C4" s="25" t="s">
        <v>2081</v>
      </c>
      <c r="D4" s="25" t="s">
        <v>1608</v>
      </c>
      <c r="E4" s="26" t="s">
        <v>5749</v>
      </c>
      <c r="F4" s="26" t="s">
        <v>5252</v>
      </c>
      <c r="G4" s="23" t="s">
        <v>5253</v>
      </c>
      <c r="H4" s="25" t="s">
        <v>5253</v>
      </c>
      <c r="I4" s="25" t="s">
        <v>5253</v>
      </c>
      <c r="J4" s="25" t="s">
        <v>5253</v>
      </c>
      <c r="K4" s="25" t="s">
        <v>5253</v>
      </c>
      <c r="L4" s="25" t="s">
        <v>5253</v>
      </c>
      <c r="M4" s="25" t="s">
        <v>5253</v>
      </c>
      <c r="N4" s="25" t="s">
        <v>5253</v>
      </c>
      <c r="O4" s="25" t="s">
        <v>5253</v>
      </c>
      <c r="P4" s="25" t="s">
        <v>5253</v>
      </c>
    </row>
    <row r="5" spans="1:16" x14ac:dyDescent="0.4">
      <c r="B5" s="28"/>
      <c r="C5" s="28"/>
      <c r="D5" s="28"/>
      <c r="E5" s="28"/>
      <c r="F5" s="28"/>
      <c r="G5" s="28" t="s">
        <v>4458</v>
      </c>
      <c r="H5" s="28" t="s">
        <v>4458</v>
      </c>
      <c r="I5" s="28" t="s">
        <v>5254</v>
      </c>
      <c r="J5" s="28" t="s">
        <v>5254</v>
      </c>
      <c r="K5" s="28" t="s">
        <v>5255</v>
      </c>
      <c r="L5" s="28" t="s">
        <v>5255</v>
      </c>
      <c r="M5" s="28" t="s">
        <v>4348</v>
      </c>
      <c r="N5" s="28" t="s">
        <v>4348</v>
      </c>
      <c r="O5" s="28" t="s">
        <v>4464</v>
      </c>
      <c r="P5" s="28" t="s">
        <v>4464</v>
      </c>
    </row>
    <row r="6" spans="1:16" x14ac:dyDescent="0.4">
      <c r="B6" s="27"/>
      <c r="C6" s="27"/>
      <c r="D6" s="27"/>
      <c r="E6" s="27"/>
      <c r="F6" s="27"/>
      <c r="G6" s="8" t="s">
        <v>5256</v>
      </c>
      <c r="H6" s="8" t="s">
        <v>5750</v>
      </c>
      <c r="I6" s="8" t="s">
        <v>5256</v>
      </c>
      <c r="J6" s="8" t="s">
        <v>5750</v>
      </c>
      <c r="K6" s="8" t="s">
        <v>5256</v>
      </c>
      <c r="L6" s="8" t="s">
        <v>5750</v>
      </c>
      <c r="M6" s="8" t="s">
        <v>5256</v>
      </c>
      <c r="N6" s="8" t="s">
        <v>5750</v>
      </c>
      <c r="O6" s="8" t="s">
        <v>5256</v>
      </c>
      <c r="P6" s="8" t="s">
        <v>5750</v>
      </c>
    </row>
    <row r="7" spans="1:16" ht="24.9" x14ac:dyDescent="0.4">
      <c r="B7" s="6" t="s">
        <v>542</v>
      </c>
      <c r="C7" s="6" t="s">
        <v>543</v>
      </c>
      <c r="D7" s="6" t="s">
        <v>1610</v>
      </c>
      <c r="E7" s="9" t="s">
        <v>6109</v>
      </c>
      <c r="F7" s="9" t="s">
        <v>3874</v>
      </c>
      <c r="G7" s="9" t="s">
        <v>6110</v>
      </c>
      <c r="H7" s="9" t="s">
        <v>6111</v>
      </c>
      <c r="I7" s="9" t="s">
        <v>1897</v>
      </c>
      <c r="J7" s="9" t="s">
        <v>6112</v>
      </c>
      <c r="K7" s="9" t="s">
        <v>6113</v>
      </c>
      <c r="L7" s="9" t="s">
        <v>6114</v>
      </c>
      <c r="M7" s="9" t="s">
        <v>6115</v>
      </c>
      <c r="N7" s="9" t="s">
        <v>6116</v>
      </c>
      <c r="O7" s="9" t="s">
        <v>2965</v>
      </c>
      <c r="P7" s="9" t="s">
        <v>6117</v>
      </c>
    </row>
    <row r="8" spans="1:16" ht="24.9" x14ac:dyDescent="0.4">
      <c r="B8" s="6" t="s">
        <v>542</v>
      </c>
      <c r="C8" s="6" t="s">
        <v>543</v>
      </c>
      <c r="D8" s="6" t="s">
        <v>1613</v>
      </c>
      <c r="E8" s="9" t="s">
        <v>6118</v>
      </c>
      <c r="F8" s="9" t="s">
        <v>1588</v>
      </c>
      <c r="G8" s="9" t="s">
        <v>4231</v>
      </c>
      <c r="H8" s="9" t="s">
        <v>6119</v>
      </c>
      <c r="I8" s="9" t="s">
        <v>600</v>
      </c>
      <c r="J8" s="9" t="s">
        <v>5909</v>
      </c>
      <c r="K8" s="9" t="s">
        <v>600</v>
      </c>
      <c r="L8" s="9" t="s">
        <v>5909</v>
      </c>
      <c r="M8" s="9" t="s">
        <v>2441</v>
      </c>
      <c r="N8" s="9" t="s">
        <v>6120</v>
      </c>
      <c r="O8" s="9" t="s">
        <v>2966</v>
      </c>
      <c r="P8" s="9" t="s">
        <v>6121</v>
      </c>
    </row>
    <row r="9" spans="1:16" ht="24.9" x14ac:dyDescent="0.4">
      <c r="B9" s="6" t="s">
        <v>542</v>
      </c>
      <c r="C9" s="6" t="s">
        <v>543</v>
      </c>
      <c r="D9" s="6" t="s">
        <v>1617</v>
      </c>
      <c r="E9" s="9" t="s">
        <v>6122</v>
      </c>
      <c r="F9" s="9" t="s">
        <v>4191</v>
      </c>
      <c r="G9" s="9" t="s">
        <v>2487</v>
      </c>
      <c r="H9" s="9" t="s">
        <v>6123</v>
      </c>
      <c r="I9" s="9" t="s">
        <v>1901</v>
      </c>
      <c r="J9" s="9" t="s">
        <v>6124</v>
      </c>
      <c r="K9" s="9" t="s">
        <v>6125</v>
      </c>
      <c r="L9" s="9" t="s">
        <v>6126</v>
      </c>
      <c r="M9" s="9" t="s">
        <v>2967</v>
      </c>
      <c r="N9" s="9" t="s">
        <v>6127</v>
      </c>
      <c r="O9" s="9" t="s">
        <v>2969</v>
      </c>
      <c r="P9" s="9" t="s">
        <v>6128</v>
      </c>
    </row>
  </sheetData>
  <mergeCells count="11">
    <mergeCell ref="G4:P4"/>
    <mergeCell ref="G5:H5"/>
    <mergeCell ref="I5:J5"/>
    <mergeCell ref="K5:L5"/>
    <mergeCell ref="M5:N5"/>
    <mergeCell ref="O5:P5"/>
    <mergeCell ref="B4:B6"/>
    <mergeCell ref="C4:C6"/>
    <mergeCell ref="D4:D6"/>
    <mergeCell ref="E4:E6"/>
    <mergeCell ref="F4:F6"/>
  </mergeCells>
  <pageMargins left="0.7" right="0.7" top="0.75" bottom="0.75" header="0.3" footer="0.3"/>
  <pageSetup paperSize="9" orientation="portrait" horizontalDpi="300" verticalDpi="300"/>
</worksheet>
</file>

<file path=xl/worksheets/sheet5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heetViews>
  <sheetFormatPr baseColWidth="10" defaultRowHeight="14.6" x14ac:dyDescent="0.4"/>
  <cols>
    <col min="2" max="2" width="9.69140625" customWidth="1"/>
    <col min="3" max="3" width="41"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KCHK-MK-KATH'!A1", "Zurück")</f>
        <v>Zurück</v>
      </c>
    </row>
    <row r="3" spans="1:13" x14ac:dyDescent="0.4">
      <c r="B3" s="7" t="s">
        <v>5288</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41</v>
      </c>
      <c r="C7" s="21"/>
      <c r="D7" s="29"/>
      <c r="E7" s="29"/>
      <c r="F7" s="29"/>
      <c r="G7" s="29"/>
      <c r="H7" s="29"/>
      <c r="I7" s="29"/>
      <c r="J7" s="29"/>
      <c r="K7" s="29"/>
      <c r="L7" s="29"/>
      <c r="M7" s="29"/>
    </row>
    <row r="8" spans="1:13" ht="24.9" x14ac:dyDescent="0.4">
      <c r="B8" s="6" t="s">
        <v>91</v>
      </c>
      <c r="C8" s="6" t="s">
        <v>43</v>
      </c>
      <c r="D8" s="9" t="s">
        <v>5286</v>
      </c>
      <c r="E8" s="9" t="s">
        <v>1586</v>
      </c>
      <c r="F8" s="9" t="s">
        <v>93</v>
      </c>
      <c r="G8" s="9" t="s">
        <v>5287</v>
      </c>
      <c r="H8" s="9" t="s">
        <v>93</v>
      </c>
      <c r="I8" s="9" t="s">
        <v>5287</v>
      </c>
      <c r="J8" s="9" t="s">
        <v>92</v>
      </c>
      <c r="K8" s="9" t="s">
        <v>5286</v>
      </c>
      <c r="L8" s="9" t="s">
        <v>93</v>
      </c>
      <c r="M8" s="9" t="s">
        <v>5287</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5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heetViews>
  <sheetFormatPr baseColWidth="10" defaultRowHeight="14.6" x14ac:dyDescent="0.4"/>
  <cols>
    <col min="2" max="2" width="9.69140625" customWidth="1"/>
    <col min="3" max="3" width="85.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KCHK-MK-KATH'!A1", "Zurück")</f>
        <v>Zurück</v>
      </c>
    </row>
    <row r="3" spans="1:9" x14ac:dyDescent="0.4">
      <c r="B3" s="7" t="s">
        <v>6806</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439</v>
      </c>
      <c r="C6" s="6" t="s">
        <v>418</v>
      </c>
      <c r="D6" s="9" t="s">
        <v>1668</v>
      </c>
      <c r="E6" s="9" t="s">
        <v>1588</v>
      </c>
      <c r="F6" s="9" t="s">
        <v>1586</v>
      </c>
      <c r="G6" s="9" t="s">
        <v>1588</v>
      </c>
      <c r="H6" s="9" t="s">
        <v>1586</v>
      </c>
      <c r="I6" s="9" t="s">
        <v>1586</v>
      </c>
    </row>
    <row r="7" spans="1:9" x14ac:dyDescent="0.4">
      <c r="B7" s="10" t="s">
        <v>440</v>
      </c>
      <c r="C7" s="10" t="s">
        <v>420</v>
      </c>
      <c r="D7" s="11" t="s">
        <v>1698</v>
      </c>
      <c r="E7" s="11" t="s">
        <v>1597</v>
      </c>
      <c r="F7" s="11" t="s">
        <v>1586</v>
      </c>
      <c r="G7" s="11" t="s">
        <v>1668</v>
      </c>
      <c r="H7" s="11" t="s">
        <v>1588</v>
      </c>
      <c r="I7" s="11" t="s">
        <v>1586</v>
      </c>
    </row>
    <row r="8" spans="1:9" x14ac:dyDescent="0.4">
      <c r="B8" s="6" t="s">
        <v>441</v>
      </c>
      <c r="C8" s="6" t="s">
        <v>384</v>
      </c>
      <c r="D8" s="9" t="s">
        <v>1668</v>
      </c>
      <c r="E8" s="9" t="s">
        <v>1588</v>
      </c>
      <c r="F8" s="9" t="s">
        <v>1586</v>
      </c>
      <c r="G8" s="9" t="s">
        <v>1595</v>
      </c>
      <c r="H8" s="9" t="s">
        <v>1586</v>
      </c>
      <c r="I8" s="9" t="s">
        <v>1586</v>
      </c>
    </row>
    <row r="9" spans="1:9" x14ac:dyDescent="0.4">
      <c r="B9" s="10" t="s">
        <v>442</v>
      </c>
      <c r="C9" s="10" t="s">
        <v>386</v>
      </c>
      <c r="D9" s="11" t="s">
        <v>1670</v>
      </c>
      <c r="E9" s="11" t="s">
        <v>1595</v>
      </c>
      <c r="F9" s="11" t="s">
        <v>1586</v>
      </c>
      <c r="G9" s="11" t="s">
        <v>1584</v>
      </c>
      <c r="H9" s="11" t="s">
        <v>1586</v>
      </c>
      <c r="I9" s="11" t="s">
        <v>1586</v>
      </c>
    </row>
    <row r="10" spans="1:9" x14ac:dyDescent="0.4">
      <c r="B10" s="6" t="s">
        <v>443</v>
      </c>
      <c r="C10" s="6" t="s">
        <v>424</v>
      </c>
      <c r="D10" s="9" t="s">
        <v>1625</v>
      </c>
      <c r="E10" s="9" t="s">
        <v>1586</v>
      </c>
      <c r="F10" s="9" t="s">
        <v>1586</v>
      </c>
      <c r="G10" s="9" t="s">
        <v>1584</v>
      </c>
      <c r="H10" s="9" t="s">
        <v>1586</v>
      </c>
      <c r="I10" s="9" t="s">
        <v>1586</v>
      </c>
    </row>
    <row r="11" spans="1:9" x14ac:dyDescent="0.4">
      <c r="B11" s="10" t="s">
        <v>444</v>
      </c>
      <c r="C11" s="10" t="s">
        <v>426</v>
      </c>
      <c r="D11" s="11" t="s">
        <v>1713</v>
      </c>
      <c r="E11" s="11" t="s">
        <v>1597</v>
      </c>
      <c r="F11" s="11" t="s">
        <v>1586</v>
      </c>
      <c r="G11" s="11" t="s">
        <v>1625</v>
      </c>
      <c r="H11" s="11" t="s">
        <v>1586</v>
      </c>
      <c r="I11" s="11" t="s">
        <v>1586</v>
      </c>
    </row>
    <row r="12" spans="1:9" x14ac:dyDescent="0.4">
      <c r="B12" s="6" t="s">
        <v>445</v>
      </c>
      <c r="C12" s="6" t="s">
        <v>428</v>
      </c>
      <c r="D12" s="9" t="s">
        <v>1723</v>
      </c>
      <c r="E12" s="9" t="s">
        <v>1595</v>
      </c>
      <c r="F12" s="9" t="s">
        <v>1586</v>
      </c>
      <c r="G12" s="9" t="s">
        <v>1625</v>
      </c>
      <c r="H12" s="9" t="s">
        <v>1588</v>
      </c>
      <c r="I12" s="9" t="s">
        <v>1586</v>
      </c>
    </row>
    <row r="13" spans="1:9" x14ac:dyDescent="0.4">
      <c r="B13" s="10" t="s">
        <v>446</v>
      </c>
      <c r="C13" s="10" t="s">
        <v>430</v>
      </c>
      <c r="D13" s="11" t="s">
        <v>1650</v>
      </c>
      <c r="E13" s="11" t="s">
        <v>1595</v>
      </c>
      <c r="F13" s="11" t="s">
        <v>1586</v>
      </c>
      <c r="G13" s="11" t="s">
        <v>1594</v>
      </c>
      <c r="H13" s="11" t="s">
        <v>1586</v>
      </c>
      <c r="I13" s="11" t="s">
        <v>1586</v>
      </c>
    </row>
    <row r="14" spans="1:9" x14ac:dyDescent="0.4">
      <c r="B14" s="6" t="s">
        <v>447</v>
      </c>
      <c r="C14" s="6" t="s">
        <v>432</v>
      </c>
      <c r="D14" s="9" t="s">
        <v>1601</v>
      </c>
      <c r="E14" s="9" t="s">
        <v>1584</v>
      </c>
      <c r="F14" s="9" t="s">
        <v>1586</v>
      </c>
      <c r="G14" s="9" t="s">
        <v>1584</v>
      </c>
      <c r="H14" s="9" t="s">
        <v>1586</v>
      </c>
      <c r="I14" s="9" t="s">
        <v>1586</v>
      </c>
    </row>
    <row r="15" spans="1:9" x14ac:dyDescent="0.4">
      <c r="B15" s="10" t="s">
        <v>448</v>
      </c>
      <c r="C15" s="10" t="s">
        <v>434</v>
      </c>
      <c r="D15" s="11" t="s">
        <v>1650</v>
      </c>
      <c r="E15" s="11" t="s">
        <v>1584</v>
      </c>
      <c r="F15" s="11" t="s">
        <v>1586</v>
      </c>
      <c r="G15" s="11" t="s">
        <v>1723</v>
      </c>
      <c r="H15" s="11" t="s">
        <v>1586</v>
      </c>
      <c r="I15" s="11" t="s">
        <v>1586</v>
      </c>
    </row>
    <row r="16" spans="1:9" x14ac:dyDescent="0.4">
      <c r="B16" s="6" t="s">
        <v>449</v>
      </c>
      <c r="C16" s="6" t="s">
        <v>368</v>
      </c>
      <c r="D16" s="9" t="s">
        <v>1599</v>
      </c>
      <c r="E16" s="9" t="s">
        <v>1595</v>
      </c>
      <c r="F16" s="9" t="s">
        <v>1586</v>
      </c>
      <c r="G16" s="9" t="s">
        <v>1625</v>
      </c>
      <c r="H16" s="9" t="s">
        <v>1586</v>
      </c>
      <c r="I16" s="9" t="s">
        <v>1586</v>
      </c>
    </row>
    <row r="17" spans="2:9" x14ac:dyDescent="0.4">
      <c r="B17" s="10" t="s">
        <v>450</v>
      </c>
      <c r="C17" s="10" t="s">
        <v>389</v>
      </c>
      <c r="D17" s="11" t="s">
        <v>1835</v>
      </c>
      <c r="E17" s="11" t="s">
        <v>1586</v>
      </c>
      <c r="F17" s="11" t="s">
        <v>1586</v>
      </c>
      <c r="G17" s="11" t="s">
        <v>1632</v>
      </c>
      <c r="H17" s="11" t="s">
        <v>1586</v>
      </c>
      <c r="I17" s="11" t="s">
        <v>1586</v>
      </c>
    </row>
    <row r="18" spans="2:9" x14ac:dyDescent="0.4">
      <c r="B18" s="6" t="s">
        <v>453</v>
      </c>
      <c r="C18" s="6" t="s">
        <v>391</v>
      </c>
      <c r="D18" s="9" t="s">
        <v>1656</v>
      </c>
      <c r="E18" s="9" t="s">
        <v>1586</v>
      </c>
      <c r="F18" s="9" t="s">
        <v>1586</v>
      </c>
      <c r="G18" s="9" t="s">
        <v>1665</v>
      </c>
      <c r="H18" s="9" t="s">
        <v>1586</v>
      </c>
      <c r="I18" s="9" t="s">
        <v>1586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5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heetViews>
  <sheetFormatPr baseColWidth="10" defaultRowHeight="14.6" x14ac:dyDescent="0.4"/>
  <cols>
    <col min="2" max="2" width="9.69140625" customWidth="1"/>
    <col min="3" max="3" width="41"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KCHK-MK-KATH'!A1", "Zurück")</f>
        <v>Zurück</v>
      </c>
    </row>
    <row r="3" spans="1:9" x14ac:dyDescent="0.4">
      <c r="B3" s="7" t="s">
        <v>6775</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41</v>
      </c>
      <c r="C6" s="21"/>
      <c r="D6" s="29"/>
      <c r="E6" s="29"/>
      <c r="F6" s="29"/>
      <c r="G6" s="29"/>
      <c r="H6" s="29"/>
      <c r="I6" s="29"/>
    </row>
    <row r="7" spans="1:9" x14ac:dyDescent="0.4">
      <c r="B7" s="6" t="s">
        <v>91</v>
      </c>
      <c r="C7" s="6" t="s">
        <v>43</v>
      </c>
      <c r="D7" s="9" t="s">
        <v>1601</v>
      </c>
      <c r="E7" s="9" t="s">
        <v>1595</v>
      </c>
      <c r="F7" s="9" t="s">
        <v>1586</v>
      </c>
      <c r="G7" s="9" t="s">
        <v>1601</v>
      </c>
      <c r="H7" s="9" t="s">
        <v>1595</v>
      </c>
      <c r="I7" s="9" t="s">
        <v>1586</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5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0.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KCHK-MK-KATH'!A1", "Zurück")</f>
        <v>Zurück</v>
      </c>
    </row>
    <row r="3" spans="1:7" x14ac:dyDescent="0.4">
      <c r="B3" s="7" t="s">
        <v>6882</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1848</v>
      </c>
      <c r="C6" s="5" t="s">
        <v>1745</v>
      </c>
      <c r="D6" s="5" t="s">
        <v>1698</v>
      </c>
      <c r="E6" s="5" t="s">
        <v>1745</v>
      </c>
      <c r="F6" s="5" t="s">
        <v>1601</v>
      </c>
      <c r="G6" s="5" t="s">
        <v>1632</v>
      </c>
    </row>
  </sheetData>
  <mergeCells count="2">
    <mergeCell ref="B4:D4"/>
    <mergeCell ref="E4:G4"/>
  </mergeCells>
  <pageMargins left="0.7" right="0.7" top="0.75" bottom="0.75" header="0.3" footer="0.3"/>
  <pageSetup paperSize="9" orientation="portrait" horizontalDpi="300" verticalDpi="300"/>
</worksheet>
</file>

<file path=xl/worksheets/sheet5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3.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KCHK-MK-KATH'!A1", "Zurück")</f>
        <v>Zurück</v>
      </c>
    </row>
    <row r="3" spans="1:7" x14ac:dyDescent="0.4">
      <c r="B3" s="7" t="s">
        <v>6850</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1601</v>
      </c>
      <c r="C6" s="5" t="s">
        <v>1586</v>
      </c>
      <c r="D6" s="5" t="s">
        <v>1586</v>
      </c>
      <c r="E6" s="5" t="s">
        <v>1601</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5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3.304687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KCHK-MK-KATH'!A1", "Zurück")</f>
        <v>Zurück</v>
      </c>
    </row>
    <row r="3" spans="1:5" x14ac:dyDescent="0.4">
      <c r="B3" s="7" t="s">
        <v>7259</v>
      </c>
    </row>
    <row r="4" spans="1:5" x14ac:dyDescent="0.4">
      <c r="B4" s="4" t="s">
        <v>6916</v>
      </c>
      <c r="C4" s="3" t="s">
        <v>6917</v>
      </c>
      <c r="D4" s="3" t="s">
        <v>6918</v>
      </c>
      <c r="E4" s="3" t="s">
        <v>6919</v>
      </c>
    </row>
    <row r="5" spans="1:5" x14ac:dyDescent="0.4">
      <c r="B5" s="6" t="s">
        <v>7031</v>
      </c>
      <c r="C5" s="5" t="s">
        <v>1949</v>
      </c>
      <c r="D5" s="5" t="s">
        <v>7244</v>
      </c>
      <c r="E5" s="5" t="s">
        <v>7245</v>
      </c>
    </row>
    <row r="6" spans="1:5" x14ac:dyDescent="0.4">
      <c r="B6" s="10" t="s">
        <v>7034</v>
      </c>
      <c r="C6" s="14" t="s">
        <v>1957</v>
      </c>
      <c r="D6" s="14" t="s">
        <v>7246</v>
      </c>
      <c r="E6" s="14" t="s">
        <v>7247</v>
      </c>
    </row>
    <row r="7" spans="1:5" x14ac:dyDescent="0.4">
      <c r="B7" s="6" t="s">
        <v>7248</v>
      </c>
      <c r="C7" s="5" t="s">
        <v>1882</v>
      </c>
      <c r="D7" s="5" t="s">
        <v>7249</v>
      </c>
      <c r="E7" s="5" t="s">
        <v>7250</v>
      </c>
    </row>
    <row r="8" spans="1:5" x14ac:dyDescent="0.4">
      <c r="B8" s="10" t="s">
        <v>7251</v>
      </c>
      <c r="C8" s="14" t="s">
        <v>1864</v>
      </c>
      <c r="D8" s="14" t="s">
        <v>7252</v>
      </c>
      <c r="E8" s="14" t="s">
        <v>7253</v>
      </c>
    </row>
    <row r="9" spans="1:5" x14ac:dyDescent="0.4">
      <c r="B9" s="6" t="s">
        <v>7254</v>
      </c>
      <c r="C9" s="5" t="s">
        <v>1684</v>
      </c>
      <c r="D9" s="5" t="s">
        <v>7255</v>
      </c>
      <c r="E9" s="5" t="s">
        <v>7256</v>
      </c>
    </row>
    <row r="10" spans="1:5" x14ac:dyDescent="0.4">
      <c r="B10" s="10" t="s">
        <v>3356</v>
      </c>
      <c r="C10" s="14" t="s">
        <v>4191</v>
      </c>
      <c r="D10" s="14" t="s">
        <v>7257</v>
      </c>
      <c r="E10" s="14" t="s">
        <v>7258</v>
      </c>
    </row>
  </sheetData>
  <pageMargins left="0.7" right="0.7" top="0.75" bottom="0.75" header="0.3" footer="0.3"/>
  <pageSetup paperSize="9" orientation="portrait" horizontalDpi="300" verticalDpi="300"/>
</worksheet>
</file>

<file path=xl/worksheets/sheet5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heetViews>
  <sheetFormatPr baseColWidth="10" defaultRowHeight="14.6" x14ac:dyDescent="0.4"/>
  <cols>
    <col min="2" max="2" width="9.69140625" customWidth="1"/>
    <col min="3" max="3" width="85.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KCHK-MK-KATH'!A1", "Zurück")</f>
        <v>Zurück</v>
      </c>
    </row>
    <row r="3" spans="1:5" x14ac:dyDescent="0.4">
      <c r="B3" s="7" t="s">
        <v>454</v>
      </c>
    </row>
    <row r="4" spans="1:5" x14ac:dyDescent="0.4">
      <c r="B4" s="25" t="s">
        <v>36</v>
      </c>
      <c r="C4" s="25" t="s">
        <v>345</v>
      </c>
      <c r="D4" s="23" t="s">
        <v>38</v>
      </c>
      <c r="E4" s="25" t="s">
        <v>38</v>
      </c>
    </row>
    <row r="5" spans="1:5" x14ac:dyDescent="0.4">
      <c r="B5" s="24"/>
      <c r="C5" s="24"/>
      <c r="D5" s="8" t="s">
        <v>39</v>
      </c>
      <c r="E5" s="8" t="s">
        <v>40</v>
      </c>
    </row>
    <row r="6" spans="1:5" ht="24.9" x14ac:dyDescent="0.4">
      <c r="B6" s="6" t="s">
        <v>439</v>
      </c>
      <c r="C6" s="6" t="s">
        <v>418</v>
      </c>
      <c r="D6" s="9" t="s">
        <v>167</v>
      </c>
      <c r="E6" s="9" t="s">
        <v>168</v>
      </c>
    </row>
    <row r="7" spans="1:5" ht="24.9" x14ac:dyDescent="0.4">
      <c r="B7" s="10" t="s">
        <v>440</v>
      </c>
      <c r="C7" s="10" t="s">
        <v>420</v>
      </c>
      <c r="D7" s="11" t="s">
        <v>239</v>
      </c>
      <c r="E7" s="11" t="s">
        <v>240</v>
      </c>
    </row>
    <row r="8" spans="1:5" ht="24.9" x14ac:dyDescent="0.4">
      <c r="B8" s="6" t="s">
        <v>441</v>
      </c>
      <c r="C8" s="6" t="s">
        <v>384</v>
      </c>
      <c r="D8" s="9" t="s">
        <v>167</v>
      </c>
      <c r="E8" s="9" t="s">
        <v>168</v>
      </c>
    </row>
    <row r="9" spans="1:5" ht="24.9" x14ac:dyDescent="0.4">
      <c r="B9" s="10" t="s">
        <v>442</v>
      </c>
      <c r="C9" s="10" t="s">
        <v>386</v>
      </c>
      <c r="D9" s="11" t="s">
        <v>175</v>
      </c>
      <c r="E9" s="11" t="s">
        <v>176</v>
      </c>
    </row>
    <row r="10" spans="1:5" ht="24.9" x14ac:dyDescent="0.4">
      <c r="B10" s="6" t="s">
        <v>443</v>
      </c>
      <c r="C10" s="6" t="s">
        <v>424</v>
      </c>
      <c r="D10" s="9" t="s">
        <v>186</v>
      </c>
      <c r="E10" s="9" t="s">
        <v>187</v>
      </c>
    </row>
    <row r="11" spans="1:5" ht="24.9" x14ac:dyDescent="0.4">
      <c r="B11" s="10" t="s">
        <v>444</v>
      </c>
      <c r="C11" s="10" t="s">
        <v>426</v>
      </c>
      <c r="D11" s="11" t="s">
        <v>265</v>
      </c>
      <c r="E11" s="11" t="s">
        <v>266</v>
      </c>
    </row>
    <row r="12" spans="1:5" ht="24.9" x14ac:dyDescent="0.4">
      <c r="B12" s="6" t="s">
        <v>445</v>
      </c>
      <c r="C12" s="6" t="s">
        <v>428</v>
      </c>
      <c r="D12" s="9" t="s">
        <v>285</v>
      </c>
      <c r="E12" s="9" t="s">
        <v>286</v>
      </c>
    </row>
    <row r="13" spans="1:5" ht="24.9" x14ac:dyDescent="0.4">
      <c r="B13" s="10" t="s">
        <v>446</v>
      </c>
      <c r="C13" s="10" t="s">
        <v>430</v>
      </c>
      <c r="D13" s="11" t="s">
        <v>132</v>
      </c>
      <c r="E13" s="11" t="s">
        <v>133</v>
      </c>
    </row>
    <row r="14" spans="1:5" ht="24.9" x14ac:dyDescent="0.4">
      <c r="B14" s="6" t="s">
        <v>447</v>
      </c>
      <c r="C14" s="6" t="s">
        <v>432</v>
      </c>
      <c r="D14" s="9" t="s">
        <v>92</v>
      </c>
      <c r="E14" s="9" t="s">
        <v>93</v>
      </c>
    </row>
    <row r="15" spans="1:5" ht="24.9" x14ac:dyDescent="0.4">
      <c r="B15" s="10" t="s">
        <v>448</v>
      </c>
      <c r="C15" s="10" t="s">
        <v>434</v>
      </c>
      <c r="D15" s="11" t="s">
        <v>132</v>
      </c>
      <c r="E15" s="11" t="s">
        <v>133</v>
      </c>
    </row>
    <row r="16" spans="1:5" ht="24.9" x14ac:dyDescent="0.4">
      <c r="B16" s="6" t="s">
        <v>449</v>
      </c>
      <c r="C16" s="6" t="s">
        <v>368</v>
      </c>
      <c r="D16" s="9" t="s">
        <v>88</v>
      </c>
      <c r="E16" s="9" t="s">
        <v>89</v>
      </c>
    </row>
    <row r="17" spans="2:5" ht="24.9" x14ac:dyDescent="0.4">
      <c r="B17" s="10" t="s">
        <v>450</v>
      </c>
      <c r="C17" s="10" t="s">
        <v>389</v>
      </c>
      <c r="D17" s="11" t="s">
        <v>451</v>
      </c>
      <c r="E17" s="11" t="s">
        <v>452</v>
      </c>
    </row>
    <row r="18" spans="2:5" ht="24.9" x14ac:dyDescent="0.4">
      <c r="B18" s="6" t="s">
        <v>453</v>
      </c>
      <c r="C18" s="6" t="s">
        <v>391</v>
      </c>
      <c r="D18" s="9" t="s">
        <v>136</v>
      </c>
      <c r="E18" s="9" t="s">
        <v>137</v>
      </c>
    </row>
  </sheetData>
  <mergeCells count="3">
    <mergeCell ref="B4:B5"/>
    <mergeCell ref="C4:C5"/>
    <mergeCell ref="D4:E4"/>
  </mergeCells>
  <pageMargins left="0.7" right="0.7" top="0.75" bottom="0.75" header="0.3" footer="0.3"/>
  <pageSetup paperSize="9" orientation="portrait" horizontalDpi="300" verticalDpi="300"/>
</worksheet>
</file>

<file path=xl/worksheets/sheet5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41"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KCHK-MK-KATH'!A1", "Zurück")</f>
        <v>Zurück</v>
      </c>
    </row>
    <row r="3" spans="1:5" x14ac:dyDescent="0.4">
      <c r="B3" s="7" t="s">
        <v>94</v>
      </c>
    </row>
    <row r="4" spans="1:5" x14ac:dyDescent="0.4">
      <c r="B4" s="25" t="s">
        <v>36</v>
      </c>
      <c r="C4" s="25" t="s">
        <v>37</v>
      </c>
      <c r="D4" s="23" t="s">
        <v>38</v>
      </c>
      <c r="E4" s="25" t="s">
        <v>38</v>
      </c>
    </row>
    <row r="5" spans="1:5" x14ac:dyDescent="0.4">
      <c r="B5" s="24"/>
      <c r="C5" s="24"/>
      <c r="D5" s="8" t="s">
        <v>39</v>
      </c>
      <c r="E5" s="8" t="s">
        <v>40</v>
      </c>
    </row>
    <row r="6" spans="1:5" x14ac:dyDescent="0.4">
      <c r="B6" s="21" t="s">
        <v>41</v>
      </c>
      <c r="C6" s="21"/>
      <c r="D6" s="29"/>
      <c r="E6" s="29"/>
    </row>
    <row r="7" spans="1:5" ht="24.9" x14ac:dyDescent="0.4">
      <c r="B7" s="6" t="s">
        <v>91</v>
      </c>
      <c r="C7" s="6" t="s">
        <v>43</v>
      </c>
      <c r="D7" s="9" t="s">
        <v>92</v>
      </c>
      <c r="E7" s="9" t="s">
        <v>93</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5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heetViews>
  <sheetFormatPr baseColWidth="10" defaultRowHeight="14.6" x14ac:dyDescent="0.4"/>
  <cols>
    <col min="2" max="2" width="9.69140625" customWidth="1"/>
    <col min="3" max="3" width="85.69140625" customWidth="1"/>
    <col min="4" max="4" width="39.69140625" customWidth="1"/>
    <col min="5" max="5" width="21.69140625" customWidth="1"/>
    <col min="6" max="7" width="20.4609375" customWidth="1"/>
  </cols>
  <sheetData>
    <row r="1" spans="1:7" x14ac:dyDescent="0.4">
      <c r="A1" s="2" t="str">
        <f>HYPERLINK("#'Auswahl Auswertungsmodul'!A1", "Zurück zum Start")</f>
        <v>Zurück zum Start</v>
      </c>
    </row>
    <row r="2" spans="1:7" x14ac:dyDescent="0.4">
      <c r="A2" s="2" t="str">
        <f>HYPERLINK("#'Auswahl KCHK-MK-KATH'!A1", "Zurück")</f>
        <v>Zurück</v>
      </c>
    </row>
    <row r="3" spans="1:7" x14ac:dyDescent="0.4">
      <c r="B3" s="7" t="s">
        <v>1146</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439</v>
      </c>
      <c r="C6" s="6" t="s">
        <v>418</v>
      </c>
      <c r="D6" s="9" t="s">
        <v>168</v>
      </c>
      <c r="E6" s="9" t="s">
        <v>167</v>
      </c>
      <c r="F6" s="9" t="s">
        <v>168</v>
      </c>
      <c r="G6" s="9" t="s">
        <v>168</v>
      </c>
    </row>
    <row r="7" spans="1:7" ht="24.9" x14ac:dyDescent="0.4">
      <c r="B7" s="10" t="s">
        <v>440</v>
      </c>
      <c r="C7" s="10" t="s">
        <v>420</v>
      </c>
      <c r="D7" s="11" t="s">
        <v>240</v>
      </c>
      <c r="E7" s="11" t="s">
        <v>239</v>
      </c>
      <c r="F7" s="11" t="s">
        <v>240</v>
      </c>
      <c r="G7" s="11" t="s">
        <v>240</v>
      </c>
    </row>
    <row r="8" spans="1:7" ht="24.9" x14ac:dyDescent="0.4">
      <c r="B8" s="6" t="s">
        <v>441</v>
      </c>
      <c r="C8" s="6" t="s">
        <v>384</v>
      </c>
      <c r="D8" s="9" t="s">
        <v>168</v>
      </c>
      <c r="E8" s="9" t="s">
        <v>167</v>
      </c>
      <c r="F8" s="9" t="s">
        <v>168</v>
      </c>
      <c r="G8" s="9" t="s">
        <v>168</v>
      </c>
    </row>
    <row r="9" spans="1:7" ht="24.9" x14ac:dyDescent="0.4">
      <c r="B9" s="10" t="s">
        <v>442</v>
      </c>
      <c r="C9" s="10" t="s">
        <v>386</v>
      </c>
      <c r="D9" s="11" t="s">
        <v>176</v>
      </c>
      <c r="E9" s="11" t="s">
        <v>175</v>
      </c>
      <c r="F9" s="11" t="s">
        <v>176</v>
      </c>
      <c r="G9" s="11" t="s">
        <v>176</v>
      </c>
    </row>
    <row r="10" spans="1:7" ht="24.9" x14ac:dyDescent="0.4">
      <c r="B10" s="6" t="s">
        <v>443</v>
      </c>
      <c r="C10" s="6" t="s">
        <v>424</v>
      </c>
      <c r="D10" s="9" t="s">
        <v>187</v>
      </c>
      <c r="E10" s="9" t="s">
        <v>186</v>
      </c>
      <c r="F10" s="9" t="s">
        <v>187</v>
      </c>
      <c r="G10" s="9" t="s">
        <v>187</v>
      </c>
    </row>
    <row r="11" spans="1:7" ht="24.9" x14ac:dyDescent="0.4">
      <c r="B11" s="10" t="s">
        <v>444</v>
      </c>
      <c r="C11" s="10" t="s">
        <v>426</v>
      </c>
      <c r="D11" s="11" t="s">
        <v>266</v>
      </c>
      <c r="E11" s="11" t="s">
        <v>265</v>
      </c>
      <c r="F11" s="11" t="s">
        <v>266</v>
      </c>
      <c r="G11" s="11" t="s">
        <v>266</v>
      </c>
    </row>
    <row r="12" spans="1:7" ht="24.9" x14ac:dyDescent="0.4">
      <c r="B12" s="6" t="s">
        <v>445</v>
      </c>
      <c r="C12" s="6" t="s">
        <v>428</v>
      </c>
      <c r="D12" s="9" t="s">
        <v>286</v>
      </c>
      <c r="E12" s="9" t="s">
        <v>285</v>
      </c>
      <c r="F12" s="9" t="s">
        <v>286</v>
      </c>
      <c r="G12" s="9" t="s">
        <v>286</v>
      </c>
    </row>
    <row r="13" spans="1:7" ht="24.9" x14ac:dyDescent="0.4">
      <c r="B13" s="10" t="s">
        <v>446</v>
      </c>
      <c r="C13" s="10" t="s">
        <v>430</v>
      </c>
      <c r="D13" s="11" t="s">
        <v>133</v>
      </c>
      <c r="E13" s="11" t="s">
        <v>132</v>
      </c>
      <c r="F13" s="11" t="s">
        <v>133</v>
      </c>
      <c r="G13" s="11" t="s">
        <v>133</v>
      </c>
    </row>
    <row r="14" spans="1:7" ht="24.9" x14ac:dyDescent="0.4">
      <c r="B14" s="6" t="s">
        <v>447</v>
      </c>
      <c r="C14" s="6" t="s">
        <v>432</v>
      </c>
      <c r="D14" s="9" t="s">
        <v>93</v>
      </c>
      <c r="E14" s="9" t="s">
        <v>92</v>
      </c>
      <c r="F14" s="9" t="s">
        <v>93</v>
      </c>
      <c r="G14" s="9" t="s">
        <v>93</v>
      </c>
    </row>
    <row r="15" spans="1:7" ht="24.9" x14ac:dyDescent="0.4">
      <c r="B15" s="10" t="s">
        <v>448</v>
      </c>
      <c r="C15" s="10" t="s">
        <v>434</v>
      </c>
      <c r="D15" s="11" t="s">
        <v>133</v>
      </c>
      <c r="E15" s="11" t="s">
        <v>132</v>
      </c>
      <c r="F15" s="11" t="s">
        <v>889</v>
      </c>
      <c r="G15" s="11" t="s">
        <v>133</v>
      </c>
    </row>
    <row r="16" spans="1:7" ht="24.9" x14ac:dyDescent="0.4">
      <c r="B16" s="6" t="s">
        <v>449</v>
      </c>
      <c r="C16" s="6" t="s">
        <v>368</v>
      </c>
      <c r="D16" s="9" t="s">
        <v>89</v>
      </c>
      <c r="E16" s="9" t="s">
        <v>88</v>
      </c>
      <c r="F16" s="9" t="s">
        <v>89</v>
      </c>
      <c r="G16" s="9" t="s">
        <v>89</v>
      </c>
    </row>
    <row r="17" spans="2:7" ht="24.9" x14ac:dyDescent="0.4">
      <c r="B17" s="10" t="s">
        <v>450</v>
      </c>
      <c r="C17" s="10" t="s">
        <v>389</v>
      </c>
      <c r="D17" s="11" t="s">
        <v>452</v>
      </c>
      <c r="E17" s="11" t="s">
        <v>451</v>
      </c>
      <c r="F17" s="11" t="s">
        <v>452</v>
      </c>
      <c r="G17" s="11" t="s">
        <v>452</v>
      </c>
    </row>
    <row r="18" spans="2:7" ht="24.9" x14ac:dyDescent="0.4">
      <c r="B18" s="6" t="s">
        <v>453</v>
      </c>
      <c r="C18" s="6" t="s">
        <v>391</v>
      </c>
      <c r="D18" s="9" t="s">
        <v>137</v>
      </c>
      <c r="E18" s="9" t="s">
        <v>136</v>
      </c>
      <c r="F18" s="9" t="s">
        <v>137</v>
      </c>
      <c r="G18" s="9" t="s">
        <v>137</v>
      </c>
    </row>
    <row r="19" spans="2:7" x14ac:dyDescent="0.4">
      <c r="B19"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5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41" customWidth="1"/>
    <col min="4" max="4" width="39.69140625" customWidth="1"/>
    <col min="5" max="5" width="21.69140625" customWidth="1"/>
    <col min="6" max="7" width="20.4609375" customWidth="1"/>
  </cols>
  <sheetData>
    <row r="1" spans="1:7" x14ac:dyDescent="0.4">
      <c r="A1" s="2" t="str">
        <f>HYPERLINK("#'Auswahl Auswertungsmodul'!A1", "Zurück zum Start")</f>
        <v>Zurück zum Start</v>
      </c>
    </row>
    <row r="2" spans="1:7" x14ac:dyDescent="0.4">
      <c r="A2" s="2" t="str">
        <f>HYPERLINK("#'Auswahl KCHK-MK-KATH'!A1", "Zurück")</f>
        <v>Zurück</v>
      </c>
    </row>
    <row r="3" spans="1:7" x14ac:dyDescent="0.4">
      <c r="B3" s="7" t="s">
        <v>867</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41</v>
      </c>
      <c r="C6" s="21"/>
      <c r="D6" s="29"/>
      <c r="E6" s="29"/>
      <c r="F6" s="29"/>
      <c r="G6" s="29"/>
    </row>
    <row r="7" spans="1:7" ht="24.9" x14ac:dyDescent="0.4">
      <c r="B7" s="6" t="s">
        <v>91</v>
      </c>
      <c r="C7" s="6" t="s">
        <v>43</v>
      </c>
      <c r="D7" s="9" t="s">
        <v>93</v>
      </c>
      <c r="E7" s="9" t="s">
        <v>92</v>
      </c>
      <c r="F7" s="9" t="s">
        <v>93</v>
      </c>
      <c r="G7" s="9" t="s">
        <v>93</v>
      </c>
    </row>
    <row r="8" spans="1:7" x14ac:dyDescent="0.4">
      <c r="B8" s="13" t="s">
        <v>859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heetViews>
  <sheetFormatPr baseColWidth="10" defaultRowHeight="14.6" x14ac:dyDescent="0.4"/>
  <cols>
    <col min="2" max="2" width="9.69140625" customWidth="1"/>
    <col min="3" max="3" width="53" customWidth="1"/>
    <col min="4" max="4" width="17" customWidth="1"/>
    <col min="5" max="5" width="68.69140625" customWidth="1"/>
    <col min="6" max="6" width="71.69140625" customWidth="1"/>
    <col min="7" max="7" width="85.69140625" customWidth="1"/>
    <col min="8" max="8" width="79.69140625" customWidth="1"/>
    <col min="9" max="9" width="82.69140625" customWidth="1"/>
    <col min="10" max="10" width="93.69140625" customWidth="1"/>
  </cols>
  <sheetData>
    <row r="1" spans="1:10" x14ac:dyDescent="0.4">
      <c r="A1" s="2" t="str">
        <f>HYPERLINK("#'Auswahl Auswertungsmodul'!A1", "Zurück zum Start")</f>
        <v>Zurück zum Start</v>
      </c>
    </row>
    <row r="2" spans="1:10" x14ac:dyDescent="0.4">
      <c r="A2" s="2" t="str">
        <f>HYPERLINK("#'Auswahl WI-HI-A'!A1", "Zurück")</f>
        <v>Zurück</v>
      </c>
    </row>
    <row r="3" spans="1:10" x14ac:dyDescent="0.4">
      <c r="B3" s="7" t="s">
        <v>6814</v>
      </c>
    </row>
    <row r="4" spans="1:10" x14ac:dyDescent="0.4">
      <c r="B4" s="25" t="s">
        <v>36</v>
      </c>
      <c r="C4" s="25" t="s">
        <v>2081</v>
      </c>
      <c r="D4" s="25" t="s">
        <v>1608</v>
      </c>
      <c r="E4" s="23" t="s">
        <v>6760</v>
      </c>
      <c r="F4" s="23" t="s">
        <v>6760</v>
      </c>
      <c r="G4" s="23" t="s">
        <v>6760</v>
      </c>
      <c r="H4" s="23" t="s">
        <v>5255</v>
      </c>
      <c r="I4" s="23" t="s">
        <v>5255</v>
      </c>
      <c r="J4" s="23" t="s">
        <v>5255</v>
      </c>
    </row>
    <row r="5" spans="1:10" x14ac:dyDescent="0.4">
      <c r="B5" s="24"/>
      <c r="C5" s="24"/>
      <c r="D5" s="24"/>
      <c r="E5" s="8" t="s">
        <v>6761</v>
      </c>
      <c r="F5" s="8" t="s">
        <v>6762</v>
      </c>
      <c r="G5" s="8" t="s">
        <v>6763</v>
      </c>
      <c r="H5" s="8" t="s">
        <v>6764</v>
      </c>
      <c r="I5" s="8" t="s">
        <v>6765</v>
      </c>
      <c r="J5" s="8" t="s">
        <v>6766</v>
      </c>
    </row>
    <row r="6" spans="1:10" x14ac:dyDescent="0.4">
      <c r="B6" s="6" t="s">
        <v>542</v>
      </c>
      <c r="C6" s="6" t="s">
        <v>543</v>
      </c>
      <c r="D6" s="6" t="s">
        <v>1610</v>
      </c>
      <c r="E6" s="9" t="s">
        <v>1895</v>
      </c>
      <c r="F6" s="9" t="s">
        <v>1953</v>
      </c>
      <c r="G6" s="9" t="s">
        <v>1586</v>
      </c>
      <c r="H6" s="9" t="s">
        <v>1886</v>
      </c>
      <c r="I6" s="9" t="s">
        <v>1588</v>
      </c>
      <c r="J6" s="9" t="s">
        <v>1586</v>
      </c>
    </row>
    <row r="7" spans="1:10" x14ac:dyDescent="0.4">
      <c r="B7" s="6" t="s">
        <v>542</v>
      </c>
      <c r="C7" s="6" t="s">
        <v>543</v>
      </c>
      <c r="D7" s="6" t="s">
        <v>1613</v>
      </c>
      <c r="E7" s="9" t="s">
        <v>1851</v>
      </c>
      <c r="F7" s="9" t="s">
        <v>1586</v>
      </c>
      <c r="G7" s="9" t="s">
        <v>1586</v>
      </c>
      <c r="H7" s="9" t="s">
        <v>1586</v>
      </c>
      <c r="I7" s="9" t="s">
        <v>1586</v>
      </c>
      <c r="J7" s="9" t="s">
        <v>1586</v>
      </c>
    </row>
    <row r="8" spans="1:10" x14ac:dyDescent="0.4">
      <c r="B8" s="6" t="s">
        <v>542</v>
      </c>
      <c r="C8" s="6" t="s">
        <v>543</v>
      </c>
      <c r="D8" s="6" t="s">
        <v>1617</v>
      </c>
      <c r="E8" s="9" t="s">
        <v>1899</v>
      </c>
      <c r="F8" s="9" t="s">
        <v>1953</v>
      </c>
      <c r="G8" s="9" t="s">
        <v>1586</v>
      </c>
      <c r="H8" s="9" t="s">
        <v>1886</v>
      </c>
      <c r="I8" s="9" t="s">
        <v>1588</v>
      </c>
      <c r="J8" s="9" t="s">
        <v>1586</v>
      </c>
    </row>
  </sheetData>
  <mergeCells count="5">
    <mergeCell ref="B4:B5"/>
    <mergeCell ref="C4:C5"/>
    <mergeCell ref="D4:D5"/>
    <mergeCell ref="E4:G4"/>
    <mergeCell ref="H4:J4"/>
  </mergeCells>
  <pageMargins left="0.7" right="0.7" top="0.75" bottom="0.75" header="0.3" footer="0.3"/>
  <pageSetup paperSize="9" orientation="portrait" horizontalDpi="300" verticalDpi="300"/>
</worksheet>
</file>

<file path=xl/worksheets/sheet5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KCHK-MK-KATH'!A1", "Zurück")</f>
        <v>Zurück</v>
      </c>
    </row>
  </sheetData>
  <pageMargins left="0.7" right="0.7" top="0.75" bottom="0.75" header="0.3" footer="0.3"/>
  <pageSetup paperSize="9" orientation="portrait" horizontalDpi="300" verticalDpi="300"/>
</worksheet>
</file>

<file path=xl/worksheets/sheet5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KCHK-MK-KATH'!A1", "Zurück")</f>
        <v>Zurück</v>
      </c>
    </row>
  </sheetData>
  <pageMargins left="0.7" right="0.7" top="0.75" bottom="0.75" header="0.3" footer="0.3"/>
  <pageSetup paperSize="9" orientation="portrait" horizontalDpi="300" verticalDpi="300"/>
</worksheet>
</file>

<file path=xl/worksheets/sheet5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heetViews>
  <sheetFormatPr baseColWidth="10" defaultRowHeight="14.6" x14ac:dyDescent="0.4"/>
  <cols>
    <col min="2" max="2" width="9.69140625" customWidth="1"/>
    <col min="3" max="3" width="41"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KCHK-MK-KATH'!A1", "Zurück")</f>
        <v>Zurück</v>
      </c>
    </row>
    <row r="3" spans="1:7" x14ac:dyDescent="0.4">
      <c r="B3" s="7" t="s">
        <v>1602</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41</v>
      </c>
      <c r="C6" s="21"/>
      <c r="D6" s="29"/>
      <c r="E6" s="29"/>
      <c r="F6" s="29"/>
      <c r="G6" s="29"/>
    </row>
    <row r="7" spans="1:7" ht="24.9" x14ac:dyDescent="0.4">
      <c r="B7" s="6" t="s">
        <v>91</v>
      </c>
      <c r="C7" s="6" t="s">
        <v>43</v>
      </c>
      <c r="D7" s="9" t="s">
        <v>1601</v>
      </c>
      <c r="E7" s="9" t="s">
        <v>92</v>
      </c>
      <c r="F7" s="9" t="s">
        <v>93</v>
      </c>
      <c r="G7" s="9" t="s">
        <v>93</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5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KCHK-MK-KATH'!A1", "Zurück")</f>
        <v>Zurück</v>
      </c>
    </row>
  </sheetData>
  <pageMargins left="0.7" right="0.7" top="0.75" bottom="0.75" header="0.3" footer="0.3"/>
  <pageSetup paperSize="9" orientation="portrait" horizontalDpi="300" verticalDpi="300"/>
</worksheet>
</file>

<file path=xl/worksheets/sheet5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workbookViewId="0"/>
  </sheetViews>
  <sheetFormatPr baseColWidth="10" defaultRowHeight="14.6" x14ac:dyDescent="0.4"/>
  <cols>
    <col min="2" max="2" width="9.69140625" customWidth="1"/>
    <col min="3" max="3" width="85.69140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KCHK-MK-KATH'!A1", "Zurück")</f>
        <v>Zurück</v>
      </c>
    </row>
    <row r="3" spans="1:7" x14ac:dyDescent="0.4">
      <c r="B3" s="7" t="s">
        <v>1837</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439</v>
      </c>
      <c r="C6" s="6" t="s">
        <v>418</v>
      </c>
      <c r="D6" s="9" t="s">
        <v>1668</v>
      </c>
      <c r="E6" s="9" t="s">
        <v>168</v>
      </c>
      <c r="F6" s="9" t="s">
        <v>916</v>
      </c>
      <c r="G6" s="9" t="s">
        <v>168</v>
      </c>
    </row>
    <row r="7" spans="1:7" ht="24.9" x14ac:dyDescent="0.4">
      <c r="B7" s="10" t="s">
        <v>440</v>
      </c>
      <c r="C7" s="10" t="s">
        <v>420</v>
      </c>
      <c r="D7" s="11" t="s">
        <v>1698</v>
      </c>
      <c r="E7" s="11" t="s">
        <v>1829</v>
      </c>
      <c r="F7" s="11" t="s">
        <v>1830</v>
      </c>
      <c r="G7" s="11" t="s">
        <v>240</v>
      </c>
    </row>
    <row r="8" spans="1:7" ht="24.9" x14ac:dyDescent="0.4">
      <c r="B8" s="6" t="s">
        <v>441</v>
      </c>
      <c r="C8" s="6" t="s">
        <v>384</v>
      </c>
      <c r="D8" s="9" t="s">
        <v>1668</v>
      </c>
      <c r="E8" s="9" t="s">
        <v>916</v>
      </c>
      <c r="F8" s="9" t="s">
        <v>916</v>
      </c>
      <c r="G8" s="9" t="s">
        <v>168</v>
      </c>
    </row>
    <row r="9" spans="1:7" ht="24.9" x14ac:dyDescent="0.4">
      <c r="B9" s="10" t="s">
        <v>442</v>
      </c>
      <c r="C9" s="10" t="s">
        <v>386</v>
      </c>
      <c r="D9" s="11" t="s">
        <v>1670</v>
      </c>
      <c r="E9" s="11" t="s">
        <v>996</v>
      </c>
      <c r="F9" s="11" t="s">
        <v>935</v>
      </c>
      <c r="G9" s="11" t="s">
        <v>176</v>
      </c>
    </row>
    <row r="10" spans="1:7" ht="24.9" x14ac:dyDescent="0.4">
      <c r="B10" s="6" t="s">
        <v>443</v>
      </c>
      <c r="C10" s="6" t="s">
        <v>424</v>
      </c>
      <c r="D10" s="9" t="s">
        <v>1625</v>
      </c>
      <c r="E10" s="9" t="s">
        <v>187</v>
      </c>
      <c r="F10" s="9" t="s">
        <v>1673</v>
      </c>
      <c r="G10" s="9" t="s">
        <v>187</v>
      </c>
    </row>
    <row r="11" spans="1:7" ht="24.9" x14ac:dyDescent="0.4">
      <c r="B11" s="10" t="s">
        <v>444</v>
      </c>
      <c r="C11" s="10" t="s">
        <v>426</v>
      </c>
      <c r="D11" s="11" t="s">
        <v>1713</v>
      </c>
      <c r="E11" s="11" t="s">
        <v>1721</v>
      </c>
      <c r="F11" s="11" t="s">
        <v>1023</v>
      </c>
      <c r="G11" s="11" t="s">
        <v>266</v>
      </c>
    </row>
    <row r="12" spans="1:7" ht="24.9" x14ac:dyDescent="0.4">
      <c r="B12" s="6" t="s">
        <v>445</v>
      </c>
      <c r="C12" s="6" t="s">
        <v>428</v>
      </c>
      <c r="D12" s="9" t="s">
        <v>1723</v>
      </c>
      <c r="E12" s="9" t="s">
        <v>1831</v>
      </c>
      <c r="F12" s="9" t="s">
        <v>1413</v>
      </c>
      <c r="G12" s="9" t="s">
        <v>286</v>
      </c>
    </row>
    <row r="13" spans="1:7" ht="24.9" x14ac:dyDescent="0.4">
      <c r="B13" s="10" t="s">
        <v>446</v>
      </c>
      <c r="C13" s="10" t="s">
        <v>430</v>
      </c>
      <c r="D13" s="11" t="s">
        <v>1650</v>
      </c>
      <c r="E13" s="11" t="s">
        <v>889</v>
      </c>
      <c r="F13" s="11" t="s">
        <v>1832</v>
      </c>
      <c r="G13" s="11" t="s">
        <v>133</v>
      </c>
    </row>
    <row r="14" spans="1:7" ht="24.9" x14ac:dyDescent="0.4">
      <c r="B14" s="6" t="s">
        <v>447</v>
      </c>
      <c r="C14" s="6" t="s">
        <v>432</v>
      </c>
      <c r="D14" s="9" t="s">
        <v>1601</v>
      </c>
      <c r="E14" s="9" t="s">
        <v>1300</v>
      </c>
      <c r="F14" s="9" t="s">
        <v>893</v>
      </c>
      <c r="G14" s="9" t="s">
        <v>93</v>
      </c>
    </row>
    <row r="15" spans="1:7" ht="24.9" x14ac:dyDescent="0.4">
      <c r="B15" s="10" t="s">
        <v>448</v>
      </c>
      <c r="C15" s="10" t="s">
        <v>434</v>
      </c>
      <c r="D15" s="11" t="s">
        <v>1650</v>
      </c>
      <c r="E15" s="11" t="s">
        <v>1833</v>
      </c>
      <c r="F15" s="11" t="s">
        <v>1834</v>
      </c>
      <c r="G15" s="11" t="s">
        <v>133</v>
      </c>
    </row>
    <row r="16" spans="1:7" ht="24.9" x14ac:dyDescent="0.4">
      <c r="B16" s="6" t="s">
        <v>449</v>
      </c>
      <c r="C16" s="6" t="s">
        <v>368</v>
      </c>
      <c r="D16" s="9" t="s">
        <v>1599</v>
      </c>
      <c r="E16" s="9" t="s">
        <v>1667</v>
      </c>
      <c r="F16" s="9" t="s">
        <v>915</v>
      </c>
      <c r="G16" s="9" t="s">
        <v>89</v>
      </c>
    </row>
    <row r="17" spans="2:7" ht="24.9" x14ac:dyDescent="0.4">
      <c r="B17" s="10" t="s">
        <v>450</v>
      </c>
      <c r="C17" s="10" t="s">
        <v>389</v>
      </c>
      <c r="D17" s="11" t="s">
        <v>1835</v>
      </c>
      <c r="E17" s="11" t="s">
        <v>1836</v>
      </c>
      <c r="F17" s="11" t="s">
        <v>1276</v>
      </c>
      <c r="G17" s="11" t="s">
        <v>452</v>
      </c>
    </row>
    <row r="18" spans="2:7" ht="24.9" x14ac:dyDescent="0.4">
      <c r="B18" s="6" t="s">
        <v>453</v>
      </c>
      <c r="C18" s="6" t="s">
        <v>391</v>
      </c>
      <c r="D18" s="9" t="s">
        <v>1656</v>
      </c>
      <c r="E18" s="9" t="s">
        <v>892</v>
      </c>
      <c r="F18" s="9" t="s">
        <v>1657</v>
      </c>
      <c r="G18" s="9" t="s">
        <v>137</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5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KCHK-MK-KATH'!A1", "Zurück")</f>
        <v>Zurück</v>
      </c>
    </row>
  </sheetData>
  <pageMargins left="0.7" right="0.7" top="0.75" bottom="0.75" header="0.3" footer="0.3"/>
  <pageSetup paperSize="9" orientation="portrait" horizontalDpi="300" verticalDpi="300"/>
</worksheet>
</file>

<file path=xl/worksheets/sheet5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heetViews>
  <sheetFormatPr baseColWidth="10" defaultRowHeight="14.6" x14ac:dyDescent="0.4"/>
  <cols>
    <col min="2" max="2" width="9.69140625" customWidth="1"/>
    <col min="3" max="3" width="41"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KCHK-MK-KATH'!A1", "Zurück")</f>
        <v>Zurück</v>
      </c>
    </row>
    <row r="3" spans="1:6" x14ac:dyDescent="0.4">
      <c r="B3" s="7" t="s">
        <v>2297</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41</v>
      </c>
      <c r="C6" s="21"/>
      <c r="D6" s="29"/>
      <c r="E6" s="29"/>
      <c r="F6" s="29"/>
    </row>
    <row r="7" spans="1:6" ht="24.9" x14ac:dyDescent="0.4">
      <c r="B7" s="6" t="s">
        <v>91</v>
      </c>
      <c r="C7" s="6" t="s">
        <v>43</v>
      </c>
      <c r="D7" s="9" t="s">
        <v>1601</v>
      </c>
      <c r="E7" s="9" t="s">
        <v>93</v>
      </c>
      <c r="F7" s="9" t="s">
        <v>93</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5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KCHK-MK-KATH'!A1", "Zurück")</f>
        <v>Zurück</v>
      </c>
    </row>
  </sheetData>
  <pageMargins left="0.7" right="0.7" top="0.75" bottom="0.75" header="0.3" footer="0.3"/>
  <pageSetup paperSize="9" orientation="portrait" horizontalDpi="300" verticalDpi="300"/>
</worksheet>
</file>

<file path=xl/worksheets/sheet5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heetViews>
  <sheetFormatPr baseColWidth="10" defaultRowHeight="14.6" x14ac:dyDescent="0.4"/>
  <cols>
    <col min="2" max="2" width="9.69140625" customWidth="1"/>
    <col min="3" max="3" width="85.69140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KCHK-MK-KATH'!A1", "Zurück")</f>
        <v>Zurück</v>
      </c>
    </row>
    <row r="3" spans="1:8" x14ac:dyDescent="0.4">
      <c r="B3" s="7" t="s">
        <v>2430</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439</v>
      </c>
      <c r="C6" s="6" t="s">
        <v>418</v>
      </c>
      <c r="D6" s="9" t="s">
        <v>1668</v>
      </c>
      <c r="E6" s="9" t="s">
        <v>168</v>
      </c>
      <c r="F6" s="9" t="s">
        <v>917</v>
      </c>
      <c r="G6" s="9" t="s">
        <v>168</v>
      </c>
      <c r="H6" s="9" t="s">
        <v>168</v>
      </c>
    </row>
    <row r="7" spans="1:8" ht="24.9" x14ac:dyDescent="0.4">
      <c r="B7" s="10" t="s">
        <v>440</v>
      </c>
      <c r="C7" s="10" t="s">
        <v>420</v>
      </c>
      <c r="D7" s="11" t="s">
        <v>1698</v>
      </c>
      <c r="E7" s="11" t="s">
        <v>240</v>
      </c>
      <c r="F7" s="11" t="s">
        <v>957</v>
      </c>
      <c r="G7" s="11" t="s">
        <v>1699</v>
      </c>
      <c r="H7" s="11" t="s">
        <v>240</v>
      </c>
    </row>
    <row r="8" spans="1:8" ht="24.9" x14ac:dyDescent="0.4">
      <c r="B8" s="6" t="s">
        <v>441</v>
      </c>
      <c r="C8" s="6" t="s">
        <v>384</v>
      </c>
      <c r="D8" s="9" t="s">
        <v>1668</v>
      </c>
      <c r="E8" s="9" t="s">
        <v>168</v>
      </c>
      <c r="F8" s="9" t="s">
        <v>934</v>
      </c>
      <c r="G8" s="9" t="s">
        <v>168</v>
      </c>
      <c r="H8" s="9" t="s">
        <v>168</v>
      </c>
    </row>
    <row r="9" spans="1:8" ht="24.9" x14ac:dyDescent="0.4">
      <c r="B9" s="10" t="s">
        <v>442</v>
      </c>
      <c r="C9" s="10" t="s">
        <v>386</v>
      </c>
      <c r="D9" s="11" t="s">
        <v>1670</v>
      </c>
      <c r="E9" s="11" t="s">
        <v>176</v>
      </c>
      <c r="F9" s="11" t="s">
        <v>987</v>
      </c>
      <c r="G9" s="11" t="s">
        <v>176</v>
      </c>
      <c r="H9" s="11" t="s">
        <v>176</v>
      </c>
    </row>
    <row r="10" spans="1:8" ht="24.9" x14ac:dyDescent="0.4">
      <c r="B10" s="6" t="s">
        <v>443</v>
      </c>
      <c r="C10" s="6" t="s">
        <v>424</v>
      </c>
      <c r="D10" s="9" t="s">
        <v>1625</v>
      </c>
      <c r="E10" s="9" t="s">
        <v>187</v>
      </c>
      <c r="F10" s="9" t="s">
        <v>1673</v>
      </c>
      <c r="G10" s="9" t="s">
        <v>187</v>
      </c>
      <c r="H10" s="9" t="s">
        <v>187</v>
      </c>
    </row>
    <row r="11" spans="1:8" ht="24.9" x14ac:dyDescent="0.4">
      <c r="B11" s="10" t="s">
        <v>444</v>
      </c>
      <c r="C11" s="10" t="s">
        <v>426</v>
      </c>
      <c r="D11" s="11" t="s">
        <v>1713</v>
      </c>
      <c r="E11" s="11" t="s">
        <v>266</v>
      </c>
      <c r="F11" s="11" t="s">
        <v>2424</v>
      </c>
      <c r="G11" s="11" t="s">
        <v>266</v>
      </c>
      <c r="H11" s="11" t="s">
        <v>266</v>
      </c>
    </row>
    <row r="12" spans="1:8" ht="24.9" x14ac:dyDescent="0.4">
      <c r="B12" s="6" t="s">
        <v>445</v>
      </c>
      <c r="C12" s="6" t="s">
        <v>428</v>
      </c>
      <c r="D12" s="9" t="s">
        <v>1723</v>
      </c>
      <c r="E12" s="9" t="s">
        <v>286</v>
      </c>
      <c r="F12" s="9" t="s">
        <v>2425</v>
      </c>
      <c r="G12" s="9" t="s">
        <v>1831</v>
      </c>
      <c r="H12" s="9" t="s">
        <v>286</v>
      </c>
    </row>
    <row r="13" spans="1:8" ht="24.9" x14ac:dyDescent="0.4">
      <c r="B13" s="10" t="s">
        <v>446</v>
      </c>
      <c r="C13" s="10" t="s">
        <v>430</v>
      </c>
      <c r="D13" s="11" t="s">
        <v>1650</v>
      </c>
      <c r="E13" s="11" t="s">
        <v>133</v>
      </c>
      <c r="F13" s="11" t="s">
        <v>2426</v>
      </c>
      <c r="G13" s="11" t="s">
        <v>133</v>
      </c>
      <c r="H13" s="11" t="s">
        <v>133</v>
      </c>
    </row>
    <row r="14" spans="1:8" ht="24.9" x14ac:dyDescent="0.4">
      <c r="B14" s="6" t="s">
        <v>447</v>
      </c>
      <c r="C14" s="6" t="s">
        <v>432</v>
      </c>
      <c r="D14" s="9" t="s">
        <v>1601</v>
      </c>
      <c r="E14" s="9" t="s">
        <v>93</v>
      </c>
      <c r="F14" s="9" t="s">
        <v>893</v>
      </c>
      <c r="G14" s="9" t="s">
        <v>93</v>
      </c>
      <c r="H14" s="9" t="s">
        <v>93</v>
      </c>
    </row>
    <row r="15" spans="1:8" ht="24.9" x14ac:dyDescent="0.4">
      <c r="B15" s="10" t="s">
        <v>448</v>
      </c>
      <c r="C15" s="10" t="s">
        <v>434</v>
      </c>
      <c r="D15" s="11" t="s">
        <v>1650</v>
      </c>
      <c r="E15" s="11" t="s">
        <v>133</v>
      </c>
      <c r="F15" s="11" t="s">
        <v>963</v>
      </c>
      <c r="G15" s="11" t="s">
        <v>133</v>
      </c>
      <c r="H15" s="11" t="s">
        <v>133</v>
      </c>
    </row>
    <row r="16" spans="1:8" ht="24.9" x14ac:dyDescent="0.4">
      <c r="B16" s="6" t="s">
        <v>449</v>
      </c>
      <c r="C16" s="6" t="s">
        <v>368</v>
      </c>
      <c r="D16" s="9" t="s">
        <v>1599</v>
      </c>
      <c r="E16" s="9" t="s">
        <v>89</v>
      </c>
      <c r="F16" s="9" t="s">
        <v>2427</v>
      </c>
      <c r="G16" s="9" t="s">
        <v>89</v>
      </c>
      <c r="H16" s="9" t="s">
        <v>89</v>
      </c>
    </row>
    <row r="17" spans="2:8" ht="24.9" x14ac:dyDescent="0.4">
      <c r="B17" s="10" t="s">
        <v>450</v>
      </c>
      <c r="C17" s="10" t="s">
        <v>389</v>
      </c>
      <c r="D17" s="11" t="s">
        <v>1835</v>
      </c>
      <c r="E17" s="11" t="s">
        <v>452</v>
      </c>
      <c r="F17" s="11" t="s">
        <v>2428</v>
      </c>
      <c r="G17" s="11" t="s">
        <v>452</v>
      </c>
      <c r="H17" s="11" t="s">
        <v>452</v>
      </c>
    </row>
    <row r="18" spans="2:8" ht="24.9" x14ac:dyDescent="0.4">
      <c r="B18" s="6" t="s">
        <v>453</v>
      </c>
      <c r="C18" s="6" t="s">
        <v>391</v>
      </c>
      <c r="D18" s="9" t="s">
        <v>1656</v>
      </c>
      <c r="E18" s="9" t="s">
        <v>137</v>
      </c>
      <c r="F18" s="9" t="s">
        <v>2429</v>
      </c>
      <c r="G18" s="9" t="s">
        <v>137</v>
      </c>
      <c r="H18" s="9" t="s">
        <v>137</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5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KCHK-MK-KATH'!A1", "Zurück")</f>
        <v>Zurück</v>
      </c>
    </row>
  </sheetData>
  <pageMargins left="0.7" right="0.7" top="0.75" bottom="0.75" header="0.3" footer="0.3"/>
  <pageSetup paperSize="9"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5.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WI-HI-A'!A1", "Zurück")</f>
        <v>Zurück</v>
      </c>
    </row>
    <row r="3" spans="1:7" x14ac:dyDescent="0.4">
      <c r="B3" s="7" t="s">
        <v>6890</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1895</v>
      </c>
      <c r="C6" s="5" t="s">
        <v>1586</v>
      </c>
      <c r="D6" s="5" t="s">
        <v>1586</v>
      </c>
      <c r="E6" s="5" t="s">
        <v>1886</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5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41"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KCHK-MK-KATH'!A1", "Zurück")</f>
        <v>Zurück</v>
      </c>
    </row>
    <row r="3" spans="1:5" x14ac:dyDescent="0.4">
      <c r="B3" s="7" t="s">
        <v>2860</v>
      </c>
    </row>
    <row r="4" spans="1:5" x14ac:dyDescent="0.4">
      <c r="B4" s="25" t="s">
        <v>36</v>
      </c>
      <c r="C4" s="25" t="s">
        <v>37</v>
      </c>
      <c r="D4" s="26" t="s">
        <v>1580</v>
      </c>
      <c r="E4" s="12" t="s">
        <v>1581</v>
      </c>
    </row>
    <row r="5" spans="1:5" x14ac:dyDescent="0.4">
      <c r="B5" s="24"/>
      <c r="C5" s="24"/>
      <c r="D5" s="27"/>
      <c r="E5" s="8" t="s">
        <v>2851</v>
      </c>
    </row>
    <row r="6" spans="1:5" x14ac:dyDescent="0.4">
      <c r="B6" s="21" t="s">
        <v>41</v>
      </c>
      <c r="C6" s="21"/>
      <c r="D6" s="29"/>
      <c r="E6" s="29"/>
    </row>
    <row r="7" spans="1:5" ht="24.9" x14ac:dyDescent="0.4">
      <c r="B7" s="6" t="s">
        <v>91</v>
      </c>
      <c r="C7" s="6" t="s">
        <v>43</v>
      </c>
      <c r="D7" s="9" t="s">
        <v>1601</v>
      </c>
      <c r="E7" s="9" t="s">
        <v>93</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5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KCHK-MK-KATH'!A1", "Zurück")</f>
        <v>Zurück</v>
      </c>
    </row>
  </sheetData>
  <pageMargins left="0.7" right="0.7" top="0.75" bottom="0.75" header="0.3" footer="0.3"/>
  <pageSetup paperSize="9" orientation="portrait" horizontalDpi="300" verticalDpi="300"/>
</worksheet>
</file>

<file path=xl/worksheets/sheet5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heetViews>
  <sheetFormatPr baseColWidth="10" defaultRowHeight="14.6" x14ac:dyDescent="0.4"/>
  <cols>
    <col min="2" max="2" width="9.69140625" customWidth="1"/>
    <col min="3" max="3" width="85.69140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KCHK-MK-KATH'!A1", "Zurück")</f>
        <v>Zurück</v>
      </c>
    </row>
    <row r="3" spans="1:8" x14ac:dyDescent="0.4">
      <c r="B3" s="7" t="s">
        <v>2948</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439</v>
      </c>
      <c r="C6" s="6" t="s">
        <v>418</v>
      </c>
      <c r="D6" s="9" t="s">
        <v>1668</v>
      </c>
      <c r="E6" s="9" t="s">
        <v>168</v>
      </c>
      <c r="F6" s="9" t="s">
        <v>168</v>
      </c>
      <c r="G6" s="9" t="s">
        <v>168</v>
      </c>
      <c r="H6" s="9" t="s">
        <v>168</v>
      </c>
    </row>
    <row r="7" spans="1:8" ht="24.9" x14ac:dyDescent="0.4">
      <c r="B7" s="10" t="s">
        <v>440</v>
      </c>
      <c r="C7" s="10" t="s">
        <v>420</v>
      </c>
      <c r="D7" s="11" t="s">
        <v>1698</v>
      </c>
      <c r="E7" s="11" t="s">
        <v>1699</v>
      </c>
      <c r="F7" s="11" t="s">
        <v>240</v>
      </c>
      <c r="G7" s="11" t="s">
        <v>240</v>
      </c>
      <c r="H7" s="11" t="s">
        <v>240</v>
      </c>
    </row>
    <row r="8" spans="1:8" ht="24.9" x14ac:dyDescent="0.4">
      <c r="B8" s="6" t="s">
        <v>441</v>
      </c>
      <c r="C8" s="6" t="s">
        <v>384</v>
      </c>
      <c r="D8" s="9" t="s">
        <v>1668</v>
      </c>
      <c r="E8" s="9" t="s">
        <v>168</v>
      </c>
      <c r="F8" s="9" t="s">
        <v>168</v>
      </c>
      <c r="G8" s="9" t="s">
        <v>168</v>
      </c>
      <c r="H8" s="9" t="s">
        <v>168</v>
      </c>
    </row>
    <row r="9" spans="1:8" ht="24.9" x14ac:dyDescent="0.4">
      <c r="B9" s="10" t="s">
        <v>442</v>
      </c>
      <c r="C9" s="10" t="s">
        <v>386</v>
      </c>
      <c r="D9" s="11" t="s">
        <v>1670</v>
      </c>
      <c r="E9" s="11" t="s">
        <v>176</v>
      </c>
      <c r="F9" s="11" t="s">
        <v>176</v>
      </c>
      <c r="G9" s="11" t="s">
        <v>176</v>
      </c>
      <c r="H9" s="11" t="s">
        <v>176</v>
      </c>
    </row>
    <row r="10" spans="1:8" ht="24.9" x14ac:dyDescent="0.4">
      <c r="B10" s="6" t="s">
        <v>443</v>
      </c>
      <c r="C10" s="6" t="s">
        <v>424</v>
      </c>
      <c r="D10" s="9" t="s">
        <v>1625</v>
      </c>
      <c r="E10" s="9" t="s">
        <v>1674</v>
      </c>
      <c r="F10" s="9" t="s">
        <v>187</v>
      </c>
      <c r="G10" s="9" t="s">
        <v>187</v>
      </c>
      <c r="H10" s="9" t="s">
        <v>187</v>
      </c>
    </row>
    <row r="11" spans="1:8" ht="24.9" x14ac:dyDescent="0.4">
      <c r="B11" s="10" t="s">
        <v>444</v>
      </c>
      <c r="C11" s="10" t="s">
        <v>426</v>
      </c>
      <c r="D11" s="11" t="s">
        <v>1713</v>
      </c>
      <c r="E11" s="11" t="s">
        <v>1721</v>
      </c>
      <c r="F11" s="11" t="s">
        <v>266</v>
      </c>
      <c r="G11" s="11" t="s">
        <v>266</v>
      </c>
      <c r="H11" s="11" t="s">
        <v>266</v>
      </c>
    </row>
    <row r="12" spans="1:8" ht="24.9" x14ac:dyDescent="0.4">
      <c r="B12" s="6" t="s">
        <v>445</v>
      </c>
      <c r="C12" s="6" t="s">
        <v>428</v>
      </c>
      <c r="D12" s="9" t="s">
        <v>1723</v>
      </c>
      <c r="E12" s="9" t="s">
        <v>2425</v>
      </c>
      <c r="F12" s="9" t="s">
        <v>286</v>
      </c>
      <c r="G12" s="9" t="s">
        <v>286</v>
      </c>
      <c r="H12" s="9" t="s">
        <v>286</v>
      </c>
    </row>
    <row r="13" spans="1:8" ht="24.9" x14ac:dyDescent="0.4">
      <c r="B13" s="10" t="s">
        <v>446</v>
      </c>
      <c r="C13" s="10" t="s">
        <v>430</v>
      </c>
      <c r="D13" s="11" t="s">
        <v>1650</v>
      </c>
      <c r="E13" s="11" t="s">
        <v>133</v>
      </c>
      <c r="F13" s="11" t="s">
        <v>133</v>
      </c>
      <c r="G13" s="11" t="s">
        <v>133</v>
      </c>
      <c r="H13" s="11" t="s">
        <v>133</v>
      </c>
    </row>
    <row r="14" spans="1:8" ht="24.9" x14ac:dyDescent="0.4">
      <c r="B14" s="6" t="s">
        <v>447</v>
      </c>
      <c r="C14" s="6" t="s">
        <v>432</v>
      </c>
      <c r="D14" s="9" t="s">
        <v>1601</v>
      </c>
      <c r="E14" s="9" t="s">
        <v>2947</v>
      </c>
      <c r="F14" s="9" t="s">
        <v>93</v>
      </c>
      <c r="G14" s="9" t="s">
        <v>93</v>
      </c>
      <c r="H14" s="9" t="s">
        <v>93</v>
      </c>
    </row>
    <row r="15" spans="1:8" ht="24.9" x14ac:dyDescent="0.4">
      <c r="B15" s="10" t="s">
        <v>448</v>
      </c>
      <c r="C15" s="10" t="s">
        <v>434</v>
      </c>
      <c r="D15" s="11" t="s">
        <v>1650</v>
      </c>
      <c r="E15" s="11" t="s">
        <v>1833</v>
      </c>
      <c r="F15" s="11" t="s">
        <v>133</v>
      </c>
      <c r="G15" s="11" t="s">
        <v>133</v>
      </c>
      <c r="H15" s="11" t="s">
        <v>133</v>
      </c>
    </row>
    <row r="16" spans="1:8" ht="24.9" x14ac:dyDescent="0.4">
      <c r="B16" s="6" t="s">
        <v>449</v>
      </c>
      <c r="C16" s="6" t="s">
        <v>368</v>
      </c>
      <c r="D16" s="9" t="s">
        <v>1599</v>
      </c>
      <c r="E16" s="9" t="s">
        <v>89</v>
      </c>
      <c r="F16" s="9" t="s">
        <v>89</v>
      </c>
      <c r="G16" s="9" t="s">
        <v>89</v>
      </c>
      <c r="H16" s="9" t="s">
        <v>89</v>
      </c>
    </row>
    <row r="17" spans="2:8" ht="24.9" x14ac:dyDescent="0.4">
      <c r="B17" s="10" t="s">
        <v>450</v>
      </c>
      <c r="C17" s="10" t="s">
        <v>389</v>
      </c>
      <c r="D17" s="11" t="s">
        <v>1835</v>
      </c>
      <c r="E17" s="11" t="s">
        <v>452</v>
      </c>
      <c r="F17" s="11" t="s">
        <v>452</v>
      </c>
      <c r="G17" s="11" t="s">
        <v>452</v>
      </c>
      <c r="H17" s="11" t="s">
        <v>452</v>
      </c>
    </row>
    <row r="18" spans="2:8" ht="24.9" x14ac:dyDescent="0.4">
      <c r="B18" s="6" t="s">
        <v>453</v>
      </c>
      <c r="C18" s="6" t="s">
        <v>391</v>
      </c>
      <c r="D18" s="9" t="s">
        <v>1656</v>
      </c>
      <c r="E18" s="9" t="s">
        <v>137</v>
      </c>
      <c r="F18" s="9" t="s">
        <v>137</v>
      </c>
      <c r="G18" s="9" t="s">
        <v>137</v>
      </c>
      <c r="H18" s="9" t="s">
        <v>137</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5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KCHK-MK-KATH'!A1", "Zurück")</f>
        <v>Zurück</v>
      </c>
    </row>
  </sheetData>
  <pageMargins left="0.7" right="0.7" top="0.75" bottom="0.75" header="0.3" footer="0.3"/>
  <pageSetup paperSize="9" orientation="portrait" horizontalDpi="300" verticalDpi="300"/>
</worksheet>
</file>

<file path=xl/worksheets/sheet5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baseColWidth="10" defaultRowHeight="14.6" x14ac:dyDescent="0.4"/>
  <cols>
    <col min="2" max="2" width="9.69140625" customWidth="1"/>
    <col min="3" max="3" width="85.69140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KCHK-MK-KATH'!A1", "Zurück")</f>
        <v>Zurück</v>
      </c>
    </row>
    <row r="3" spans="1:6" x14ac:dyDescent="0.4">
      <c r="B3" s="7" t="s">
        <v>3233</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439</v>
      </c>
      <c r="C6" s="6" t="s">
        <v>418</v>
      </c>
      <c r="D6" s="9" t="s">
        <v>59</v>
      </c>
      <c r="E6" s="9" t="s">
        <v>176</v>
      </c>
      <c r="F6" s="9" t="s">
        <v>58</v>
      </c>
    </row>
    <row r="7" spans="1:6" ht="24.9" x14ac:dyDescent="0.4">
      <c r="B7" s="10" t="s">
        <v>440</v>
      </c>
      <c r="C7" s="10" t="s">
        <v>420</v>
      </c>
      <c r="D7" s="11" t="s">
        <v>168</v>
      </c>
      <c r="E7" s="11" t="s">
        <v>286</v>
      </c>
      <c r="F7" s="11" t="s">
        <v>167</v>
      </c>
    </row>
    <row r="8" spans="1:6" ht="24.9" x14ac:dyDescent="0.4">
      <c r="B8" s="6" t="s">
        <v>441</v>
      </c>
      <c r="C8" s="6" t="s">
        <v>384</v>
      </c>
      <c r="D8" s="9" t="s">
        <v>81</v>
      </c>
      <c r="E8" s="9" t="s">
        <v>187</v>
      </c>
      <c r="F8" s="9" t="s">
        <v>80</v>
      </c>
    </row>
    <row r="9" spans="1:6" ht="24.9" x14ac:dyDescent="0.4">
      <c r="B9" s="10" t="s">
        <v>442</v>
      </c>
      <c r="C9" s="10" t="s">
        <v>386</v>
      </c>
      <c r="D9" s="11" t="s">
        <v>45</v>
      </c>
      <c r="E9" s="11" t="s">
        <v>149</v>
      </c>
      <c r="F9" s="11" t="s">
        <v>44</v>
      </c>
    </row>
    <row r="10" spans="1:6" ht="24.9" x14ac:dyDescent="0.4">
      <c r="B10" s="6" t="s">
        <v>443</v>
      </c>
      <c r="C10" s="6" t="s">
        <v>424</v>
      </c>
      <c r="D10" s="9" t="s">
        <v>45</v>
      </c>
      <c r="E10" s="9" t="s">
        <v>85</v>
      </c>
      <c r="F10" s="9" t="s">
        <v>44</v>
      </c>
    </row>
    <row r="11" spans="1:6" ht="24.9" x14ac:dyDescent="0.4">
      <c r="B11" s="10" t="s">
        <v>444</v>
      </c>
      <c r="C11" s="10" t="s">
        <v>426</v>
      </c>
      <c r="D11" s="11" t="s">
        <v>187</v>
      </c>
      <c r="E11" s="11" t="s">
        <v>176</v>
      </c>
      <c r="F11" s="11" t="s">
        <v>186</v>
      </c>
    </row>
    <row r="12" spans="1:6" ht="24.9" x14ac:dyDescent="0.4">
      <c r="B12" s="6" t="s">
        <v>445</v>
      </c>
      <c r="C12" s="6" t="s">
        <v>428</v>
      </c>
      <c r="D12" s="9" t="s">
        <v>187</v>
      </c>
      <c r="E12" s="9" t="s">
        <v>49</v>
      </c>
      <c r="F12" s="9" t="s">
        <v>186</v>
      </c>
    </row>
    <row r="13" spans="1:6" ht="24.9" x14ac:dyDescent="0.4">
      <c r="B13" s="10" t="s">
        <v>446</v>
      </c>
      <c r="C13" s="10" t="s">
        <v>430</v>
      </c>
      <c r="D13" s="11" t="s">
        <v>77</v>
      </c>
      <c r="E13" s="11" t="s">
        <v>89</v>
      </c>
      <c r="F13" s="11" t="s">
        <v>76</v>
      </c>
    </row>
    <row r="14" spans="1:6" ht="24.9" x14ac:dyDescent="0.4">
      <c r="B14" s="6" t="s">
        <v>447</v>
      </c>
      <c r="C14" s="6" t="s">
        <v>432</v>
      </c>
      <c r="D14" s="9" t="s">
        <v>45</v>
      </c>
      <c r="E14" s="9" t="s">
        <v>158</v>
      </c>
      <c r="F14" s="9" t="s">
        <v>44</v>
      </c>
    </row>
    <row r="15" spans="1:6" ht="24.9" x14ac:dyDescent="0.4">
      <c r="B15" s="10" t="s">
        <v>448</v>
      </c>
      <c r="C15" s="10" t="s">
        <v>434</v>
      </c>
      <c r="D15" s="11" t="s">
        <v>286</v>
      </c>
      <c r="E15" s="11" t="s">
        <v>49</v>
      </c>
      <c r="F15" s="11" t="s">
        <v>285</v>
      </c>
    </row>
    <row r="16" spans="1:6" ht="24.9" x14ac:dyDescent="0.4">
      <c r="B16" s="6" t="s">
        <v>449</v>
      </c>
      <c r="C16" s="6" t="s">
        <v>368</v>
      </c>
      <c r="D16" s="9" t="s">
        <v>187</v>
      </c>
      <c r="E16" s="9" t="s">
        <v>176</v>
      </c>
      <c r="F16" s="9" t="s">
        <v>186</v>
      </c>
    </row>
    <row r="17" spans="2:6" ht="24.9" x14ac:dyDescent="0.4">
      <c r="B17" s="10" t="s">
        <v>450</v>
      </c>
      <c r="C17" s="10" t="s">
        <v>389</v>
      </c>
      <c r="D17" s="11" t="s">
        <v>158</v>
      </c>
      <c r="E17" s="11" t="s">
        <v>168</v>
      </c>
      <c r="F17" s="11" t="s">
        <v>157</v>
      </c>
    </row>
    <row r="18" spans="2:6" ht="24.9" x14ac:dyDescent="0.4">
      <c r="B18" s="6" t="s">
        <v>453</v>
      </c>
      <c r="C18" s="6" t="s">
        <v>391</v>
      </c>
      <c r="D18" s="9" t="s">
        <v>162</v>
      </c>
      <c r="E18" s="9" t="s">
        <v>168</v>
      </c>
      <c r="F18" s="9" t="s">
        <v>161</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5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heetViews>
  <sheetFormatPr baseColWidth="10" defaultRowHeight="14.6" x14ac:dyDescent="0.4"/>
  <cols>
    <col min="2" max="2" width="9.69140625" customWidth="1"/>
    <col min="3" max="3" width="41"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KCHK-MK-KATH'!A1", "Zurück")</f>
        <v>Zurück</v>
      </c>
    </row>
    <row r="3" spans="1:6" x14ac:dyDescent="0.4">
      <c r="B3" s="7" t="s">
        <v>3185</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41</v>
      </c>
      <c r="C6" s="21"/>
      <c r="D6" s="29"/>
      <c r="E6" s="29"/>
      <c r="F6" s="29"/>
    </row>
    <row r="7" spans="1:6" ht="24.9" x14ac:dyDescent="0.4">
      <c r="B7" s="6" t="s">
        <v>91</v>
      </c>
      <c r="C7" s="6" t="s">
        <v>43</v>
      </c>
      <c r="D7" s="9" t="s">
        <v>93</v>
      </c>
      <c r="E7" s="9" t="s">
        <v>52</v>
      </c>
      <c r="F7" s="9" t="s">
        <v>92</v>
      </c>
    </row>
  </sheetData>
  <mergeCells count="5">
    <mergeCell ref="B4:B5"/>
    <mergeCell ref="C4:C5"/>
    <mergeCell ref="D4:E4"/>
    <mergeCell ref="F4:F5"/>
    <mergeCell ref="B6:F6"/>
  </mergeCells>
  <pageMargins left="0.7" right="0.7" top="0.75" bottom="0.75" header="0.3" footer="0.3"/>
  <pageSetup paperSize="9" orientation="portrait" horizontalDpi="300" verticalDpi="300"/>
</worksheet>
</file>

<file path=xl/worksheets/sheet5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KCHK-MK-KATH'!A1", "Zurück")</f>
        <v>Zurück</v>
      </c>
    </row>
  </sheetData>
  <pageMargins left="0.7" right="0.7" top="0.75" bottom="0.75" header="0.3" footer="0.3"/>
  <pageSetup paperSize="9" orientation="portrait" horizontalDpi="300" verticalDpi="300"/>
</worksheet>
</file>

<file path=xl/worksheets/sheet5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KCHK-MK-KATH'!A1", "Zurück")</f>
        <v>Zurück</v>
      </c>
    </row>
  </sheetData>
  <pageMargins left="0.7" right="0.7" top="0.75" bottom="0.75" header="0.3" footer="0.3"/>
  <pageSetup paperSize="9" orientation="portrait" horizontalDpi="300" verticalDpi="300"/>
</worksheet>
</file>

<file path=xl/worksheets/sheet5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heetViews>
  <sheetFormatPr baseColWidth="10" defaultRowHeight="14.6" x14ac:dyDescent="0.4"/>
  <cols>
    <col min="2" max="2" width="9.69140625" customWidth="1"/>
    <col min="3" max="3" width="73.6132812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KCHK-MK-KATH'!A1", "Zurück")</f>
        <v>Zurück</v>
      </c>
    </row>
    <row r="3" spans="1:11" x14ac:dyDescent="0.4">
      <c r="B3" s="7" t="s">
        <v>4412</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439</v>
      </c>
      <c r="C6" s="6" t="s">
        <v>418</v>
      </c>
      <c r="D6" s="6" t="s">
        <v>1610</v>
      </c>
      <c r="E6" s="9" t="s">
        <v>1586</v>
      </c>
      <c r="F6" s="9" t="s">
        <v>1586</v>
      </c>
      <c r="G6" s="9" t="s">
        <v>1586</v>
      </c>
      <c r="H6" s="9" t="s">
        <v>1586</v>
      </c>
      <c r="I6" s="9" t="s">
        <v>1586</v>
      </c>
      <c r="J6" s="9" t="s">
        <v>1586</v>
      </c>
      <c r="K6" s="9" t="s">
        <v>1586</v>
      </c>
    </row>
    <row r="7" spans="1:11" x14ac:dyDescent="0.4">
      <c r="B7" s="6" t="s">
        <v>439</v>
      </c>
      <c r="C7" s="6" t="s">
        <v>418</v>
      </c>
      <c r="D7" s="6" t="s">
        <v>4373</v>
      </c>
      <c r="E7" s="9" t="s">
        <v>1586</v>
      </c>
      <c r="F7" s="9" t="s">
        <v>1586</v>
      </c>
      <c r="G7" s="9" t="s">
        <v>1586</v>
      </c>
      <c r="H7" s="9" t="s">
        <v>1586</v>
      </c>
      <c r="I7" s="9" t="s">
        <v>1586</v>
      </c>
      <c r="J7" s="9" t="s">
        <v>1586</v>
      </c>
      <c r="K7" s="9" t="s">
        <v>1586</v>
      </c>
    </row>
    <row r="8" spans="1:11" x14ac:dyDescent="0.4">
      <c r="B8" s="6" t="s">
        <v>440</v>
      </c>
      <c r="C8" s="6" t="s">
        <v>420</v>
      </c>
      <c r="D8" s="6" t="s">
        <v>1610</v>
      </c>
      <c r="E8" s="9" t="s">
        <v>1586</v>
      </c>
      <c r="F8" s="9" t="s">
        <v>1586</v>
      </c>
      <c r="G8" s="9" t="s">
        <v>1586</v>
      </c>
      <c r="H8" s="9" t="s">
        <v>1586</v>
      </c>
      <c r="I8" s="9" t="s">
        <v>1586</v>
      </c>
      <c r="J8" s="9" t="s">
        <v>1586</v>
      </c>
      <c r="K8" s="9" t="s">
        <v>1586</v>
      </c>
    </row>
    <row r="9" spans="1:11" x14ac:dyDescent="0.4">
      <c r="B9" s="6" t="s">
        <v>440</v>
      </c>
      <c r="C9" s="6" t="s">
        <v>420</v>
      </c>
      <c r="D9" s="6" t="s">
        <v>4373</v>
      </c>
      <c r="E9" s="9" t="s">
        <v>1586</v>
      </c>
      <c r="F9" s="9" t="s">
        <v>1586</v>
      </c>
      <c r="G9" s="9" t="s">
        <v>1586</v>
      </c>
      <c r="H9" s="9" t="s">
        <v>1586</v>
      </c>
      <c r="I9" s="9" t="s">
        <v>1586</v>
      </c>
      <c r="J9" s="9" t="s">
        <v>1586</v>
      </c>
      <c r="K9" s="9" t="s">
        <v>1586</v>
      </c>
    </row>
    <row r="10" spans="1:11" x14ac:dyDescent="0.4">
      <c r="B10" s="6" t="s">
        <v>441</v>
      </c>
      <c r="C10" s="6" t="s">
        <v>384</v>
      </c>
      <c r="D10" s="6" t="s">
        <v>1610</v>
      </c>
      <c r="E10" s="9" t="s">
        <v>1586</v>
      </c>
      <c r="F10" s="9" t="s">
        <v>1586</v>
      </c>
      <c r="G10" s="9" t="s">
        <v>1586</v>
      </c>
      <c r="H10" s="9" t="s">
        <v>1586</v>
      </c>
      <c r="I10" s="9" t="s">
        <v>1586</v>
      </c>
      <c r="J10" s="9" t="s">
        <v>1586</v>
      </c>
      <c r="K10" s="9" t="s">
        <v>1586</v>
      </c>
    </row>
    <row r="11" spans="1:11" x14ac:dyDescent="0.4">
      <c r="B11" s="6" t="s">
        <v>441</v>
      </c>
      <c r="C11" s="6" t="s">
        <v>384</v>
      </c>
      <c r="D11" s="6" t="s">
        <v>4373</v>
      </c>
      <c r="E11" s="9" t="s">
        <v>1586</v>
      </c>
      <c r="F11" s="9" t="s">
        <v>1586</v>
      </c>
      <c r="G11" s="9" t="s">
        <v>1586</v>
      </c>
      <c r="H11" s="9" t="s">
        <v>1586</v>
      </c>
      <c r="I11" s="9" t="s">
        <v>1586</v>
      </c>
      <c r="J11" s="9" t="s">
        <v>1586</v>
      </c>
      <c r="K11" s="9" t="s">
        <v>1586</v>
      </c>
    </row>
    <row r="12" spans="1:11" x14ac:dyDescent="0.4">
      <c r="B12" s="6" t="s">
        <v>442</v>
      </c>
      <c r="C12" s="6" t="s">
        <v>386</v>
      </c>
      <c r="D12" s="6" t="s">
        <v>1610</v>
      </c>
      <c r="E12" s="9" t="s">
        <v>1586</v>
      </c>
      <c r="F12" s="9" t="s">
        <v>1586</v>
      </c>
      <c r="G12" s="9" t="s">
        <v>1586</v>
      </c>
      <c r="H12" s="9" t="s">
        <v>1586</v>
      </c>
      <c r="I12" s="9" t="s">
        <v>1586</v>
      </c>
      <c r="J12" s="9" t="s">
        <v>1586</v>
      </c>
      <c r="K12" s="9" t="s">
        <v>1586</v>
      </c>
    </row>
    <row r="13" spans="1:11" x14ac:dyDescent="0.4">
      <c r="B13" s="6" t="s">
        <v>442</v>
      </c>
      <c r="C13" s="6" t="s">
        <v>386</v>
      </c>
      <c r="D13" s="6" t="s">
        <v>4373</v>
      </c>
      <c r="E13" s="9" t="s">
        <v>1586</v>
      </c>
      <c r="F13" s="9" t="s">
        <v>1586</v>
      </c>
      <c r="G13" s="9" t="s">
        <v>1586</v>
      </c>
      <c r="H13" s="9" t="s">
        <v>1586</v>
      </c>
      <c r="I13" s="9" t="s">
        <v>1586</v>
      </c>
      <c r="J13" s="9" t="s">
        <v>1586</v>
      </c>
      <c r="K13" s="9" t="s">
        <v>1586</v>
      </c>
    </row>
    <row r="14" spans="1:11" x14ac:dyDescent="0.4">
      <c r="B14" s="6" t="s">
        <v>443</v>
      </c>
      <c r="C14" s="6" t="s">
        <v>424</v>
      </c>
      <c r="D14" s="6" t="s">
        <v>1610</v>
      </c>
      <c r="E14" s="9" t="s">
        <v>1586</v>
      </c>
      <c r="F14" s="9" t="s">
        <v>1586</v>
      </c>
      <c r="G14" s="9" t="s">
        <v>1586</v>
      </c>
      <c r="H14" s="9" t="s">
        <v>1586</v>
      </c>
      <c r="I14" s="9" t="s">
        <v>1586</v>
      </c>
      <c r="J14" s="9" t="s">
        <v>1586</v>
      </c>
      <c r="K14" s="9" t="s">
        <v>1586</v>
      </c>
    </row>
    <row r="15" spans="1:11" x14ac:dyDescent="0.4">
      <c r="B15" s="6" t="s">
        <v>443</v>
      </c>
      <c r="C15" s="6" t="s">
        <v>424</v>
      </c>
      <c r="D15" s="6" t="s">
        <v>4373</v>
      </c>
      <c r="E15" s="9" t="s">
        <v>1586</v>
      </c>
      <c r="F15" s="9" t="s">
        <v>1586</v>
      </c>
      <c r="G15" s="9" t="s">
        <v>1586</v>
      </c>
      <c r="H15" s="9" t="s">
        <v>1586</v>
      </c>
      <c r="I15" s="9" t="s">
        <v>1586</v>
      </c>
      <c r="J15" s="9" t="s">
        <v>1586</v>
      </c>
      <c r="K15" s="9" t="s">
        <v>1586</v>
      </c>
    </row>
    <row r="16" spans="1:11" x14ac:dyDescent="0.4">
      <c r="B16" s="6" t="s">
        <v>444</v>
      </c>
      <c r="C16" s="6" t="s">
        <v>426</v>
      </c>
      <c r="D16" s="6" t="s">
        <v>1610</v>
      </c>
      <c r="E16" s="9" t="s">
        <v>1586</v>
      </c>
      <c r="F16" s="9" t="s">
        <v>1586</v>
      </c>
      <c r="G16" s="9" t="s">
        <v>1586</v>
      </c>
      <c r="H16" s="9" t="s">
        <v>1586</v>
      </c>
      <c r="I16" s="9" t="s">
        <v>1586</v>
      </c>
      <c r="J16" s="9" t="s">
        <v>1586</v>
      </c>
      <c r="K16" s="9" t="s">
        <v>1586</v>
      </c>
    </row>
    <row r="17" spans="2:11" x14ac:dyDescent="0.4">
      <c r="B17" s="6" t="s">
        <v>444</v>
      </c>
      <c r="C17" s="6" t="s">
        <v>426</v>
      </c>
      <c r="D17" s="6" t="s">
        <v>4373</v>
      </c>
      <c r="E17" s="9" t="s">
        <v>1586</v>
      </c>
      <c r="F17" s="9" t="s">
        <v>1586</v>
      </c>
      <c r="G17" s="9" t="s">
        <v>1586</v>
      </c>
      <c r="H17" s="9" t="s">
        <v>1586</v>
      </c>
      <c r="I17" s="9" t="s">
        <v>1586</v>
      </c>
      <c r="J17" s="9" t="s">
        <v>1586</v>
      </c>
      <c r="K17" s="9" t="s">
        <v>1586</v>
      </c>
    </row>
    <row r="18" spans="2:11" x14ac:dyDescent="0.4">
      <c r="B18" s="6" t="s">
        <v>445</v>
      </c>
      <c r="C18" s="6" t="s">
        <v>428</v>
      </c>
      <c r="D18" s="6" t="s">
        <v>1610</v>
      </c>
      <c r="E18" s="9" t="s">
        <v>1586</v>
      </c>
      <c r="F18" s="9" t="s">
        <v>1586</v>
      </c>
      <c r="G18" s="9" t="s">
        <v>1586</v>
      </c>
      <c r="H18" s="9" t="s">
        <v>1586</v>
      </c>
      <c r="I18" s="9" t="s">
        <v>1586</v>
      </c>
      <c r="J18" s="9" t="s">
        <v>1586</v>
      </c>
      <c r="K18" s="9" t="s">
        <v>1586</v>
      </c>
    </row>
    <row r="19" spans="2:11" x14ac:dyDescent="0.4">
      <c r="B19" s="6" t="s">
        <v>445</v>
      </c>
      <c r="C19" s="6" t="s">
        <v>428</v>
      </c>
      <c r="D19" s="6" t="s">
        <v>4373</v>
      </c>
      <c r="E19" s="9" t="s">
        <v>1586</v>
      </c>
      <c r="F19" s="9" t="s">
        <v>1586</v>
      </c>
      <c r="G19" s="9" t="s">
        <v>1586</v>
      </c>
      <c r="H19" s="9" t="s">
        <v>1586</v>
      </c>
      <c r="I19" s="9" t="s">
        <v>1586</v>
      </c>
      <c r="J19" s="9" t="s">
        <v>1586</v>
      </c>
      <c r="K19" s="9" t="s">
        <v>1586</v>
      </c>
    </row>
    <row r="20" spans="2:11" x14ac:dyDescent="0.4">
      <c r="B20" s="6" t="s">
        <v>446</v>
      </c>
      <c r="C20" s="6" t="s">
        <v>430</v>
      </c>
      <c r="D20" s="6" t="s">
        <v>1610</v>
      </c>
      <c r="E20" s="9" t="s">
        <v>1586</v>
      </c>
      <c r="F20" s="9" t="s">
        <v>1586</v>
      </c>
      <c r="G20" s="9" t="s">
        <v>1586</v>
      </c>
      <c r="H20" s="9" t="s">
        <v>1586</v>
      </c>
      <c r="I20" s="9" t="s">
        <v>1586</v>
      </c>
      <c r="J20" s="9" t="s">
        <v>1586</v>
      </c>
      <c r="K20" s="9" t="s">
        <v>1586</v>
      </c>
    </row>
    <row r="21" spans="2:11" x14ac:dyDescent="0.4">
      <c r="B21" s="6" t="s">
        <v>446</v>
      </c>
      <c r="C21" s="6" t="s">
        <v>430</v>
      </c>
      <c r="D21" s="6" t="s">
        <v>4373</v>
      </c>
      <c r="E21" s="9" t="s">
        <v>1586</v>
      </c>
      <c r="F21" s="9" t="s">
        <v>1586</v>
      </c>
      <c r="G21" s="9" t="s">
        <v>1586</v>
      </c>
      <c r="H21" s="9" t="s">
        <v>1586</v>
      </c>
      <c r="I21" s="9" t="s">
        <v>1586</v>
      </c>
      <c r="J21" s="9" t="s">
        <v>1586</v>
      </c>
      <c r="K21" s="9" t="s">
        <v>1586</v>
      </c>
    </row>
    <row r="22" spans="2:11" x14ac:dyDescent="0.4">
      <c r="B22" s="6" t="s">
        <v>447</v>
      </c>
      <c r="C22" s="6" t="s">
        <v>432</v>
      </c>
      <c r="D22" s="6" t="s">
        <v>1610</v>
      </c>
      <c r="E22" s="9" t="s">
        <v>1586</v>
      </c>
      <c r="F22" s="9" t="s">
        <v>1586</v>
      </c>
      <c r="G22" s="9" t="s">
        <v>1586</v>
      </c>
      <c r="H22" s="9" t="s">
        <v>1586</v>
      </c>
      <c r="I22" s="9" t="s">
        <v>1586</v>
      </c>
      <c r="J22" s="9" t="s">
        <v>1586</v>
      </c>
      <c r="K22" s="9" t="s">
        <v>1586</v>
      </c>
    </row>
    <row r="23" spans="2:11" x14ac:dyDescent="0.4">
      <c r="B23" s="6" t="s">
        <v>447</v>
      </c>
      <c r="C23" s="6" t="s">
        <v>432</v>
      </c>
      <c r="D23" s="6" t="s">
        <v>4373</v>
      </c>
      <c r="E23" s="9" t="s">
        <v>1586</v>
      </c>
      <c r="F23" s="9" t="s">
        <v>1586</v>
      </c>
      <c r="G23" s="9" t="s">
        <v>1586</v>
      </c>
      <c r="H23" s="9" t="s">
        <v>1586</v>
      </c>
      <c r="I23" s="9" t="s">
        <v>1586</v>
      </c>
      <c r="J23" s="9" t="s">
        <v>1586</v>
      </c>
      <c r="K23" s="9" t="s">
        <v>1586</v>
      </c>
    </row>
    <row r="24" spans="2:11" x14ac:dyDescent="0.4">
      <c r="B24" s="6" t="s">
        <v>448</v>
      </c>
      <c r="C24" s="6" t="s">
        <v>434</v>
      </c>
      <c r="D24" s="6" t="s">
        <v>1610</v>
      </c>
      <c r="E24" s="9" t="s">
        <v>1586</v>
      </c>
      <c r="F24" s="9" t="s">
        <v>1586</v>
      </c>
      <c r="G24" s="9" t="s">
        <v>1586</v>
      </c>
      <c r="H24" s="9" t="s">
        <v>1586</v>
      </c>
      <c r="I24" s="9" t="s">
        <v>1586</v>
      </c>
      <c r="J24" s="9" t="s">
        <v>1586</v>
      </c>
      <c r="K24" s="9" t="s">
        <v>1586</v>
      </c>
    </row>
    <row r="25" spans="2:11" x14ac:dyDescent="0.4">
      <c r="B25" s="6" t="s">
        <v>448</v>
      </c>
      <c r="C25" s="6" t="s">
        <v>434</v>
      </c>
      <c r="D25" s="6" t="s">
        <v>4373</v>
      </c>
      <c r="E25" s="9" t="s">
        <v>1586</v>
      </c>
      <c r="F25" s="9" t="s">
        <v>1586</v>
      </c>
      <c r="G25" s="9" t="s">
        <v>1586</v>
      </c>
      <c r="H25" s="9" t="s">
        <v>1586</v>
      </c>
      <c r="I25" s="9" t="s">
        <v>1586</v>
      </c>
      <c r="J25" s="9" t="s">
        <v>1586</v>
      </c>
      <c r="K25" s="9" t="s">
        <v>1586</v>
      </c>
    </row>
    <row r="26" spans="2:11" x14ac:dyDescent="0.4">
      <c r="B26" s="6" t="s">
        <v>449</v>
      </c>
      <c r="C26" s="6" t="s">
        <v>368</v>
      </c>
      <c r="D26" s="6" t="s">
        <v>1610</v>
      </c>
      <c r="E26" s="9" t="s">
        <v>1586</v>
      </c>
      <c r="F26" s="9" t="s">
        <v>1586</v>
      </c>
      <c r="G26" s="9" t="s">
        <v>1586</v>
      </c>
      <c r="H26" s="9" t="s">
        <v>1586</v>
      </c>
      <c r="I26" s="9" t="s">
        <v>1586</v>
      </c>
      <c r="J26" s="9" t="s">
        <v>1586</v>
      </c>
      <c r="K26" s="9" t="s">
        <v>1586</v>
      </c>
    </row>
    <row r="27" spans="2:11" x14ac:dyDescent="0.4">
      <c r="B27" s="6" t="s">
        <v>449</v>
      </c>
      <c r="C27" s="6" t="s">
        <v>368</v>
      </c>
      <c r="D27" s="6" t="s">
        <v>4373</v>
      </c>
      <c r="E27" s="9" t="s">
        <v>1586</v>
      </c>
      <c r="F27" s="9" t="s">
        <v>1586</v>
      </c>
      <c r="G27" s="9" t="s">
        <v>1586</v>
      </c>
      <c r="H27" s="9" t="s">
        <v>1586</v>
      </c>
      <c r="I27" s="9" t="s">
        <v>1586</v>
      </c>
      <c r="J27" s="9" t="s">
        <v>1586</v>
      </c>
      <c r="K27" s="9" t="s">
        <v>1586</v>
      </c>
    </row>
    <row r="28" spans="2:11" x14ac:dyDescent="0.4">
      <c r="B28" s="6" t="s">
        <v>450</v>
      </c>
      <c r="C28" s="6" t="s">
        <v>389</v>
      </c>
      <c r="D28" s="6" t="s">
        <v>1610</v>
      </c>
      <c r="E28" s="9" t="s">
        <v>1586</v>
      </c>
      <c r="F28" s="9" t="s">
        <v>1586</v>
      </c>
      <c r="G28" s="9" t="s">
        <v>1586</v>
      </c>
      <c r="H28" s="9" t="s">
        <v>1586</v>
      </c>
      <c r="I28" s="9" t="s">
        <v>1586</v>
      </c>
      <c r="J28" s="9" t="s">
        <v>1586</v>
      </c>
      <c r="K28" s="9" t="s">
        <v>1586</v>
      </c>
    </row>
    <row r="29" spans="2:11" x14ac:dyDescent="0.4">
      <c r="B29" s="6" t="s">
        <v>450</v>
      </c>
      <c r="C29" s="6" t="s">
        <v>389</v>
      </c>
      <c r="D29" s="6" t="s">
        <v>4373</v>
      </c>
      <c r="E29" s="9" t="s">
        <v>1586</v>
      </c>
      <c r="F29" s="9" t="s">
        <v>1586</v>
      </c>
      <c r="G29" s="9" t="s">
        <v>1586</v>
      </c>
      <c r="H29" s="9" t="s">
        <v>1586</v>
      </c>
      <c r="I29" s="9" t="s">
        <v>1586</v>
      </c>
      <c r="J29" s="9" t="s">
        <v>1586</v>
      </c>
      <c r="K29" s="9" t="s">
        <v>1586</v>
      </c>
    </row>
    <row r="30" spans="2:11" x14ac:dyDescent="0.4">
      <c r="B30" s="6" t="s">
        <v>453</v>
      </c>
      <c r="C30" s="6" t="s">
        <v>391</v>
      </c>
      <c r="D30" s="6" t="s">
        <v>1610</v>
      </c>
      <c r="E30" s="9" t="s">
        <v>1586</v>
      </c>
      <c r="F30" s="9" t="s">
        <v>1586</v>
      </c>
      <c r="G30" s="9" t="s">
        <v>1586</v>
      </c>
      <c r="H30" s="9" t="s">
        <v>1586</v>
      </c>
      <c r="I30" s="9" t="s">
        <v>1586</v>
      </c>
      <c r="J30" s="9" t="s">
        <v>1586</v>
      </c>
      <c r="K30" s="9" t="s">
        <v>1586</v>
      </c>
    </row>
    <row r="31" spans="2:11" x14ac:dyDescent="0.4">
      <c r="B31" s="6" t="s">
        <v>453</v>
      </c>
      <c r="C31" s="6" t="s">
        <v>391</v>
      </c>
      <c r="D31" s="6" t="s">
        <v>4373</v>
      </c>
      <c r="E31" s="9" t="s">
        <v>1586</v>
      </c>
      <c r="F31" s="9" t="s">
        <v>1586</v>
      </c>
      <c r="G31" s="9" t="s">
        <v>1586</v>
      </c>
      <c r="H31" s="9" t="s">
        <v>1586</v>
      </c>
      <c r="I31" s="9" t="s">
        <v>1586</v>
      </c>
      <c r="J31" s="9" t="s">
        <v>1586</v>
      </c>
      <c r="K31" s="9" t="s">
        <v>1586</v>
      </c>
    </row>
    <row r="32" spans="2:11" x14ac:dyDescent="0.4">
      <c r="B32"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5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heetViews>
  <sheetFormatPr baseColWidth="10" defaultRowHeight="14.6" x14ac:dyDescent="0.4"/>
  <cols>
    <col min="2" max="2" width="9.69140625" customWidth="1"/>
    <col min="3" max="3" width="41"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KCHK-MK-KATH'!A1", "Zurück")</f>
        <v>Zurück</v>
      </c>
    </row>
    <row r="3" spans="1:11" x14ac:dyDescent="0.4">
      <c r="B3" s="7" t="s">
        <v>4382</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41</v>
      </c>
      <c r="C6" s="21"/>
      <c r="D6" s="21"/>
      <c r="E6" s="29"/>
      <c r="F6" s="29"/>
      <c r="G6" s="29"/>
      <c r="H6" s="29"/>
      <c r="I6" s="29"/>
      <c r="J6" s="29"/>
      <c r="K6" s="29"/>
    </row>
    <row r="7" spans="1:11" x14ac:dyDescent="0.4">
      <c r="B7" s="6" t="s">
        <v>91</v>
      </c>
      <c r="C7" s="6" t="s">
        <v>43</v>
      </c>
      <c r="D7" s="6" t="s">
        <v>1610</v>
      </c>
      <c r="E7" s="9" t="s">
        <v>1586</v>
      </c>
      <c r="F7" s="9" t="s">
        <v>1586</v>
      </c>
      <c r="G7" s="9" t="s">
        <v>1586</v>
      </c>
      <c r="H7" s="9" t="s">
        <v>1586</v>
      </c>
      <c r="I7" s="9" t="s">
        <v>1586</v>
      </c>
      <c r="J7" s="9" t="s">
        <v>1586</v>
      </c>
      <c r="K7" s="9" t="s">
        <v>1586</v>
      </c>
    </row>
    <row r="8" spans="1:11" x14ac:dyDescent="0.4">
      <c r="B8" s="6" t="s">
        <v>91</v>
      </c>
      <c r="C8" s="6" t="s">
        <v>43</v>
      </c>
      <c r="D8" s="6" t="s">
        <v>4373</v>
      </c>
      <c r="E8" s="9" t="s">
        <v>1586</v>
      </c>
      <c r="F8" s="9" t="s">
        <v>1586</v>
      </c>
      <c r="G8" s="9" t="s">
        <v>1586</v>
      </c>
      <c r="H8" s="9" t="s">
        <v>1586</v>
      </c>
      <c r="I8" s="9" t="s">
        <v>1586</v>
      </c>
      <c r="J8" s="9" t="s">
        <v>1586</v>
      </c>
      <c r="K8" s="9" t="s">
        <v>1586</v>
      </c>
    </row>
    <row r="9" spans="1:11" x14ac:dyDescent="0.4">
      <c r="B9" s="13" t="s">
        <v>859</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89"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WI-HI-A'!A1", "Zurück")</f>
        <v>Zurück</v>
      </c>
    </row>
    <row r="3" spans="1:5" x14ac:dyDescent="0.4">
      <c r="B3" s="7" t="s">
        <v>7240</v>
      </c>
    </row>
    <row r="4" spans="1:5" x14ac:dyDescent="0.4">
      <c r="B4" s="4" t="s">
        <v>6916</v>
      </c>
      <c r="C4" s="3" t="s">
        <v>6917</v>
      </c>
      <c r="D4" s="3" t="s">
        <v>6918</v>
      </c>
      <c r="E4" s="3" t="s">
        <v>6919</v>
      </c>
    </row>
    <row r="5" spans="1:5" x14ac:dyDescent="0.4">
      <c r="B5" s="6" t="s">
        <v>7235</v>
      </c>
      <c r="C5" s="5" t="s">
        <v>1586</v>
      </c>
      <c r="D5" s="5" t="s">
        <v>7236</v>
      </c>
      <c r="E5" s="5" t="s">
        <v>7236</v>
      </c>
    </row>
    <row r="6" spans="1:5" x14ac:dyDescent="0.4">
      <c r="B6" s="10" t="s">
        <v>7237</v>
      </c>
      <c r="C6" s="14" t="s">
        <v>1634</v>
      </c>
      <c r="D6" s="14" t="s">
        <v>7238</v>
      </c>
      <c r="E6" s="14" t="s">
        <v>7239</v>
      </c>
    </row>
    <row r="7" spans="1:5" x14ac:dyDescent="0.4">
      <c r="B7" s="6" t="s">
        <v>3356</v>
      </c>
      <c r="C7" s="5" t="s">
        <v>1634</v>
      </c>
      <c r="D7" s="5" t="s">
        <v>7238</v>
      </c>
      <c r="E7" s="5" t="s">
        <v>7239</v>
      </c>
    </row>
  </sheetData>
  <pageMargins left="0.7" right="0.7" top="0.75" bottom="0.75" header="0.3" footer="0.3"/>
  <pageSetup paperSize="9" orientation="portrait" horizontalDpi="300" verticalDpi="300"/>
</worksheet>
</file>

<file path=xl/worksheets/sheet5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HYPERLINK("#'KCHK-MK-CHIR - K3_1_QI'!A1", "Qualitätsindikatoren: Übersicht über Auffälligkeiten und Qualitätssicherungsmaßnahmen gem. § 17 DeQS-RL")</f>
        <v>Qualitätsindikatoren: Übersicht über Auffälligkeiten und Qualitätssicherungsmaßnahmen gem. § 17 DeQS-RL</v>
      </c>
      <c r="C6" s="2" t="str">
        <f>HYPERLINK("#'KCHK-MK-CHIR - K3_1_QI'!A1", "K3_1_QI")</f>
        <v>K3_1_QI</v>
      </c>
    </row>
    <row r="7" spans="1:3" x14ac:dyDescent="0.4">
      <c r="B7" s="2" t="str">
        <f>HYPERLINK("#'KCHK-MK-CHIR - K3_1_AK'!A1", "Auffälligkeitskriterien: Übersicht über Auffälligkeiten und Qualitätssicherungsmaßnahmen gem. § 17 DeQS-RL")</f>
        <v>Auffälligkeitskriterien: Übersicht über Auffälligkeiten und Qualitätssicherungsmaßnahmen gem. § 17 DeQS-RL</v>
      </c>
      <c r="C7" s="2" t="str">
        <f>HYPERLINK("#'KCHK-MK-CHIR - K3_1_AK'!A1", "K3_1_AK")</f>
        <v>K3_1_AK</v>
      </c>
    </row>
    <row r="8" spans="1:3" x14ac:dyDescent="0.4">
      <c r="B8" s="2" t="str">
        <f>HYPERLINK("#'KCHK-MK-CHIR - K3_2_QI'!A1", "Qualitätsindikatoren: Auffälligkeiten und Bewertungen nach Abschluss des Stellungnahmeverfahrens (AJ 2023)")</f>
        <v>Qualitätsindikatoren: Auffälligkeiten und Bewertungen nach Abschluss des Stellungnahmeverfahrens (AJ 2023)</v>
      </c>
      <c r="C8" s="2" t="str">
        <f>HYPERLINK("#'KCHK-MK-CHIR - K3_2_QI'!A1", "K3_2_QI")</f>
        <v>K3_2_QI</v>
      </c>
    </row>
    <row r="9" spans="1:3" x14ac:dyDescent="0.4">
      <c r="B9" s="2" t="str">
        <f>HYPERLINK("#'KCHK-MK-CHIR - K3_2_AK'!A1", "Auffälligkeitskriterien: Auffälligkeiten und Bewertungen nach Abschluss des Stellungnahmeverfahrens (AJ 2023)")</f>
        <v>Auffälligkeitskriterien: Auffälligkeiten und Bewertungen nach Abschluss des Stellungnahmeverfahrens (AJ 2023)</v>
      </c>
      <c r="C9" s="2" t="str">
        <f>HYPERLINK("#'KCHK-MK-CHIR - K3_2_AK'!A1", "K3_2_AK")</f>
        <v>K3_2_AK</v>
      </c>
    </row>
    <row r="10" spans="1:3" x14ac:dyDescent="0.4">
      <c r="B10" s="2" t="str">
        <f>HYPERLINK("#'KCHK-MK-CHIR - K3_3_QI'!A1", "Qualitätsindikatoren: Wiederholte Auffälligkeiten (AJ 2023 und Vorjahre)")</f>
        <v>Qualitätsindikatoren: Wiederholte Auffälligkeiten (AJ 2023 und Vorjahre)</v>
      </c>
      <c r="C10" s="2" t="str">
        <f>HYPERLINK("#'KCHK-MK-CHIR - K3_3_QI'!A1", "K3_3_QI")</f>
        <v>K3_3_QI</v>
      </c>
    </row>
    <row r="11" spans="1:3" x14ac:dyDescent="0.4">
      <c r="B11" s="2" t="str">
        <f>HYPERLINK("#'KCHK-MK-CHIR - K3_3_AK'!A1", "Auffälligkeitskriterien: Wiederholte Auffälligkeiten (AJ 2023 und Vorjahre)")</f>
        <v>Auffälligkeitskriterien: Wiederholte Auffälligkeiten (AJ 2023 und Vorjahre)</v>
      </c>
      <c r="C11" s="2" t="str">
        <f>HYPERLINK("#'KCHK-MK-CHIR - K3_3_AK'!A1", "K3_3_AK")</f>
        <v>K3_3_AK</v>
      </c>
    </row>
    <row r="12" spans="1:3" x14ac:dyDescent="0.4">
      <c r="B12" s="2" t="str">
        <f>HYPERLINK("#'KCHK-MK-CHIR - K3_4_QI'!A1", "Qualitätsindikatoren: Mehrfache Auffälligkeiten bei Leistungserbringern (AJ 2023)")</f>
        <v>Qualitätsindikatoren: Mehrfache Auffälligkeiten bei Leistungserbringern (AJ 2023)</v>
      </c>
      <c r="C12" s="2" t="str">
        <f>HYPERLINK("#'KCHK-MK-CHIR - K3_4_QI'!A1", "K3_4_QI")</f>
        <v>K3_4_QI</v>
      </c>
    </row>
    <row r="13" spans="1:3" x14ac:dyDescent="0.4">
      <c r="B13" s="2" t="str">
        <f>HYPERLINK("#'KCHK-MK-CHIR - K3_4_AK'!A1", "Auffälligkeitskriterien: Mehrfache Auffälligkeiten bei Leistungserbringern (AJ 2023)")</f>
        <v>Auffälligkeitskriterien: Mehrfache Auffälligkeiten bei Leistungserbringern (AJ 2023)</v>
      </c>
      <c r="C13" s="2" t="str">
        <f>HYPERLINK("#'KCHK-MK-CHIR - K3_4_AK'!A1", "K3_4_AK")</f>
        <v>K3_4_AK</v>
      </c>
    </row>
    <row r="14" spans="1:3" x14ac:dyDescent="0.4">
      <c r="B14" s="2" t="str">
        <f>HYPERLINK("#'KCHK-MK-CHIR - K3_5_QI'!A1", "Auffälligkeiten und Stellungnahmeverfahren nach Fallzahl pro Qualitätsindikator (AJ 2023)")</f>
        <v>Auffälligkeiten und Stellungnahmeverfahren nach Fallzahl pro Qualitätsindikator (AJ 2023)</v>
      </c>
      <c r="C14" s="2" t="str">
        <f>HYPERLINK("#'KCHK-MK-CHIR - K3_5_QI'!A1", "K3_5_QI")</f>
        <v>K3_5_QI</v>
      </c>
    </row>
    <row r="15" spans="1:3" x14ac:dyDescent="0.4">
      <c r="B15" s="2" t="str">
        <f>HYPERLINK("#'KCHK-MK-CHIR - A_1_QI'!A1", "Qualitätsindikatoren: Art der Auffälligkeit (AJ 2023)")</f>
        <v>Qualitätsindikatoren: Art der Auffälligkeit (AJ 2023)</v>
      </c>
      <c r="C15" s="2" t="str">
        <f>HYPERLINK("#'KCHK-MK-CHIR - A_1_QI'!A1", "A_1_QI")</f>
        <v>A_1_QI</v>
      </c>
    </row>
    <row r="16" spans="1:3" x14ac:dyDescent="0.4">
      <c r="B16" s="2" t="str">
        <f>HYPERLINK("#'KCHK-MK-CHIR - A_1_AK'!A1", "Auffälligkeitskriterien: Art der Auffälligkeit (AJ 2023)")</f>
        <v>Auffälligkeitskriterien: Art der Auffälligkeit (AJ 2023)</v>
      </c>
      <c r="C16" s="2" t="str">
        <f>HYPERLINK("#'KCHK-MK-CHIR - A_1_AK'!A1", "A_1_AK")</f>
        <v>A_1_AK</v>
      </c>
    </row>
    <row r="17" spans="2:3" x14ac:dyDescent="0.4">
      <c r="B17" s="2" t="str">
        <f>HYPERLINK("#'KCHK-MK-CHIR - A_2_QI_a'!A1", "Qualitätsindikatoren: Stellungnahmeverfahren (AJ 2023)")</f>
        <v>Qualitätsindikatoren: Stellungnahmeverfahren (AJ 2023)</v>
      </c>
      <c r="C17" s="2" t="str">
        <f>HYPERLINK("#'KCHK-MK-CHIR - A_2_QI_a'!A1", "A_2_QI_a")</f>
        <v>A_2_QI_a</v>
      </c>
    </row>
    <row r="18" spans="2:3" x14ac:dyDescent="0.4">
      <c r="B18" s="2" t="str">
        <f>HYPERLINK("#'KCHK-MK-CHIR - A_2_AK_a'!A1", "Auffälligkeitskriterien: Stellungnahmeverfahren (AJ 2023)")</f>
        <v>Auffälligkeitskriterien: Stellungnahmeverfahren (AJ 2023)</v>
      </c>
      <c r="C18" s="2" t="str">
        <f>HYPERLINK("#'KCHK-MK-CHIR - A_2_AK_a'!A1", "A_2_AK_a")</f>
        <v>A_2_AK_a</v>
      </c>
    </row>
    <row r="19" spans="2:3" x14ac:dyDescent="0.4">
      <c r="B19" s="2" t="str">
        <f>HYPERLINK("#'KCHK-MK-CHIR - A_2_QI_b'!A1", "Qualitätsindikatoren: Freitextkommentare zur Nicht-Einleitung von Stellungnahmeverfahren (AJ 2023)")</f>
        <v>Qualitätsindikatoren: Freitextkommentare zur Nicht-Einleitung von Stellungnahmeverfahren (AJ 2023)</v>
      </c>
      <c r="C19" s="2" t="str">
        <f>HYPERLINK("#'KCHK-MK-CHIR - A_2_QI_b'!A1", "A_2_QI_b")</f>
        <v>A_2_QI_b</v>
      </c>
    </row>
    <row r="20" spans="2:3" x14ac:dyDescent="0.4">
      <c r="B20" s="2" t="str">
        <f>HYPERLINK("#'KCHK-MK-CHIR - A_2_AK_b'!A1", "Auffälligkeitskriterien: Freitextkommentare zur Nicht-Einleitung von Stellungnahmeverfahren (AJ 2023)")</f>
        <v>Auffälligkeitskriterien: Freitextkommentare zur Nicht-Einleitung von Stellungnahmeverfahren (AJ 2023)</v>
      </c>
      <c r="C20" s="2" t="str">
        <f>HYPERLINK("#'KCHK-MK-CHIR - A_2_AK_b'!A1", "A_2_AK_b")</f>
        <v>A_2_AK_b</v>
      </c>
    </row>
    <row r="21" spans="2:3" x14ac:dyDescent="0.4">
      <c r="B21" s="2" t="str">
        <f>HYPERLINK("#'KCHK-MK-CHIR - A_3_AK_a'!A1", "Auffälligkeitskriterien: Bewertung der qualitativ auffälligen Ergebnisse (AJ 2023)")</f>
        <v>Auffälligkeitskriterien: Bewertung der qualitativ auffälligen Ergebnisse (AJ 2023)</v>
      </c>
      <c r="C21" s="2" t="str">
        <f>HYPERLINK("#'KCHK-MK-CHIR - A_3_AK_a'!A1", "A_3_AK_a")</f>
        <v>A_3_AK_a</v>
      </c>
    </row>
    <row r="22" spans="2:3" x14ac:dyDescent="0.4">
      <c r="B22" s="2" t="str">
        <f>HYPERLINK("#'KCHK-MK-CHIR - A_3_AK_b'!A1", "Auffälligkeitskriterien: Freitextkommentare zur Bewertung der qualitativ auffälligen Ergebnisse (AJ 2023)")</f>
        <v>Auffälligkeitskriterien: Freitextkommentare zur Bewertung der qualitativ auffälligen Ergebnisse (AJ 2023)</v>
      </c>
      <c r="C22" s="2" t="str">
        <f>HYPERLINK("#'KCHK-MK-CHIR - A_3_AK_b'!A1", "A_3_AK_b")</f>
        <v>A_3_AK_b</v>
      </c>
    </row>
    <row r="23" spans="2:3" x14ac:dyDescent="0.4">
      <c r="B23" s="2" t="str">
        <f>HYPERLINK("#'KCHK-MK-CHIR - A_4_QI_a'!A1", "Qualitätsindikatoren: Bewertung der qualitativ auffälligen Ergebnisse (AJ 2023)")</f>
        <v>Qualitätsindikatoren: Bewertung der qualitativ auffälligen Ergebnisse (AJ 2023)</v>
      </c>
      <c r="C23" s="2" t="str">
        <f>HYPERLINK("#'KCHK-MK-CHIR - A_4_QI_a'!A1", "A_4_QI_a")</f>
        <v>A_4_QI_a</v>
      </c>
    </row>
    <row r="24" spans="2:3" x14ac:dyDescent="0.4">
      <c r="B24" s="2" t="str">
        <f>HYPERLINK("#'KCHK-MK-CHIR - A_4_QI_b'!A1", "Qualitätsindikatoren: Freitextkommentare zur Bewertung der qualitativ auffälligen Ergebnisse (AJ 2023)")</f>
        <v>Qualitätsindikatoren: Freitextkommentare zur Bewertung der qualitativ auffälligen Ergebnisse (AJ 2023)</v>
      </c>
      <c r="C24" s="2" t="str">
        <f>HYPERLINK("#'KCHK-MK-CHIR - A_4_QI_b'!A1", "A_4_QI_b")</f>
        <v>A_4_QI_b</v>
      </c>
    </row>
    <row r="25" spans="2:3" x14ac:dyDescent="0.4">
      <c r="B25" s="2" t="str">
        <f>HYPERLINK("#'KCHK-MK-CHIR - A_5_AK_a'!A1", "Auffälligkeitskriterien: Bewertung der qualitativ unauffälligen Ergebnisse (AJ 2023)")</f>
        <v>Auffälligkeitskriterien: Bewertung der qualitativ unauffälligen Ergebnisse (AJ 2023)</v>
      </c>
      <c r="C25" s="2" t="str">
        <f>HYPERLINK("#'KCHK-MK-CHIR - A_5_AK_a'!A1", "A_5_AK_a")</f>
        <v>A_5_AK_a</v>
      </c>
    </row>
    <row r="26" spans="2:3" x14ac:dyDescent="0.4">
      <c r="B26" s="2" t="str">
        <f>HYPERLINK("#'KCHK-MK-CHIR - A_5_AK_b'!A1", "Auffälligkeitskriterien: Freitextkommentare zur Bewertung der qualitativ unauffälligen Ergebnisse (AJ 2023)")</f>
        <v>Auffälligkeitskriterien: Freitextkommentare zur Bewertung der qualitativ unauffälligen Ergebnisse (AJ 2023)</v>
      </c>
      <c r="C26" s="2" t="str">
        <f>HYPERLINK("#'KCHK-MK-CHIR - A_5_AK_b'!A1", "A_5_AK_b")</f>
        <v>A_5_AK_b</v>
      </c>
    </row>
    <row r="27" spans="2:3" x14ac:dyDescent="0.4">
      <c r="B27" s="2" t="str">
        <f>HYPERLINK("#'KCHK-MK-CHIR - A_6_QI_a'!A1", "Qualitätsindikatoren: Bewertung der qualitativ unauffälligen Ergebnisse (AJ 2023)")</f>
        <v>Qualitätsindikatoren: Bewertung der qualitativ unauffälligen Ergebnisse (AJ 2023)</v>
      </c>
      <c r="C27" s="2" t="str">
        <f>HYPERLINK("#'KCHK-MK-CHIR - A_6_QI_a'!A1", "A_6_QI_a")</f>
        <v>A_6_QI_a</v>
      </c>
    </row>
    <row r="28" spans="2:3" x14ac:dyDescent="0.4">
      <c r="B28" s="2" t="str">
        <f>HYPERLINK("#'KCHK-MK-CHIR - A_6_QI_b'!A1", "Qualitätsindikatoren: Freitextkommentare zur Bewertung der qualitativ unauffälligen Ergebnisse (AJ 2023)")</f>
        <v>Qualitätsindikatoren: Freitextkommentare zur Bewertung der qualitativ unauffälligen Ergebnisse (AJ 2023)</v>
      </c>
      <c r="C28" s="2" t="str">
        <f>HYPERLINK("#'KCHK-MK-CHIR - A_6_QI_b'!A1", "A_6_QI_b")</f>
        <v>A_6_QI_b</v>
      </c>
    </row>
    <row r="29" spans="2:3" x14ac:dyDescent="0.4">
      <c r="B29" s="2" t="str">
        <f>HYPERLINK("#'KCHK-MK-CHIR - A_7_AK_a'!A1", "Auffälligkeitskriterien: Bewertung der  Ergebnisse als Sonstiges (AJ 2023)")</f>
        <v>Auffälligkeitskriterien: Bewertung der  Ergebnisse als Sonstiges (AJ 2023)</v>
      </c>
      <c r="C29" s="2" t="str">
        <f>HYPERLINK("#'KCHK-MK-CHIR - A_7_AK_a'!A1", "A_7_AK_a")</f>
        <v>A_7_AK_a</v>
      </c>
    </row>
    <row r="30" spans="2:3" x14ac:dyDescent="0.4">
      <c r="B30" s="2" t="str">
        <f>HYPERLINK("#'KCHK-MK-CHIR - A_7_AK_b'!A1", "Auffälligkeitskriterien: Freitextkommentare zur Bewertung der Ergebnisse als Sonstiges (AJ 2023)")</f>
        <v>Auffälligkeitskriterien: Freitextkommentare zur Bewertung der Ergebnisse als Sonstiges (AJ 2023)</v>
      </c>
      <c r="C30" s="2" t="str">
        <f>HYPERLINK("#'KCHK-MK-CHIR - A_7_AK_b'!A1", "A_7_AK_b")</f>
        <v>A_7_AK_b</v>
      </c>
    </row>
    <row r="31" spans="2:3" x14ac:dyDescent="0.4">
      <c r="B31" s="2" t="str">
        <f>HYPERLINK("#'KCHK-MK-CHIR - A_8_QI_a'!A1", "Qualitätsindikatoren: Bewertung der Ergebnisse als Dokumentationsfehler oder Sonstiges (AJ 2023)")</f>
        <v>Qualitätsindikatoren: Bewertung der Ergebnisse als Dokumentationsfehler oder Sonstiges (AJ 2023)</v>
      </c>
      <c r="C31" s="2" t="str">
        <f>HYPERLINK("#'KCHK-MK-CHIR - A_8_QI_a'!A1", "A_8_QI_a")</f>
        <v>A_8_QI_a</v>
      </c>
    </row>
    <row r="32" spans="2:3" x14ac:dyDescent="0.4">
      <c r="B32" s="2" t="str">
        <f>HYPERLINK("#'KCHK-MK-CHIR - A_8_QI_b'!A1", "Qualitätsindikatoren: Freitextkommentare zur Bewertung der Ergebnisse als Dokumentationsfehler oder Sonstiges (AJ 2023)")</f>
        <v>Qualitätsindikatoren: Freitextkommentare zur Bewertung der Ergebnisse als Dokumentationsfehler oder Sonstiges (AJ 2023)</v>
      </c>
      <c r="C32" s="2" t="str">
        <f>HYPERLINK("#'KCHK-MK-CHIR - A_8_QI_b'!A1", "A_8_QI_b")</f>
        <v>A_8_QI_b</v>
      </c>
    </row>
    <row r="33" spans="2:3" x14ac:dyDescent="0.4">
      <c r="B33" s="2" t="str">
        <f>HYPERLINK("#'KCHK-MK-CHIR - A_9_QI'!A1", "Qualitätsindikatoren: Initiierung Maßnahmenstufe 1 und 2 (AJ 2023)")</f>
        <v>Qualitätsindikatoren: Initiierung Maßnahmenstufe 1 und 2 (AJ 2023)</v>
      </c>
      <c r="C33" s="2" t="str">
        <f>HYPERLINK("#'KCHK-MK-CHIR - A_9_QI'!A1", "A_9_QI")</f>
        <v>A_9_QI</v>
      </c>
    </row>
    <row r="34" spans="2:3" x14ac:dyDescent="0.4">
      <c r="B34" s="2" t="str">
        <f>HYPERLINK("#'KCHK-MK-CHIR - A_9_AK'!A1", "Auffälligkeitskriterien: Initiierung Maßnahmenstufe 1 und 2 (AJ 2023)")</f>
        <v>Auffälligkeitskriterien: Initiierung Maßnahmenstufe 1 und 2 (AJ 2023)</v>
      </c>
      <c r="C34" s="2" t="str">
        <f>HYPERLINK("#'KCHK-MK-CHIR - A_9_AK'!A1", "A_9_AK")</f>
        <v>A_9_AK</v>
      </c>
    </row>
    <row r="35" spans="2:3" x14ac:dyDescent="0.4">
      <c r="B35" s="2" t="str">
        <f>HYPERLINK("#'KCHK-MK-CHIR - A_11_AK_QI'!A1", "Qualitätsindikatoren und Auffälligkeitskriterien: Best practice (AJ 2023)")</f>
        <v>Qualitätsindikatoren und Auffälligkeitskriterien: Best practice (AJ 2023)</v>
      </c>
      <c r="C35" s="2" t="str">
        <f>HYPERLINK("#'KCHK-MK-CHIR - A_11_AK_QI'!A1", "A_11_AK_QI")</f>
        <v>A_11_AK_QI</v>
      </c>
    </row>
    <row r="36" spans="2:3" x14ac:dyDescent="0.4">
      <c r="B36" s="2" t="str">
        <f>HYPERLINK("#'KCHK-MK-CHIR - A_12_QI'!A1", "Darstellung des Verlaufs der Bewertung (AJ 2023)")</f>
        <v>Darstellung des Verlaufs der Bewertung (AJ 2023)</v>
      </c>
      <c r="C36" s="2" t="str">
        <f>HYPERLINK("#'KCHK-MK-CHIR - A_12_QI'!A1", "A_12_QI")</f>
        <v>A_12_QI</v>
      </c>
    </row>
    <row r="37" spans="2:3" x14ac:dyDescent="0.4">
      <c r="B37" s="2" t="str">
        <f>HYPERLINK("#'KCHK-MK-CHIR - A_13_QI'!A1", "Qualitätsindikatoren: Art der Maßnahme in Maßnahmenstufe 1 (AJ 2022 und 2023)")</f>
        <v>Qualitätsindikatoren: Art der Maßnahme in Maßnahmenstufe 1 (AJ 2022 und 2023)</v>
      </c>
      <c r="C37" s="2" t="str">
        <f>HYPERLINK("#'KCHK-MK-CHIR - A_13_QI'!A1", "A_13_QI")</f>
        <v>A_13_QI</v>
      </c>
    </row>
    <row r="38" spans="2:3" x14ac:dyDescent="0.4">
      <c r="B38" s="2" t="str">
        <f>HYPERLINK("#'KCHK-MK-CHIR - A_13_AK'!A1", "Auffälligkeitskriterien: Art der Maßnahme in Maßnahmenstufe 1 (AJ 2022 und 2023)")</f>
        <v>Auffälligkeitskriterien: Art der Maßnahme in Maßnahmenstufe 1 (AJ 2022 und 2023)</v>
      </c>
      <c r="C38" s="2" t="str">
        <f>HYPERLINK("#'KCHK-MK-CHIR - A_13_AK'!A1", "A_13_AK")</f>
        <v>A_13_AK</v>
      </c>
    </row>
  </sheetData>
  <pageMargins left="0.7" right="0.7" top="0.75" bottom="0.75" header="0.3" footer="0.3"/>
  <pageSetup paperSize="9" orientation="portrait" horizontalDpi="300" verticalDpi="300"/>
</worksheet>
</file>

<file path=xl/worksheets/sheet5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3.921875" customWidth="1"/>
    <col min="3" max="6" width="17.84375" customWidth="1"/>
  </cols>
  <sheetData>
    <row r="1" spans="1:6" x14ac:dyDescent="0.4">
      <c r="A1" s="2" t="str">
        <f>HYPERLINK("#'Auswahl Auswertungsmodul'!A1", "Zurück zum Start")</f>
        <v>Zurück zum Start</v>
      </c>
    </row>
    <row r="2" spans="1:6" x14ac:dyDescent="0.4">
      <c r="A2" s="2" t="str">
        <f>HYPERLINK("#'Auswahl KCHK-MK-CHIR'!A1", "Zurück")</f>
        <v>Zurück</v>
      </c>
    </row>
    <row r="3" spans="1:6" x14ac:dyDescent="0.4">
      <c r="B3" s="7" t="s">
        <v>4760</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4745</v>
      </c>
      <c r="D6" s="9" t="s">
        <v>3326</v>
      </c>
      <c r="E6" s="9" t="s">
        <v>4746</v>
      </c>
      <c r="F6" s="9" t="s">
        <v>3326</v>
      </c>
    </row>
    <row r="7" spans="1:6" x14ac:dyDescent="0.4">
      <c r="B7" s="16" t="s">
        <v>4655</v>
      </c>
      <c r="C7" s="9" t="s">
        <v>4747</v>
      </c>
      <c r="D7" s="9" t="s">
        <v>4443</v>
      </c>
      <c r="E7" s="9" t="s">
        <v>4748</v>
      </c>
      <c r="F7" s="9" t="s">
        <v>4443</v>
      </c>
    </row>
    <row r="8" spans="1:6" x14ac:dyDescent="0.4">
      <c r="B8" s="16" t="s">
        <v>4444</v>
      </c>
      <c r="C8" s="9" t="s">
        <v>4592</v>
      </c>
      <c r="D8" s="9" t="s">
        <v>4749</v>
      </c>
      <c r="E8" s="9" t="s">
        <v>1940</v>
      </c>
      <c r="F8" s="9" t="s">
        <v>4750</v>
      </c>
    </row>
    <row r="9" spans="1:6" x14ac:dyDescent="0.4">
      <c r="B9" s="9" t="s">
        <v>4446</v>
      </c>
      <c r="C9" s="9" t="s">
        <v>1586</v>
      </c>
      <c r="D9" s="9" t="s">
        <v>4447</v>
      </c>
      <c r="E9" s="9" t="s">
        <v>1586</v>
      </c>
      <c r="F9" s="9" t="s">
        <v>4447</v>
      </c>
    </row>
    <row r="10" spans="1:6" x14ac:dyDescent="0.4">
      <c r="B10" s="16" t="s">
        <v>4448</v>
      </c>
      <c r="C10" s="9" t="s">
        <v>4592</v>
      </c>
      <c r="D10" s="9" t="s">
        <v>4443</v>
      </c>
      <c r="E10" s="9" t="s">
        <v>1940</v>
      </c>
      <c r="F10" s="9" t="s">
        <v>4443</v>
      </c>
    </row>
    <row r="11" spans="1:6" x14ac:dyDescent="0.4">
      <c r="B11" s="9" t="s">
        <v>4664</v>
      </c>
      <c r="C11" s="9" t="s">
        <v>4592</v>
      </c>
      <c r="D11" s="9" t="s">
        <v>4443</v>
      </c>
      <c r="E11" s="9" t="s">
        <v>1940</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3795</v>
      </c>
      <c r="D15" s="9" t="s">
        <v>4751</v>
      </c>
      <c r="E15" s="9" t="s">
        <v>1586</v>
      </c>
      <c r="F15" s="9" t="s">
        <v>4447</v>
      </c>
    </row>
    <row r="16" spans="1:6" x14ac:dyDescent="0.4">
      <c r="B16" s="6" t="s">
        <v>4453</v>
      </c>
      <c r="C16" s="9" t="s">
        <v>1736</v>
      </c>
      <c r="D16" s="9" t="s">
        <v>4752</v>
      </c>
      <c r="E16" s="9" t="s">
        <v>1940</v>
      </c>
      <c r="F16" s="9" t="s">
        <v>4443</v>
      </c>
    </row>
    <row r="17" spans="2:6" x14ac:dyDescent="0.4">
      <c r="B17" s="9" t="s">
        <v>4455</v>
      </c>
      <c r="C17" s="9" t="s">
        <v>1736</v>
      </c>
      <c r="D17" s="9" t="s">
        <v>4443</v>
      </c>
      <c r="E17" s="9" t="s">
        <v>1940</v>
      </c>
      <c r="F17" s="9" t="s">
        <v>4443</v>
      </c>
    </row>
    <row r="18" spans="2:6" x14ac:dyDescent="0.4">
      <c r="B18" s="9" t="s">
        <v>4456</v>
      </c>
      <c r="C18" s="9" t="s">
        <v>1586</v>
      </c>
      <c r="D18" s="9" t="s">
        <v>4447</v>
      </c>
      <c r="E18" s="9" t="s">
        <v>1586</v>
      </c>
      <c r="F18" s="9" t="s">
        <v>4447</v>
      </c>
    </row>
    <row r="19" spans="2:6" x14ac:dyDescent="0.4">
      <c r="B19" s="9" t="s">
        <v>4457</v>
      </c>
      <c r="C19" s="9" t="s">
        <v>1586</v>
      </c>
      <c r="D19" s="9" t="s">
        <v>4447</v>
      </c>
      <c r="E19" s="9" t="s">
        <v>1588</v>
      </c>
      <c r="F19" s="9" t="s">
        <v>4753</v>
      </c>
    </row>
    <row r="20" spans="2:6" x14ac:dyDescent="0.4">
      <c r="B20" s="6" t="s">
        <v>4458</v>
      </c>
      <c r="C20" s="9" t="s">
        <v>1586</v>
      </c>
      <c r="D20" s="9" t="s">
        <v>4447</v>
      </c>
      <c r="E20" s="9" t="s">
        <v>1588</v>
      </c>
      <c r="F20" s="9" t="s">
        <v>4753</v>
      </c>
    </row>
    <row r="21" spans="2:6" x14ac:dyDescent="0.4">
      <c r="B21" s="21" t="s">
        <v>4459</v>
      </c>
      <c r="C21" s="22" t="s">
        <v>4437</v>
      </c>
      <c r="D21" s="22" t="s">
        <v>4437</v>
      </c>
      <c r="E21" s="22" t="s">
        <v>4437</v>
      </c>
      <c r="F21" s="22" t="s">
        <v>4437</v>
      </c>
    </row>
    <row r="22" spans="2:6" x14ac:dyDescent="0.4">
      <c r="B22" s="6" t="s">
        <v>4460</v>
      </c>
      <c r="C22" s="9" t="s">
        <v>3869</v>
      </c>
      <c r="D22" s="9" t="s">
        <v>4754</v>
      </c>
      <c r="E22" s="9" t="s">
        <v>1689</v>
      </c>
      <c r="F22" s="9" t="s">
        <v>4755</v>
      </c>
    </row>
    <row r="23" spans="2:6" x14ac:dyDescent="0.4">
      <c r="B23" s="6" t="s">
        <v>4462</v>
      </c>
      <c r="C23" s="9" t="s">
        <v>1663</v>
      </c>
      <c r="D23" s="9" t="s">
        <v>4756</v>
      </c>
      <c r="E23" s="9" t="s">
        <v>1698</v>
      </c>
      <c r="F23" s="9" t="s">
        <v>4757</v>
      </c>
    </row>
    <row r="24" spans="2:6" x14ac:dyDescent="0.4">
      <c r="B24" s="6" t="s">
        <v>4682</v>
      </c>
      <c r="C24" s="9" t="s">
        <v>1597</v>
      </c>
      <c r="D24" s="9" t="s">
        <v>4758</v>
      </c>
      <c r="E24" s="9" t="s">
        <v>1661</v>
      </c>
      <c r="F24" s="9" t="s">
        <v>4759</v>
      </c>
    </row>
    <row r="25" spans="2:6" x14ac:dyDescent="0.4">
      <c r="B25" s="6" t="s">
        <v>4464</v>
      </c>
      <c r="C25" s="9" t="s">
        <v>1586</v>
      </c>
      <c r="D25" s="9" t="s">
        <v>4447</v>
      </c>
      <c r="E25" s="9" t="s">
        <v>1586</v>
      </c>
      <c r="F25" s="9" t="s">
        <v>4447</v>
      </c>
    </row>
    <row r="26" spans="2:6" x14ac:dyDescent="0.4">
      <c r="B26" s="21" t="s">
        <v>4465</v>
      </c>
      <c r="C26" s="22" t="s">
        <v>4437</v>
      </c>
      <c r="D26" s="22" t="s">
        <v>4437</v>
      </c>
      <c r="E26" s="22" t="s">
        <v>4437</v>
      </c>
      <c r="F26" s="22" t="s">
        <v>4437</v>
      </c>
    </row>
    <row r="27" spans="2:6" x14ac:dyDescent="0.4">
      <c r="B27" s="6" t="s">
        <v>4466</v>
      </c>
      <c r="C27" s="9" t="s">
        <v>1586</v>
      </c>
      <c r="D27" s="9" t="s">
        <v>4467</v>
      </c>
      <c r="E27" s="9" t="s">
        <v>1586</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5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6.4609375" customWidth="1"/>
    <col min="3" max="4" width="17.84375" customWidth="1"/>
  </cols>
  <sheetData>
    <row r="1" spans="1:4" x14ac:dyDescent="0.4">
      <c r="A1" s="2" t="str">
        <f>HYPERLINK("#'Auswahl Auswertungsmodul'!A1", "Zurück zum Start")</f>
        <v>Zurück zum Start</v>
      </c>
    </row>
    <row r="2" spans="1:4" x14ac:dyDescent="0.4">
      <c r="A2" s="2" t="str">
        <f>HYPERLINK("#'Auswahl KCHK-MK-CHIR'!A1", "Zurück")</f>
        <v>Zurück</v>
      </c>
    </row>
    <row r="3" spans="1:4" x14ac:dyDescent="0.4">
      <c r="B3" s="7" t="s">
        <v>4497</v>
      </c>
    </row>
    <row r="4" spans="1:4" x14ac:dyDescent="0.4">
      <c r="B4" s="25" t="s">
        <v>4437</v>
      </c>
      <c r="C4" s="23" t="s">
        <v>4438</v>
      </c>
      <c r="D4" s="25" t="s">
        <v>4438</v>
      </c>
    </row>
    <row r="5" spans="1:4" x14ac:dyDescent="0.4">
      <c r="B5" s="24"/>
      <c r="C5" s="8" t="s">
        <v>4439</v>
      </c>
      <c r="D5" s="8" t="s">
        <v>4440</v>
      </c>
    </row>
    <row r="6" spans="1:4" x14ac:dyDescent="0.4">
      <c r="B6" s="16" t="s">
        <v>4441</v>
      </c>
      <c r="C6" s="9" t="s">
        <v>4035</v>
      </c>
      <c r="D6" s="9" t="s">
        <v>4443</v>
      </c>
    </row>
    <row r="7" spans="1:4" x14ac:dyDescent="0.4">
      <c r="B7" s="16" t="s">
        <v>4444</v>
      </c>
      <c r="C7" s="9" t="s">
        <v>1599</v>
      </c>
      <c r="D7" s="9" t="s">
        <v>4494</v>
      </c>
    </row>
    <row r="8" spans="1:4" x14ac:dyDescent="0.4">
      <c r="B8" s="9" t="s">
        <v>4446</v>
      </c>
      <c r="C8" s="9" t="s">
        <v>1586</v>
      </c>
      <c r="D8" s="9" t="s">
        <v>4447</v>
      </c>
    </row>
    <row r="9" spans="1:4" x14ac:dyDescent="0.4">
      <c r="B9" s="16" t="s">
        <v>4448</v>
      </c>
      <c r="C9" s="9" t="s">
        <v>1599</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1586</v>
      </c>
      <c r="D12" s="9" t="s">
        <v>4447</v>
      </c>
    </row>
    <row r="13" spans="1:4" x14ac:dyDescent="0.4">
      <c r="B13" s="6" t="s">
        <v>4453</v>
      </c>
      <c r="C13" s="9" t="s">
        <v>1599</v>
      </c>
      <c r="D13" s="9" t="s">
        <v>4443</v>
      </c>
    </row>
    <row r="14" spans="1:4" x14ac:dyDescent="0.4">
      <c r="B14" s="9" t="s">
        <v>4455</v>
      </c>
      <c r="C14" s="9" t="s">
        <v>1599</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1584</v>
      </c>
      <c r="D19" s="9" t="s">
        <v>4495</v>
      </c>
    </row>
    <row r="20" spans="2:4" x14ac:dyDescent="0.4">
      <c r="B20" s="6" t="s">
        <v>4462</v>
      </c>
      <c r="C20" s="9" t="s">
        <v>3869</v>
      </c>
      <c r="D20" s="9" t="s">
        <v>4496</v>
      </c>
    </row>
    <row r="21" spans="2:4" x14ac:dyDescent="0.4">
      <c r="B21" s="6" t="s">
        <v>4464</v>
      </c>
      <c r="C21" s="9" t="s">
        <v>1586</v>
      </c>
      <c r="D21" s="9" t="s">
        <v>4447</v>
      </c>
    </row>
    <row r="22" spans="2:4" x14ac:dyDescent="0.4">
      <c r="B22" s="21" t="s">
        <v>4465</v>
      </c>
      <c r="C22" s="22" t="s">
        <v>4437</v>
      </c>
      <c r="D22" s="22" t="s">
        <v>4437</v>
      </c>
    </row>
    <row r="23" spans="2:4" x14ac:dyDescent="0.4">
      <c r="B23" s="6" t="s">
        <v>4466</v>
      </c>
      <c r="C23" s="9" t="s">
        <v>1586</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5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heetViews>
  <sheetFormatPr baseColWidth="10" defaultRowHeight="14.6" x14ac:dyDescent="0.4"/>
  <cols>
    <col min="2" max="2" width="9.69140625" customWidth="1"/>
    <col min="3" max="3" width="85.691406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KCHK-MK-CHIR'!A1", "Zurück")</f>
        <v>Zurück</v>
      </c>
    </row>
    <row r="3" spans="1:15" x14ac:dyDescent="0.4">
      <c r="B3" s="7" t="s">
        <v>5812</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417</v>
      </c>
      <c r="C7" s="6" t="s">
        <v>418</v>
      </c>
      <c r="D7" s="9" t="s">
        <v>1934</v>
      </c>
      <c r="E7" s="9" t="s">
        <v>1586</v>
      </c>
      <c r="F7" s="9" t="s">
        <v>45</v>
      </c>
      <c r="G7" s="9" t="s">
        <v>589</v>
      </c>
      <c r="H7" s="9" t="s">
        <v>898</v>
      </c>
      <c r="I7" s="9" t="s">
        <v>5798</v>
      </c>
      <c r="J7" s="9" t="s">
        <v>899</v>
      </c>
      <c r="K7" s="9" t="s">
        <v>1228</v>
      </c>
      <c r="L7" s="9" t="s">
        <v>45</v>
      </c>
      <c r="M7" s="9" t="s">
        <v>589</v>
      </c>
      <c r="N7" s="9" t="s">
        <v>45</v>
      </c>
      <c r="O7" s="9" t="s">
        <v>589</v>
      </c>
    </row>
    <row r="8" spans="1:15" ht="24.9" x14ac:dyDescent="0.4">
      <c r="B8" s="10" t="s">
        <v>419</v>
      </c>
      <c r="C8" s="10" t="s">
        <v>420</v>
      </c>
      <c r="D8" s="11" t="s">
        <v>5797</v>
      </c>
      <c r="E8" s="11" t="s">
        <v>1586</v>
      </c>
      <c r="F8" s="11" t="s">
        <v>149</v>
      </c>
      <c r="G8" s="11" t="s">
        <v>589</v>
      </c>
      <c r="H8" s="11" t="s">
        <v>940</v>
      </c>
      <c r="I8" s="11" t="s">
        <v>1228</v>
      </c>
      <c r="J8" s="11" t="s">
        <v>902</v>
      </c>
      <c r="K8" s="11" t="s">
        <v>1934</v>
      </c>
      <c r="L8" s="11" t="s">
        <v>940</v>
      </c>
      <c r="M8" s="11" t="s">
        <v>1228</v>
      </c>
      <c r="N8" s="11" t="s">
        <v>149</v>
      </c>
      <c r="O8" s="11" t="s">
        <v>589</v>
      </c>
    </row>
    <row r="9" spans="1:15" ht="24.9" x14ac:dyDescent="0.4">
      <c r="B9" s="6" t="s">
        <v>421</v>
      </c>
      <c r="C9" s="6" t="s">
        <v>384</v>
      </c>
      <c r="D9" s="9" t="s">
        <v>5797</v>
      </c>
      <c r="E9" s="9" t="s">
        <v>1586</v>
      </c>
      <c r="F9" s="9" t="s">
        <v>149</v>
      </c>
      <c r="G9" s="9" t="s">
        <v>589</v>
      </c>
      <c r="H9" s="9" t="s">
        <v>941</v>
      </c>
      <c r="I9" s="9" t="s">
        <v>5789</v>
      </c>
      <c r="J9" s="9" t="s">
        <v>940</v>
      </c>
      <c r="K9" s="9" t="s">
        <v>1228</v>
      </c>
      <c r="L9" s="9" t="s">
        <v>149</v>
      </c>
      <c r="M9" s="9" t="s">
        <v>589</v>
      </c>
      <c r="N9" s="9" t="s">
        <v>149</v>
      </c>
      <c r="O9" s="9" t="s">
        <v>589</v>
      </c>
    </row>
    <row r="10" spans="1:15" ht="24.9" x14ac:dyDescent="0.4">
      <c r="B10" s="10" t="s">
        <v>422</v>
      </c>
      <c r="C10" s="10" t="s">
        <v>386</v>
      </c>
      <c r="D10" s="11" t="s">
        <v>5804</v>
      </c>
      <c r="E10" s="11" t="s">
        <v>1586</v>
      </c>
      <c r="F10" s="11" t="s">
        <v>85</v>
      </c>
      <c r="G10" s="11" t="s">
        <v>5805</v>
      </c>
      <c r="H10" s="11" t="s">
        <v>84</v>
      </c>
      <c r="I10" s="11" t="s">
        <v>5804</v>
      </c>
      <c r="J10" s="11" t="s">
        <v>85</v>
      </c>
      <c r="K10" s="11" t="s">
        <v>5805</v>
      </c>
      <c r="L10" s="11" t="s">
        <v>85</v>
      </c>
      <c r="M10" s="11" t="s">
        <v>5805</v>
      </c>
      <c r="N10" s="11" t="s">
        <v>85</v>
      </c>
      <c r="O10" s="11" t="s">
        <v>5805</v>
      </c>
    </row>
    <row r="11" spans="1:15" ht="24.9" x14ac:dyDescent="0.4">
      <c r="B11" s="6" t="s">
        <v>423</v>
      </c>
      <c r="C11" s="6" t="s">
        <v>424</v>
      </c>
      <c r="D11" s="9" t="s">
        <v>5804</v>
      </c>
      <c r="E11" s="9" t="s">
        <v>1586</v>
      </c>
      <c r="F11" s="9" t="s">
        <v>85</v>
      </c>
      <c r="G11" s="9" t="s">
        <v>5805</v>
      </c>
      <c r="H11" s="9" t="s">
        <v>959</v>
      </c>
      <c r="I11" s="9" t="s">
        <v>5806</v>
      </c>
      <c r="J11" s="9" t="s">
        <v>884</v>
      </c>
      <c r="K11" s="9" t="s">
        <v>5810</v>
      </c>
      <c r="L11" s="9" t="s">
        <v>884</v>
      </c>
      <c r="M11" s="9" t="s">
        <v>5810</v>
      </c>
      <c r="N11" s="9" t="s">
        <v>85</v>
      </c>
      <c r="O11" s="9" t="s">
        <v>5805</v>
      </c>
    </row>
    <row r="12" spans="1:15" ht="24.9" x14ac:dyDescent="0.4">
      <c r="B12" s="10" t="s">
        <v>425</v>
      </c>
      <c r="C12" s="10" t="s">
        <v>426</v>
      </c>
      <c r="D12" s="11" t="s">
        <v>5811</v>
      </c>
      <c r="E12" s="11" t="s">
        <v>1586</v>
      </c>
      <c r="F12" s="11" t="s">
        <v>49</v>
      </c>
      <c r="G12" s="11" t="s">
        <v>5805</v>
      </c>
      <c r="H12" s="11" t="s">
        <v>990</v>
      </c>
      <c r="I12" s="11" t="s">
        <v>3279</v>
      </c>
      <c r="J12" s="11" t="s">
        <v>990</v>
      </c>
      <c r="K12" s="11" t="s">
        <v>3279</v>
      </c>
      <c r="L12" s="11" t="s">
        <v>49</v>
      </c>
      <c r="M12" s="11" t="s">
        <v>5805</v>
      </c>
      <c r="N12" s="11" t="s">
        <v>49</v>
      </c>
      <c r="O12" s="11" t="s">
        <v>5805</v>
      </c>
    </row>
    <row r="13" spans="1:15" ht="24.9" x14ac:dyDescent="0.4">
      <c r="B13" s="6" t="s">
        <v>427</v>
      </c>
      <c r="C13" s="6" t="s">
        <v>428</v>
      </c>
      <c r="D13" s="9" t="s">
        <v>5789</v>
      </c>
      <c r="E13" s="9" t="s">
        <v>1586</v>
      </c>
      <c r="F13" s="9" t="s">
        <v>85</v>
      </c>
      <c r="G13" s="9" t="s">
        <v>589</v>
      </c>
      <c r="H13" s="9" t="s">
        <v>884</v>
      </c>
      <c r="I13" s="9" t="s">
        <v>1228</v>
      </c>
      <c r="J13" s="9" t="s">
        <v>884</v>
      </c>
      <c r="K13" s="9" t="s">
        <v>1228</v>
      </c>
      <c r="L13" s="9" t="s">
        <v>959</v>
      </c>
      <c r="M13" s="9" t="s">
        <v>5798</v>
      </c>
      <c r="N13" s="9" t="s">
        <v>85</v>
      </c>
      <c r="O13" s="9" t="s">
        <v>589</v>
      </c>
    </row>
    <row r="14" spans="1:15" ht="24.9" x14ac:dyDescent="0.4">
      <c r="B14" s="10" t="s">
        <v>429</v>
      </c>
      <c r="C14" s="10" t="s">
        <v>430</v>
      </c>
      <c r="D14" s="11" t="s">
        <v>3279</v>
      </c>
      <c r="E14" s="11" t="s">
        <v>1586</v>
      </c>
      <c r="F14" s="11" t="s">
        <v>149</v>
      </c>
      <c r="G14" s="11" t="s">
        <v>5805</v>
      </c>
      <c r="H14" s="11" t="s">
        <v>940</v>
      </c>
      <c r="I14" s="11" t="s">
        <v>5810</v>
      </c>
      <c r="J14" s="11" t="s">
        <v>941</v>
      </c>
      <c r="K14" s="11" t="s">
        <v>5804</v>
      </c>
      <c r="L14" s="11" t="s">
        <v>149</v>
      </c>
      <c r="M14" s="11" t="s">
        <v>5805</v>
      </c>
      <c r="N14" s="11" t="s">
        <v>149</v>
      </c>
      <c r="O14" s="11" t="s">
        <v>5805</v>
      </c>
    </row>
    <row r="15" spans="1:15" ht="24.9" x14ac:dyDescent="0.4">
      <c r="B15" s="6" t="s">
        <v>431</v>
      </c>
      <c r="C15" s="6" t="s">
        <v>432</v>
      </c>
      <c r="D15" s="9" t="s">
        <v>5807</v>
      </c>
      <c r="E15" s="9" t="s">
        <v>1586</v>
      </c>
      <c r="F15" s="9" t="s">
        <v>143</v>
      </c>
      <c r="G15" s="9" t="s">
        <v>5805</v>
      </c>
      <c r="H15" s="9" t="s">
        <v>1716</v>
      </c>
      <c r="I15" s="9" t="s">
        <v>5806</v>
      </c>
      <c r="J15" s="9" t="s">
        <v>1716</v>
      </c>
      <c r="K15" s="9" t="s">
        <v>5806</v>
      </c>
      <c r="L15" s="9" t="s">
        <v>1716</v>
      </c>
      <c r="M15" s="9" t="s">
        <v>5806</v>
      </c>
      <c r="N15" s="9" t="s">
        <v>143</v>
      </c>
      <c r="O15" s="9" t="s">
        <v>5805</v>
      </c>
    </row>
    <row r="16" spans="1:15" ht="24.9" x14ac:dyDescent="0.4">
      <c r="B16" s="10" t="s">
        <v>433</v>
      </c>
      <c r="C16" s="10" t="s">
        <v>434</v>
      </c>
      <c r="D16" s="11" t="s">
        <v>3279</v>
      </c>
      <c r="E16" s="11" t="s">
        <v>1586</v>
      </c>
      <c r="F16" s="11" t="s">
        <v>149</v>
      </c>
      <c r="G16" s="11" t="s">
        <v>5805</v>
      </c>
      <c r="H16" s="11" t="s">
        <v>940</v>
      </c>
      <c r="I16" s="11" t="s">
        <v>5810</v>
      </c>
      <c r="J16" s="11" t="s">
        <v>941</v>
      </c>
      <c r="K16" s="11" t="s">
        <v>5804</v>
      </c>
      <c r="L16" s="11" t="s">
        <v>149</v>
      </c>
      <c r="M16" s="11" t="s">
        <v>5805</v>
      </c>
      <c r="N16" s="11" t="s">
        <v>149</v>
      </c>
      <c r="O16" s="11" t="s">
        <v>5805</v>
      </c>
    </row>
    <row r="17" spans="2:15" ht="24.9" x14ac:dyDescent="0.4">
      <c r="B17" s="6" t="s">
        <v>435</v>
      </c>
      <c r="C17" s="6" t="s">
        <v>368</v>
      </c>
      <c r="D17" s="9" t="s">
        <v>5789</v>
      </c>
      <c r="E17" s="9" t="s">
        <v>1586</v>
      </c>
      <c r="F17" s="9" t="s">
        <v>85</v>
      </c>
      <c r="G17" s="9" t="s">
        <v>589</v>
      </c>
      <c r="H17" s="9" t="s">
        <v>885</v>
      </c>
      <c r="I17" s="9" t="s">
        <v>1934</v>
      </c>
      <c r="J17" s="9" t="s">
        <v>884</v>
      </c>
      <c r="K17" s="9" t="s">
        <v>1228</v>
      </c>
      <c r="L17" s="9" t="s">
        <v>85</v>
      </c>
      <c r="M17" s="9" t="s">
        <v>589</v>
      </c>
      <c r="N17" s="9" t="s">
        <v>85</v>
      </c>
      <c r="O17" s="9" t="s">
        <v>589</v>
      </c>
    </row>
    <row r="18" spans="2:15" ht="24.9" x14ac:dyDescent="0.4">
      <c r="B18" s="10" t="s">
        <v>436</v>
      </c>
      <c r="C18" s="10" t="s">
        <v>389</v>
      </c>
      <c r="D18" s="11" t="s">
        <v>3279</v>
      </c>
      <c r="E18" s="11" t="s">
        <v>1586</v>
      </c>
      <c r="F18" s="11" t="s">
        <v>940</v>
      </c>
      <c r="G18" s="11" t="s">
        <v>5810</v>
      </c>
      <c r="H18" s="11" t="s">
        <v>941</v>
      </c>
      <c r="I18" s="11" t="s">
        <v>5804</v>
      </c>
      <c r="J18" s="11" t="s">
        <v>149</v>
      </c>
      <c r="K18" s="11" t="s">
        <v>5805</v>
      </c>
      <c r="L18" s="11" t="s">
        <v>149</v>
      </c>
      <c r="M18" s="11" t="s">
        <v>5805</v>
      </c>
      <c r="N18" s="11" t="s">
        <v>149</v>
      </c>
      <c r="O18" s="11" t="s">
        <v>5805</v>
      </c>
    </row>
    <row r="19" spans="2:15" ht="24.9" x14ac:dyDescent="0.4">
      <c r="B19" s="6" t="s">
        <v>437</v>
      </c>
      <c r="C19" s="6" t="s">
        <v>391</v>
      </c>
      <c r="D19" s="9" t="s">
        <v>5804</v>
      </c>
      <c r="E19" s="9" t="s">
        <v>1586</v>
      </c>
      <c r="F19" s="9" t="s">
        <v>85</v>
      </c>
      <c r="G19" s="9" t="s">
        <v>5805</v>
      </c>
      <c r="H19" s="9" t="s">
        <v>884</v>
      </c>
      <c r="I19" s="9" t="s">
        <v>5810</v>
      </c>
      <c r="J19" s="9" t="s">
        <v>885</v>
      </c>
      <c r="K19" s="9" t="s">
        <v>5808</v>
      </c>
      <c r="L19" s="9" t="s">
        <v>85</v>
      </c>
      <c r="M19" s="9" t="s">
        <v>5805</v>
      </c>
      <c r="N19" s="9" t="s">
        <v>85</v>
      </c>
      <c r="O19" s="9" t="s">
        <v>5805</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5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heetViews>
  <sheetFormatPr baseColWidth="10" defaultRowHeight="14.6" x14ac:dyDescent="0.4"/>
  <cols>
    <col min="2" max="2" width="9.69140625" customWidth="1"/>
    <col min="3" max="3" width="41"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KCHK-MK-CHIR'!A1", "Zurück")</f>
        <v>Zurück</v>
      </c>
    </row>
    <row r="3" spans="1:13" x14ac:dyDescent="0.4">
      <c r="B3" s="7" t="s">
        <v>5285</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41</v>
      </c>
      <c r="C7" s="21"/>
      <c r="D7" s="29"/>
      <c r="E7" s="29"/>
      <c r="F7" s="29"/>
      <c r="G7" s="29"/>
      <c r="H7" s="29"/>
      <c r="I7" s="29"/>
      <c r="J7" s="29"/>
      <c r="K7" s="29"/>
      <c r="L7" s="29"/>
      <c r="M7" s="29"/>
    </row>
    <row r="8" spans="1:13" ht="24.9" x14ac:dyDescent="0.4">
      <c r="B8" s="6" t="s">
        <v>87</v>
      </c>
      <c r="C8" s="6" t="s">
        <v>43</v>
      </c>
      <c r="D8" s="9" t="s">
        <v>5283</v>
      </c>
      <c r="E8" s="9" t="s">
        <v>1586</v>
      </c>
      <c r="F8" s="9" t="s">
        <v>89</v>
      </c>
      <c r="G8" s="9" t="s">
        <v>3501</v>
      </c>
      <c r="H8" s="9" t="s">
        <v>2295</v>
      </c>
      <c r="I8" s="9" t="s">
        <v>5284</v>
      </c>
      <c r="J8" s="9" t="s">
        <v>3580</v>
      </c>
      <c r="K8" s="9" t="s">
        <v>4104</v>
      </c>
      <c r="L8" s="9" t="s">
        <v>89</v>
      </c>
      <c r="M8" s="9" t="s">
        <v>3501</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5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heetViews>
  <sheetFormatPr baseColWidth="10" defaultRowHeight="14.6" x14ac:dyDescent="0.4"/>
  <cols>
    <col min="2" max="2" width="9.69140625" customWidth="1"/>
    <col min="3" max="3" width="85.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KCHK-MK-CHIR'!A1", "Zurück")</f>
        <v>Zurück</v>
      </c>
    </row>
    <row r="3" spans="1:9" x14ac:dyDescent="0.4">
      <c r="B3" s="7" t="s">
        <v>6805</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417</v>
      </c>
      <c r="C6" s="6" t="s">
        <v>418</v>
      </c>
      <c r="D6" s="9" t="s">
        <v>1584</v>
      </c>
      <c r="E6" s="9" t="s">
        <v>1586</v>
      </c>
      <c r="F6" s="9" t="s">
        <v>1586</v>
      </c>
      <c r="G6" s="9" t="s">
        <v>1588</v>
      </c>
      <c r="H6" s="9" t="s">
        <v>1586</v>
      </c>
      <c r="I6" s="9" t="s">
        <v>1586</v>
      </c>
    </row>
    <row r="7" spans="1:9" x14ac:dyDescent="0.4">
      <c r="B7" s="10" t="s">
        <v>419</v>
      </c>
      <c r="C7" s="10" t="s">
        <v>420</v>
      </c>
      <c r="D7" s="11" t="s">
        <v>1663</v>
      </c>
      <c r="E7" s="11" t="s">
        <v>1586</v>
      </c>
      <c r="F7" s="11" t="s">
        <v>1586</v>
      </c>
      <c r="G7" s="11" t="s">
        <v>1584</v>
      </c>
      <c r="H7" s="11" t="s">
        <v>1586</v>
      </c>
      <c r="I7" s="11" t="s">
        <v>1586</v>
      </c>
    </row>
    <row r="8" spans="1:9" x14ac:dyDescent="0.4">
      <c r="B8" s="6" t="s">
        <v>421</v>
      </c>
      <c r="C8" s="6" t="s">
        <v>384</v>
      </c>
      <c r="D8" s="9" t="s">
        <v>1663</v>
      </c>
      <c r="E8" s="9" t="s">
        <v>1588</v>
      </c>
      <c r="F8" s="9" t="s">
        <v>1586</v>
      </c>
      <c r="G8" s="9" t="s">
        <v>1588</v>
      </c>
      <c r="H8" s="9" t="s">
        <v>1586</v>
      </c>
      <c r="I8" s="9" t="s">
        <v>1586</v>
      </c>
    </row>
    <row r="9" spans="1:9" x14ac:dyDescent="0.4">
      <c r="B9" s="10" t="s">
        <v>422</v>
      </c>
      <c r="C9" s="10" t="s">
        <v>386</v>
      </c>
      <c r="D9" s="11" t="s">
        <v>1597</v>
      </c>
      <c r="E9" s="11" t="s">
        <v>1586</v>
      </c>
      <c r="F9" s="11" t="s">
        <v>1586</v>
      </c>
      <c r="G9" s="11" t="s">
        <v>1586</v>
      </c>
      <c r="H9" s="11" t="s">
        <v>1586</v>
      </c>
      <c r="I9" s="11" t="s">
        <v>1586</v>
      </c>
    </row>
    <row r="10" spans="1:9" x14ac:dyDescent="0.4">
      <c r="B10" s="6" t="s">
        <v>423</v>
      </c>
      <c r="C10" s="6" t="s">
        <v>424</v>
      </c>
      <c r="D10" s="9" t="s">
        <v>1597</v>
      </c>
      <c r="E10" s="9" t="s">
        <v>1588</v>
      </c>
      <c r="F10" s="9" t="s">
        <v>1586</v>
      </c>
      <c r="G10" s="9" t="s">
        <v>1588</v>
      </c>
      <c r="H10" s="9" t="s">
        <v>1586</v>
      </c>
      <c r="I10" s="9" t="s">
        <v>1586</v>
      </c>
    </row>
    <row r="11" spans="1:9" x14ac:dyDescent="0.4">
      <c r="B11" s="10" t="s">
        <v>425</v>
      </c>
      <c r="C11" s="10" t="s">
        <v>426</v>
      </c>
      <c r="D11" s="11" t="s">
        <v>1585</v>
      </c>
      <c r="E11" s="11" t="s">
        <v>1584</v>
      </c>
      <c r="F11" s="11" t="s">
        <v>1586</v>
      </c>
      <c r="G11" s="11" t="s">
        <v>1663</v>
      </c>
      <c r="H11" s="11" t="s">
        <v>1586</v>
      </c>
      <c r="I11" s="11" t="s">
        <v>1586</v>
      </c>
    </row>
    <row r="12" spans="1:9" x14ac:dyDescent="0.4">
      <c r="B12" s="6" t="s">
        <v>427</v>
      </c>
      <c r="C12" s="6" t="s">
        <v>428</v>
      </c>
      <c r="D12" s="9" t="s">
        <v>1597</v>
      </c>
      <c r="E12" s="9" t="s">
        <v>1586</v>
      </c>
      <c r="F12" s="9" t="s">
        <v>1586</v>
      </c>
      <c r="G12" s="9" t="s">
        <v>1588</v>
      </c>
      <c r="H12" s="9" t="s">
        <v>1586</v>
      </c>
      <c r="I12" s="9" t="s">
        <v>1586</v>
      </c>
    </row>
    <row r="13" spans="1:9" x14ac:dyDescent="0.4">
      <c r="B13" s="10" t="s">
        <v>429</v>
      </c>
      <c r="C13" s="10" t="s">
        <v>430</v>
      </c>
      <c r="D13" s="11" t="s">
        <v>1663</v>
      </c>
      <c r="E13" s="11" t="s">
        <v>1588</v>
      </c>
      <c r="F13" s="11" t="s">
        <v>1586</v>
      </c>
      <c r="G13" s="11" t="s">
        <v>1597</v>
      </c>
      <c r="H13" s="11" t="s">
        <v>1586</v>
      </c>
      <c r="I13" s="11" t="s">
        <v>1586</v>
      </c>
    </row>
    <row r="14" spans="1:9" x14ac:dyDescent="0.4">
      <c r="B14" s="6" t="s">
        <v>431</v>
      </c>
      <c r="C14" s="6" t="s">
        <v>432</v>
      </c>
      <c r="D14" s="9" t="s">
        <v>1661</v>
      </c>
      <c r="E14" s="9" t="s">
        <v>1586</v>
      </c>
      <c r="F14" s="9" t="s">
        <v>1586</v>
      </c>
      <c r="G14" s="9" t="s">
        <v>1595</v>
      </c>
      <c r="H14" s="9" t="s">
        <v>1586</v>
      </c>
      <c r="I14" s="9" t="s">
        <v>1586</v>
      </c>
    </row>
    <row r="15" spans="1:9" x14ac:dyDescent="0.4">
      <c r="B15" s="10" t="s">
        <v>433</v>
      </c>
      <c r="C15" s="10" t="s">
        <v>434</v>
      </c>
      <c r="D15" s="11" t="s">
        <v>1663</v>
      </c>
      <c r="E15" s="11" t="s">
        <v>1586</v>
      </c>
      <c r="F15" s="11" t="s">
        <v>1586</v>
      </c>
      <c r="G15" s="11" t="s">
        <v>1597</v>
      </c>
      <c r="H15" s="11" t="s">
        <v>1586</v>
      </c>
      <c r="I15" s="11" t="s">
        <v>1586</v>
      </c>
    </row>
    <row r="16" spans="1:9" x14ac:dyDescent="0.4">
      <c r="B16" s="6" t="s">
        <v>435</v>
      </c>
      <c r="C16" s="6" t="s">
        <v>368</v>
      </c>
      <c r="D16" s="9" t="s">
        <v>1597</v>
      </c>
      <c r="E16" s="9" t="s">
        <v>1588</v>
      </c>
      <c r="F16" s="9" t="s">
        <v>1588</v>
      </c>
      <c r="G16" s="9" t="s">
        <v>1588</v>
      </c>
      <c r="H16" s="9" t="s">
        <v>1588</v>
      </c>
      <c r="I16" s="9" t="s">
        <v>1586</v>
      </c>
    </row>
    <row r="17" spans="2:9" x14ac:dyDescent="0.4">
      <c r="B17" s="10" t="s">
        <v>436</v>
      </c>
      <c r="C17" s="10" t="s">
        <v>389</v>
      </c>
      <c r="D17" s="11" t="s">
        <v>1663</v>
      </c>
      <c r="E17" s="11" t="s">
        <v>1586</v>
      </c>
      <c r="F17" s="11" t="s">
        <v>1586</v>
      </c>
      <c r="G17" s="11" t="s">
        <v>1586</v>
      </c>
      <c r="H17" s="11" t="s">
        <v>1586</v>
      </c>
      <c r="I17" s="11" t="s">
        <v>1586</v>
      </c>
    </row>
    <row r="18" spans="2:9" x14ac:dyDescent="0.4">
      <c r="B18" s="6" t="s">
        <v>437</v>
      </c>
      <c r="C18" s="6" t="s">
        <v>391</v>
      </c>
      <c r="D18" s="9" t="s">
        <v>1597</v>
      </c>
      <c r="E18" s="9" t="s">
        <v>1586</v>
      </c>
      <c r="F18" s="9" t="s">
        <v>1586</v>
      </c>
      <c r="G18" s="9" t="s">
        <v>1584</v>
      </c>
      <c r="H18" s="9" t="s">
        <v>1586</v>
      </c>
      <c r="I18" s="9" t="s">
        <v>1586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5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heetViews>
  <sheetFormatPr baseColWidth="10" defaultRowHeight="14.6" x14ac:dyDescent="0.4"/>
  <cols>
    <col min="2" max="2" width="9.69140625" customWidth="1"/>
    <col min="3" max="3" width="41"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KCHK-MK-CHIR'!A1", "Zurück")</f>
        <v>Zurück</v>
      </c>
    </row>
    <row r="3" spans="1:9" x14ac:dyDescent="0.4">
      <c r="B3" s="7" t="s">
        <v>6774</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41</v>
      </c>
      <c r="C6" s="21"/>
      <c r="D6" s="29"/>
      <c r="E6" s="29"/>
      <c r="F6" s="29"/>
      <c r="G6" s="29"/>
      <c r="H6" s="29"/>
      <c r="I6" s="29"/>
    </row>
    <row r="7" spans="1:9" x14ac:dyDescent="0.4">
      <c r="B7" s="6" t="s">
        <v>87</v>
      </c>
      <c r="C7" s="6" t="s">
        <v>43</v>
      </c>
      <c r="D7" s="9" t="s">
        <v>1599</v>
      </c>
      <c r="E7" s="9" t="s">
        <v>1661</v>
      </c>
      <c r="F7" s="9" t="s">
        <v>1586</v>
      </c>
      <c r="G7" s="9" t="s">
        <v>3869</v>
      </c>
      <c r="H7" s="9" t="s">
        <v>1663</v>
      </c>
      <c r="I7" s="9" t="s">
        <v>1586</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5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0.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KCHK-MK-CHIR'!A1", "Zurück")</f>
        <v>Zurück</v>
      </c>
    </row>
    <row r="3" spans="1:7" x14ac:dyDescent="0.4">
      <c r="B3" s="7" t="s">
        <v>6881</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1695</v>
      </c>
      <c r="C6" s="5" t="s">
        <v>3869</v>
      </c>
      <c r="D6" s="5" t="s">
        <v>1663</v>
      </c>
      <c r="E6" s="5" t="s">
        <v>1713</v>
      </c>
      <c r="F6" s="5" t="s">
        <v>1663</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5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3.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KCHK-MK-CHIR'!A1", "Zurück")</f>
        <v>Zurück</v>
      </c>
    </row>
    <row r="3" spans="1:7" x14ac:dyDescent="0.4">
      <c r="B3" s="7" t="s">
        <v>6849</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1599</v>
      </c>
      <c r="C6" s="5" t="s">
        <v>1586</v>
      </c>
      <c r="D6" s="5" t="s">
        <v>1586</v>
      </c>
      <c r="E6" s="5" t="s">
        <v>3869</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5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3.304687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KCHK-MK-CHIR'!A1", "Zurück")</f>
        <v>Zurück</v>
      </c>
    </row>
    <row r="3" spans="1:5" x14ac:dyDescent="0.4">
      <c r="B3" s="7" t="s">
        <v>7321</v>
      </c>
    </row>
    <row r="4" spans="1:5" x14ac:dyDescent="0.4">
      <c r="B4" s="4" t="s">
        <v>6916</v>
      </c>
      <c r="C4" s="3" t="s">
        <v>6917</v>
      </c>
      <c r="D4" s="3" t="s">
        <v>6918</v>
      </c>
      <c r="E4" s="3" t="s">
        <v>6919</v>
      </c>
    </row>
    <row r="5" spans="1:5" x14ac:dyDescent="0.4">
      <c r="B5" s="6" t="s">
        <v>6975</v>
      </c>
      <c r="C5" s="5" t="s">
        <v>1632</v>
      </c>
      <c r="D5" s="5" t="s">
        <v>7308</v>
      </c>
      <c r="E5" s="5" t="s">
        <v>7309</v>
      </c>
    </row>
    <row r="6" spans="1:5" x14ac:dyDescent="0.4">
      <c r="B6" s="10" t="s">
        <v>6978</v>
      </c>
      <c r="C6" s="14" t="s">
        <v>1599</v>
      </c>
      <c r="D6" s="14" t="s">
        <v>7310</v>
      </c>
      <c r="E6" s="14" t="s">
        <v>7311</v>
      </c>
    </row>
    <row r="7" spans="1:5" x14ac:dyDescent="0.4">
      <c r="B7" s="6" t="s">
        <v>7312</v>
      </c>
      <c r="C7" s="5" t="s">
        <v>3869</v>
      </c>
      <c r="D7" s="5" t="s">
        <v>7313</v>
      </c>
      <c r="E7" s="5" t="s">
        <v>7314</v>
      </c>
    </row>
    <row r="8" spans="1:5" x14ac:dyDescent="0.4">
      <c r="B8" s="10" t="s">
        <v>7315</v>
      </c>
      <c r="C8" s="14" t="s">
        <v>3869</v>
      </c>
      <c r="D8" s="14" t="s">
        <v>7313</v>
      </c>
      <c r="E8" s="14" t="s">
        <v>7316</v>
      </c>
    </row>
    <row r="9" spans="1:5" x14ac:dyDescent="0.4">
      <c r="B9" s="6" t="s">
        <v>7317</v>
      </c>
      <c r="C9" s="5" t="s">
        <v>1601</v>
      </c>
      <c r="D9" s="5" t="s">
        <v>7318</v>
      </c>
      <c r="E9" s="5" t="s">
        <v>7319</v>
      </c>
    </row>
    <row r="10" spans="1:5" x14ac:dyDescent="0.4">
      <c r="B10" s="10" t="s">
        <v>3356</v>
      </c>
      <c r="C10" s="14" t="s">
        <v>1940</v>
      </c>
      <c r="D10" s="14" t="s">
        <v>7241</v>
      </c>
      <c r="E10" s="14" t="s">
        <v>7320</v>
      </c>
    </row>
  </sheetData>
  <pageMargins left="0.7" right="0.7" top="0.75" bottom="0.75" header="0.3" footer="0.3"/>
  <pageSetup paperSize="9" orientation="portrait"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heetViews>
  <sheetFormatPr baseColWidth="10" defaultRowHeight="14.6" x14ac:dyDescent="0.4"/>
  <cols>
    <col min="2" max="2" width="9.69140625" customWidth="1"/>
    <col min="3" max="3" width="53" customWidth="1"/>
    <col min="4" max="4" width="34.69140625" customWidth="1"/>
    <col min="5" max="5" width="102.69140625" customWidth="1"/>
    <col min="6" max="6" width="21.69140625" customWidth="1"/>
  </cols>
  <sheetData>
    <row r="1" spans="1:6" x14ac:dyDescent="0.4">
      <c r="A1" s="2" t="str">
        <f>HYPERLINK("#'Auswahl Auswertungsmodul'!A1", "Zurück zum Start")</f>
        <v>Zurück zum Start</v>
      </c>
    </row>
    <row r="2" spans="1:6" x14ac:dyDescent="0.4">
      <c r="A2" s="2" t="str">
        <f>HYPERLINK("#'Auswahl WI-HI-A'!A1", "Zurück")</f>
        <v>Zurück</v>
      </c>
    </row>
    <row r="3" spans="1:6" x14ac:dyDescent="0.4">
      <c r="B3" s="7" t="s">
        <v>547</v>
      </c>
    </row>
    <row r="4" spans="1:6" x14ac:dyDescent="0.4">
      <c r="B4" s="25" t="s">
        <v>36</v>
      </c>
      <c r="C4" s="25" t="s">
        <v>345</v>
      </c>
      <c r="D4" s="23" t="s">
        <v>38</v>
      </c>
      <c r="E4" s="25" t="s">
        <v>38</v>
      </c>
      <c r="F4" s="25" t="s">
        <v>38</v>
      </c>
    </row>
    <row r="5" spans="1:6" x14ac:dyDescent="0.4">
      <c r="B5" s="24"/>
      <c r="C5" s="24"/>
      <c r="D5" s="8" t="s">
        <v>39</v>
      </c>
      <c r="E5" s="8" t="s">
        <v>541</v>
      </c>
      <c r="F5" s="8" t="s">
        <v>40</v>
      </c>
    </row>
    <row r="6" spans="1:6" ht="24.9" x14ac:dyDescent="0.4">
      <c r="B6" s="6" t="s">
        <v>542</v>
      </c>
      <c r="C6" s="6" t="s">
        <v>543</v>
      </c>
      <c r="D6" s="9" t="s">
        <v>544</v>
      </c>
      <c r="E6" s="9" t="s">
        <v>545</v>
      </c>
      <c r="F6" s="9" t="s">
        <v>546</v>
      </c>
    </row>
  </sheetData>
  <mergeCells count="3">
    <mergeCell ref="B4:B5"/>
    <mergeCell ref="C4:C5"/>
    <mergeCell ref="D4:F4"/>
  </mergeCells>
  <pageMargins left="0.7" right="0.7" top="0.75" bottom="0.75" header="0.3" footer="0.3"/>
  <pageSetup paperSize="9" orientation="portrait" horizontalDpi="300" verticalDpi="300"/>
</worksheet>
</file>

<file path=xl/worksheets/sheet5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heetViews>
  <sheetFormatPr baseColWidth="10" defaultRowHeight="14.6" x14ac:dyDescent="0.4"/>
  <cols>
    <col min="2" max="2" width="9.69140625" customWidth="1"/>
    <col min="3" max="3" width="85.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KCHK-MK-CHIR'!A1", "Zurück")</f>
        <v>Zurück</v>
      </c>
    </row>
    <row r="3" spans="1:5" x14ac:dyDescent="0.4">
      <c r="B3" s="7" t="s">
        <v>438</v>
      </c>
    </row>
    <row r="4" spans="1:5" x14ac:dyDescent="0.4">
      <c r="B4" s="25" t="s">
        <v>36</v>
      </c>
      <c r="C4" s="25" t="s">
        <v>345</v>
      </c>
      <c r="D4" s="23" t="s">
        <v>38</v>
      </c>
      <c r="E4" s="25" t="s">
        <v>38</v>
      </c>
    </row>
    <row r="5" spans="1:5" x14ac:dyDescent="0.4">
      <c r="B5" s="24"/>
      <c r="C5" s="24"/>
      <c r="D5" s="8" t="s">
        <v>39</v>
      </c>
      <c r="E5" s="8" t="s">
        <v>40</v>
      </c>
    </row>
    <row r="6" spans="1:5" ht="24.9" x14ac:dyDescent="0.4">
      <c r="B6" s="6" t="s">
        <v>417</v>
      </c>
      <c r="C6" s="6" t="s">
        <v>418</v>
      </c>
      <c r="D6" s="9" t="s">
        <v>44</v>
      </c>
      <c r="E6" s="9" t="s">
        <v>45</v>
      </c>
    </row>
    <row r="7" spans="1:5" ht="24.9" x14ac:dyDescent="0.4">
      <c r="B7" s="10" t="s">
        <v>419</v>
      </c>
      <c r="C7" s="10" t="s">
        <v>420</v>
      </c>
      <c r="D7" s="11" t="s">
        <v>148</v>
      </c>
      <c r="E7" s="11" t="s">
        <v>149</v>
      </c>
    </row>
    <row r="8" spans="1:5" ht="24.9" x14ac:dyDescent="0.4">
      <c r="B8" s="6" t="s">
        <v>421</v>
      </c>
      <c r="C8" s="6" t="s">
        <v>384</v>
      </c>
      <c r="D8" s="9" t="s">
        <v>148</v>
      </c>
      <c r="E8" s="9" t="s">
        <v>149</v>
      </c>
    </row>
    <row r="9" spans="1:5" ht="24.9" x14ac:dyDescent="0.4">
      <c r="B9" s="10" t="s">
        <v>422</v>
      </c>
      <c r="C9" s="10" t="s">
        <v>386</v>
      </c>
      <c r="D9" s="11" t="s">
        <v>84</v>
      </c>
      <c r="E9" s="11" t="s">
        <v>85</v>
      </c>
    </row>
    <row r="10" spans="1:5" ht="24.9" x14ac:dyDescent="0.4">
      <c r="B10" s="6" t="s">
        <v>423</v>
      </c>
      <c r="C10" s="6" t="s">
        <v>424</v>
      </c>
      <c r="D10" s="9" t="s">
        <v>84</v>
      </c>
      <c r="E10" s="9" t="s">
        <v>85</v>
      </c>
    </row>
    <row r="11" spans="1:5" ht="24.9" x14ac:dyDescent="0.4">
      <c r="B11" s="10" t="s">
        <v>425</v>
      </c>
      <c r="C11" s="10" t="s">
        <v>426</v>
      </c>
      <c r="D11" s="11" t="s">
        <v>48</v>
      </c>
      <c r="E11" s="11" t="s">
        <v>49</v>
      </c>
    </row>
    <row r="12" spans="1:5" ht="24.9" x14ac:dyDescent="0.4">
      <c r="B12" s="6" t="s">
        <v>427</v>
      </c>
      <c r="C12" s="6" t="s">
        <v>428</v>
      </c>
      <c r="D12" s="9" t="s">
        <v>84</v>
      </c>
      <c r="E12" s="9" t="s">
        <v>85</v>
      </c>
    </row>
    <row r="13" spans="1:5" ht="24.9" x14ac:dyDescent="0.4">
      <c r="B13" s="10" t="s">
        <v>429</v>
      </c>
      <c r="C13" s="10" t="s">
        <v>430</v>
      </c>
      <c r="D13" s="11" t="s">
        <v>148</v>
      </c>
      <c r="E13" s="11" t="s">
        <v>149</v>
      </c>
    </row>
    <row r="14" spans="1:5" ht="24.9" x14ac:dyDescent="0.4">
      <c r="B14" s="6" t="s">
        <v>431</v>
      </c>
      <c r="C14" s="6" t="s">
        <v>432</v>
      </c>
      <c r="D14" s="9" t="s">
        <v>142</v>
      </c>
      <c r="E14" s="9" t="s">
        <v>143</v>
      </c>
    </row>
    <row r="15" spans="1:5" ht="24.9" x14ac:dyDescent="0.4">
      <c r="B15" s="10" t="s">
        <v>433</v>
      </c>
      <c r="C15" s="10" t="s">
        <v>434</v>
      </c>
      <c r="D15" s="11" t="s">
        <v>148</v>
      </c>
      <c r="E15" s="11" t="s">
        <v>149</v>
      </c>
    </row>
    <row r="16" spans="1:5" ht="24.9" x14ac:dyDescent="0.4">
      <c r="B16" s="6" t="s">
        <v>435</v>
      </c>
      <c r="C16" s="6" t="s">
        <v>368</v>
      </c>
      <c r="D16" s="9" t="s">
        <v>84</v>
      </c>
      <c r="E16" s="9" t="s">
        <v>85</v>
      </c>
    </row>
    <row r="17" spans="2:5" ht="24.9" x14ac:dyDescent="0.4">
      <c r="B17" s="10" t="s">
        <v>436</v>
      </c>
      <c r="C17" s="10" t="s">
        <v>389</v>
      </c>
      <c r="D17" s="11" t="s">
        <v>148</v>
      </c>
      <c r="E17" s="11" t="s">
        <v>149</v>
      </c>
    </row>
    <row r="18" spans="2:5" ht="24.9" x14ac:dyDescent="0.4">
      <c r="B18" s="6" t="s">
        <v>437</v>
      </c>
      <c r="C18" s="6" t="s">
        <v>391</v>
      </c>
      <c r="D18" s="9" t="s">
        <v>84</v>
      </c>
      <c r="E18" s="9" t="s">
        <v>85</v>
      </c>
    </row>
  </sheetData>
  <mergeCells count="3">
    <mergeCell ref="B4:B5"/>
    <mergeCell ref="C4:C5"/>
    <mergeCell ref="D4:E4"/>
  </mergeCells>
  <pageMargins left="0.7" right="0.7" top="0.75" bottom="0.75" header="0.3" footer="0.3"/>
  <pageSetup paperSize="9" orientation="portrait" horizontalDpi="300" verticalDpi="300"/>
</worksheet>
</file>

<file path=xl/worksheets/sheet5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41"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KCHK-MK-CHIR'!A1", "Zurück")</f>
        <v>Zurück</v>
      </c>
    </row>
    <row r="3" spans="1:5" x14ac:dyDescent="0.4">
      <c r="B3" s="7" t="s">
        <v>90</v>
      </c>
    </row>
    <row r="4" spans="1:5" x14ac:dyDescent="0.4">
      <c r="B4" s="25" t="s">
        <v>36</v>
      </c>
      <c r="C4" s="25" t="s">
        <v>37</v>
      </c>
      <c r="D4" s="23" t="s">
        <v>38</v>
      </c>
      <c r="E4" s="25" t="s">
        <v>38</v>
      </c>
    </row>
    <row r="5" spans="1:5" x14ac:dyDescent="0.4">
      <c r="B5" s="24"/>
      <c r="C5" s="24"/>
      <c r="D5" s="8" t="s">
        <v>39</v>
      </c>
      <c r="E5" s="8" t="s">
        <v>40</v>
      </c>
    </row>
    <row r="6" spans="1:5" x14ac:dyDescent="0.4">
      <c r="B6" s="21" t="s">
        <v>41</v>
      </c>
      <c r="C6" s="21"/>
      <c r="D6" s="29"/>
      <c r="E6" s="29"/>
    </row>
    <row r="7" spans="1:5" ht="24.9" x14ac:dyDescent="0.4">
      <c r="B7" s="6" t="s">
        <v>87</v>
      </c>
      <c r="C7" s="6" t="s">
        <v>43</v>
      </c>
      <c r="D7" s="9" t="s">
        <v>88</v>
      </c>
      <c r="E7" s="9" t="s">
        <v>89</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5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heetViews>
  <sheetFormatPr baseColWidth="10" defaultRowHeight="14.6" x14ac:dyDescent="0.4"/>
  <cols>
    <col min="2" max="2" width="9.69140625" customWidth="1"/>
    <col min="3" max="3" width="85.69140625" customWidth="1"/>
    <col min="4" max="4" width="39.69140625" customWidth="1"/>
    <col min="5" max="5" width="21.69140625" customWidth="1"/>
    <col min="6" max="7" width="20.4609375" customWidth="1"/>
  </cols>
  <sheetData>
    <row r="1" spans="1:7" x14ac:dyDescent="0.4">
      <c r="A1" s="2" t="str">
        <f>HYPERLINK("#'Auswahl Auswertungsmodul'!A1", "Zurück zum Start")</f>
        <v>Zurück zum Start</v>
      </c>
    </row>
    <row r="2" spans="1:7" x14ac:dyDescent="0.4">
      <c r="A2" s="2" t="str">
        <f>HYPERLINK("#'Auswahl KCHK-MK-CHIR'!A1", "Zurück")</f>
        <v>Zurück</v>
      </c>
    </row>
    <row r="3" spans="1:7" x14ac:dyDescent="0.4">
      <c r="B3" s="7" t="s">
        <v>1145</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417</v>
      </c>
      <c r="C6" s="6" t="s">
        <v>418</v>
      </c>
      <c r="D6" s="9" t="s">
        <v>45</v>
      </c>
      <c r="E6" s="9" t="s">
        <v>44</v>
      </c>
      <c r="F6" s="9" t="s">
        <v>45</v>
      </c>
      <c r="G6" s="9" t="s">
        <v>45</v>
      </c>
    </row>
    <row r="7" spans="1:7" ht="24.9" x14ac:dyDescent="0.4">
      <c r="B7" s="10" t="s">
        <v>419</v>
      </c>
      <c r="C7" s="10" t="s">
        <v>420</v>
      </c>
      <c r="D7" s="11" t="s">
        <v>149</v>
      </c>
      <c r="E7" s="11" t="s">
        <v>148</v>
      </c>
      <c r="F7" s="11" t="s">
        <v>149</v>
      </c>
      <c r="G7" s="11" t="s">
        <v>149</v>
      </c>
    </row>
    <row r="8" spans="1:7" ht="24.9" x14ac:dyDescent="0.4">
      <c r="B8" s="6" t="s">
        <v>421</v>
      </c>
      <c r="C8" s="6" t="s">
        <v>384</v>
      </c>
      <c r="D8" s="9" t="s">
        <v>149</v>
      </c>
      <c r="E8" s="9" t="s">
        <v>148</v>
      </c>
      <c r="F8" s="9" t="s">
        <v>149</v>
      </c>
      <c r="G8" s="9" t="s">
        <v>149</v>
      </c>
    </row>
    <row r="9" spans="1:7" ht="24.9" x14ac:dyDescent="0.4">
      <c r="B9" s="10" t="s">
        <v>422</v>
      </c>
      <c r="C9" s="10" t="s">
        <v>386</v>
      </c>
      <c r="D9" s="11" t="s">
        <v>85</v>
      </c>
      <c r="E9" s="11" t="s">
        <v>84</v>
      </c>
      <c r="F9" s="11" t="s">
        <v>85</v>
      </c>
      <c r="G9" s="11" t="s">
        <v>85</v>
      </c>
    </row>
    <row r="10" spans="1:7" ht="24.9" x14ac:dyDescent="0.4">
      <c r="B10" s="6" t="s">
        <v>423</v>
      </c>
      <c r="C10" s="6" t="s">
        <v>424</v>
      </c>
      <c r="D10" s="9" t="s">
        <v>85</v>
      </c>
      <c r="E10" s="9" t="s">
        <v>84</v>
      </c>
      <c r="F10" s="9" t="s">
        <v>85</v>
      </c>
      <c r="G10" s="9" t="s">
        <v>85</v>
      </c>
    </row>
    <row r="11" spans="1:7" ht="24.9" x14ac:dyDescent="0.4">
      <c r="B11" s="10" t="s">
        <v>425</v>
      </c>
      <c r="C11" s="10" t="s">
        <v>426</v>
      </c>
      <c r="D11" s="11" t="s">
        <v>49</v>
      </c>
      <c r="E11" s="11" t="s">
        <v>48</v>
      </c>
      <c r="F11" s="11" t="s">
        <v>49</v>
      </c>
      <c r="G11" s="11" t="s">
        <v>49</v>
      </c>
    </row>
    <row r="12" spans="1:7" ht="24.9" x14ac:dyDescent="0.4">
      <c r="B12" s="6" t="s">
        <v>427</v>
      </c>
      <c r="C12" s="6" t="s">
        <v>428</v>
      </c>
      <c r="D12" s="9" t="s">
        <v>85</v>
      </c>
      <c r="E12" s="9" t="s">
        <v>84</v>
      </c>
      <c r="F12" s="9" t="s">
        <v>85</v>
      </c>
      <c r="G12" s="9" t="s">
        <v>85</v>
      </c>
    </row>
    <row r="13" spans="1:7" ht="24.9" x14ac:dyDescent="0.4">
      <c r="B13" s="10" t="s">
        <v>429</v>
      </c>
      <c r="C13" s="10" t="s">
        <v>430</v>
      </c>
      <c r="D13" s="11" t="s">
        <v>149</v>
      </c>
      <c r="E13" s="11" t="s">
        <v>148</v>
      </c>
      <c r="F13" s="11" t="s">
        <v>149</v>
      </c>
      <c r="G13" s="11" t="s">
        <v>149</v>
      </c>
    </row>
    <row r="14" spans="1:7" ht="24.9" x14ac:dyDescent="0.4">
      <c r="B14" s="6" t="s">
        <v>431</v>
      </c>
      <c r="C14" s="6" t="s">
        <v>432</v>
      </c>
      <c r="D14" s="9" t="s">
        <v>143</v>
      </c>
      <c r="E14" s="9" t="s">
        <v>142</v>
      </c>
      <c r="F14" s="9" t="s">
        <v>143</v>
      </c>
      <c r="G14" s="9" t="s">
        <v>143</v>
      </c>
    </row>
    <row r="15" spans="1:7" ht="24.9" x14ac:dyDescent="0.4">
      <c r="B15" s="10" t="s">
        <v>433</v>
      </c>
      <c r="C15" s="10" t="s">
        <v>434</v>
      </c>
      <c r="D15" s="11" t="s">
        <v>149</v>
      </c>
      <c r="E15" s="11" t="s">
        <v>148</v>
      </c>
      <c r="F15" s="11" t="s">
        <v>149</v>
      </c>
      <c r="G15" s="11" t="s">
        <v>149</v>
      </c>
    </row>
    <row r="16" spans="1:7" ht="24.9" x14ac:dyDescent="0.4">
      <c r="B16" s="6" t="s">
        <v>435</v>
      </c>
      <c r="C16" s="6" t="s">
        <v>368</v>
      </c>
      <c r="D16" s="9" t="s">
        <v>85</v>
      </c>
      <c r="E16" s="9" t="s">
        <v>84</v>
      </c>
      <c r="F16" s="9" t="s">
        <v>85</v>
      </c>
      <c r="G16" s="9" t="s">
        <v>85</v>
      </c>
    </row>
    <row r="17" spans="2:7" ht="24.9" x14ac:dyDescent="0.4">
      <c r="B17" s="10" t="s">
        <v>436</v>
      </c>
      <c r="C17" s="10" t="s">
        <v>389</v>
      </c>
      <c r="D17" s="11" t="s">
        <v>149</v>
      </c>
      <c r="E17" s="11" t="s">
        <v>148</v>
      </c>
      <c r="F17" s="11" t="s">
        <v>149</v>
      </c>
      <c r="G17" s="11" t="s">
        <v>940</v>
      </c>
    </row>
    <row r="18" spans="2:7" ht="24.9" x14ac:dyDescent="0.4">
      <c r="B18" s="6" t="s">
        <v>437</v>
      </c>
      <c r="C18" s="6" t="s">
        <v>391</v>
      </c>
      <c r="D18" s="9" t="s">
        <v>85</v>
      </c>
      <c r="E18" s="9" t="s">
        <v>84</v>
      </c>
      <c r="F18" s="9" t="s">
        <v>85</v>
      </c>
      <c r="G18" s="9" t="s">
        <v>85</v>
      </c>
    </row>
    <row r="19" spans="2:7" x14ac:dyDescent="0.4">
      <c r="B19"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5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41" customWidth="1"/>
    <col min="4" max="4" width="39.69140625" customWidth="1"/>
    <col min="5" max="5" width="21.69140625" customWidth="1"/>
    <col min="6" max="7" width="20.4609375" customWidth="1"/>
  </cols>
  <sheetData>
    <row r="1" spans="1:7" x14ac:dyDescent="0.4">
      <c r="A1" s="2" t="str">
        <f>HYPERLINK("#'Auswahl Auswertungsmodul'!A1", "Zurück zum Start")</f>
        <v>Zurück zum Start</v>
      </c>
    </row>
    <row r="2" spans="1:7" x14ac:dyDescent="0.4">
      <c r="A2" s="2" t="str">
        <f>HYPERLINK("#'Auswahl KCHK-MK-CHIR'!A1", "Zurück")</f>
        <v>Zurück</v>
      </c>
    </row>
    <row r="3" spans="1:7" x14ac:dyDescent="0.4">
      <c r="B3" s="7" t="s">
        <v>866</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41</v>
      </c>
      <c r="C6" s="21"/>
      <c r="D6" s="29"/>
      <c r="E6" s="29"/>
      <c r="F6" s="29"/>
      <c r="G6" s="29"/>
    </row>
    <row r="7" spans="1:7" ht="24.9" x14ac:dyDescent="0.4">
      <c r="B7" s="6" t="s">
        <v>87</v>
      </c>
      <c r="C7" s="6" t="s">
        <v>43</v>
      </c>
      <c r="D7" s="9" t="s">
        <v>89</v>
      </c>
      <c r="E7" s="9" t="s">
        <v>88</v>
      </c>
      <c r="F7" s="9" t="s">
        <v>89</v>
      </c>
      <c r="G7" s="9" t="s">
        <v>89</v>
      </c>
    </row>
    <row r="8" spans="1:7" x14ac:dyDescent="0.4">
      <c r="B8" s="13" t="s">
        <v>859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5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KCHK-MK-CHIR'!A1", "Zurück")</f>
        <v>Zurück</v>
      </c>
    </row>
  </sheetData>
  <pageMargins left="0.7" right="0.7" top="0.75" bottom="0.75" header="0.3" footer="0.3"/>
  <pageSetup paperSize="9" orientation="portrait" horizontalDpi="300" verticalDpi="300"/>
</worksheet>
</file>

<file path=xl/worksheets/sheet5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KCHK-MK-CHIR'!A1", "Zurück")</f>
        <v>Zurück</v>
      </c>
    </row>
  </sheetData>
  <pageMargins left="0.7" right="0.7" top="0.75" bottom="0.75" header="0.3" footer="0.3"/>
  <pageSetup paperSize="9" orientation="portrait" horizontalDpi="300" verticalDpi="300"/>
</worksheet>
</file>

<file path=xl/worksheets/sheet5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heetViews>
  <sheetFormatPr baseColWidth="10" defaultRowHeight="14.6" x14ac:dyDescent="0.4"/>
  <cols>
    <col min="2" max="2" width="9.69140625" customWidth="1"/>
    <col min="3" max="3" width="41"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KCHK-MK-CHIR'!A1", "Zurück")</f>
        <v>Zurück</v>
      </c>
    </row>
    <row r="3" spans="1:7" x14ac:dyDescent="0.4">
      <c r="B3" s="7" t="s">
        <v>1600</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41</v>
      </c>
      <c r="C6" s="21"/>
      <c r="D6" s="29"/>
      <c r="E6" s="29"/>
      <c r="F6" s="29"/>
      <c r="G6" s="29"/>
    </row>
    <row r="7" spans="1:7" ht="24.9" x14ac:dyDescent="0.4">
      <c r="B7" s="6" t="s">
        <v>87</v>
      </c>
      <c r="C7" s="6" t="s">
        <v>43</v>
      </c>
      <c r="D7" s="9" t="s">
        <v>1599</v>
      </c>
      <c r="E7" s="9" t="s">
        <v>1013</v>
      </c>
      <c r="F7" s="9" t="s">
        <v>915</v>
      </c>
      <c r="G7" s="9" t="s">
        <v>89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5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KCHK-MK-CHIR'!A1", "Zurück")</f>
        <v>Zurück</v>
      </c>
    </row>
  </sheetData>
  <pageMargins left="0.7" right="0.7" top="0.75" bottom="0.75" header="0.3" footer="0.3"/>
  <pageSetup paperSize="9" orientation="portrait" horizontalDpi="300" verticalDpi="300"/>
</worksheet>
</file>

<file path=xl/worksheets/sheet5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workbookViewId="0"/>
  </sheetViews>
  <sheetFormatPr baseColWidth="10" defaultRowHeight="14.6" x14ac:dyDescent="0.4"/>
  <cols>
    <col min="2" max="2" width="9.69140625" customWidth="1"/>
    <col min="3" max="3" width="85.69140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KCHK-MK-CHIR'!A1", "Zurück")</f>
        <v>Zurück</v>
      </c>
    </row>
    <row r="3" spans="1:7" x14ac:dyDescent="0.4">
      <c r="B3" s="7" t="s">
        <v>1828</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417</v>
      </c>
      <c r="C6" s="6" t="s">
        <v>418</v>
      </c>
      <c r="D6" s="9" t="s">
        <v>1584</v>
      </c>
      <c r="E6" s="9" t="s">
        <v>45</v>
      </c>
      <c r="F6" s="9" t="s">
        <v>899</v>
      </c>
      <c r="G6" s="9" t="s">
        <v>45</v>
      </c>
    </row>
    <row r="7" spans="1:7" ht="24.9" x14ac:dyDescent="0.4">
      <c r="B7" s="10" t="s">
        <v>419</v>
      </c>
      <c r="C7" s="10" t="s">
        <v>420</v>
      </c>
      <c r="D7" s="11" t="s">
        <v>1663</v>
      </c>
      <c r="E7" s="11" t="s">
        <v>901</v>
      </c>
      <c r="F7" s="11" t="s">
        <v>940</v>
      </c>
      <c r="G7" s="11" t="s">
        <v>149</v>
      </c>
    </row>
    <row r="8" spans="1:7" ht="24.9" x14ac:dyDescent="0.4">
      <c r="B8" s="6" t="s">
        <v>421</v>
      </c>
      <c r="C8" s="6" t="s">
        <v>384</v>
      </c>
      <c r="D8" s="9" t="s">
        <v>1663</v>
      </c>
      <c r="E8" s="9" t="s">
        <v>149</v>
      </c>
      <c r="F8" s="9" t="s">
        <v>940</v>
      </c>
      <c r="G8" s="9" t="s">
        <v>149</v>
      </c>
    </row>
    <row r="9" spans="1:7" ht="24.9" x14ac:dyDescent="0.4">
      <c r="B9" s="10" t="s">
        <v>422</v>
      </c>
      <c r="C9" s="10" t="s">
        <v>386</v>
      </c>
      <c r="D9" s="11" t="s">
        <v>1597</v>
      </c>
      <c r="E9" s="11" t="s">
        <v>85</v>
      </c>
      <c r="F9" s="11" t="s">
        <v>85</v>
      </c>
      <c r="G9" s="11" t="s">
        <v>85</v>
      </c>
    </row>
    <row r="10" spans="1:7" ht="24.9" x14ac:dyDescent="0.4">
      <c r="B10" s="6" t="s">
        <v>423</v>
      </c>
      <c r="C10" s="6" t="s">
        <v>424</v>
      </c>
      <c r="D10" s="9" t="s">
        <v>1597</v>
      </c>
      <c r="E10" s="9" t="s">
        <v>884</v>
      </c>
      <c r="F10" s="9" t="s">
        <v>85</v>
      </c>
      <c r="G10" s="9" t="s">
        <v>85</v>
      </c>
    </row>
    <row r="11" spans="1:7" ht="24.9" x14ac:dyDescent="0.4">
      <c r="B11" s="10" t="s">
        <v>425</v>
      </c>
      <c r="C11" s="10" t="s">
        <v>426</v>
      </c>
      <c r="D11" s="11" t="s">
        <v>1585</v>
      </c>
      <c r="E11" s="11" t="s">
        <v>49</v>
      </c>
      <c r="F11" s="11" t="s">
        <v>990</v>
      </c>
      <c r="G11" s="11" t="s">
        <v>49</v>
      </c>
    </row>
    <row r="12" spans="1:7" ht="24.9" x14ac:dyDescent="0.4">
      <c r="B12" s="6" t="s">
        <v>427</v>
      </c>
      <c r="C12" s="6" t="s">
        <v>428</v>
      </c>
      <c r="D12" s="9" t="s">
        <v>1597</v>
      </c>
      <c r="E12" s="9" t="s">
        <v>85</v>
      </c>
      <c r="F12" s="9" t="s">
        <v>884</v>
      </c>
      <c r="G12" s="9" t="s">
        <v>85</v>
      </c>
    </row>
    <row r="13" spans="1:7" ht="24.9" x14ac:dyDescent="0.4">
      <c r="B13" s="10" t="s">
        <v>429</v>
      </c>
      <c r="C13" s="10" t="s">
        <v>430</v>
      </c>
      <c r="D13" s="11" t="s">
        <v>1663</v>
      </c>
      <c r="E13" s="11" t="s">
        <v>149</v>
      </c>
      <c r="F13" s="11" t="s">
        <v>941</v>
      </c>
      <c r="G13" s="11" t="s">
        <v>149</v>
      </c>
    </row>
    <row r="14" spans="1:7" ht="24.9" x14ac:dyDescent="0.4">
      <c r="B14" s="6" t="s">
        <v>431</v>
      </c>
      <c r="C14" s="6" t="s">
        <v>432</v>
      </c>
      <c r="D14" s="9" t="s">
        <v>1661</v>
      </c>
      <c r="E14" s="9" t="s">
        <v>1716</v>
      </c>
      <c r="F14" s="9" t="s">
        <v>143</v>
      </c>
      <c r="G14" s="9" t="s">
        <v>143</v>
      </c>
    </row>
    <row r="15" spans="1:7" ht="24.9" x14ac:dyDescent="0.4">
      <c r="B15" s="10" t="s">
        <v>433</v>
      </c>
      <c r="C15" s="10" t="s">
        <v>434</v>
      </c>
      <c r="D15" s="11" t="s">
        <v>1663</v>
      </c>
      <c r="E15" s="11" t="s">
        <v>901</v>
      </c>
      <c r="F15" s="11" t="s">
        <v>901</v>
      </c>
      <c r="G15" s="11" t="s">
        <v>149</v>
      </c>
    </row>
    <row r="16" spans="1:7" ht="24.9" x14ac:dyDescent="0.4">
      <c r="B16" s="6" t="s">
        <v>435</v>
      </c>
      <c r="C16" s="6" t="s">
        <v>368</v>
      </c>
      <c r="D16" s="9" t="s">
        <v>1597</v>
      </c>
      <c r="E16" s="9" t="s">
        <v>884</v>
      </c>
      <c r="F16" s="9" t="s">
        <v>85</v>
      </c>
      <c r="G16" s="9" t="s">
        <v>85</v>
      </c>
    </row>
    <row r="17" spans="2:7" ht="24.9" x14ac:dyDescent="0.4">
      <c r="B17" s="10" t="s">
        <v>436</v>
      </c>
      <c r="C17" s="10" t="s">
        <v>389</v>
      </c>
      <c r="D17" s="11" t="s">
        <v>1663</v>
      </c>
      <c r="E17" s="11" t="s">
        <v>149</v>
      </c>
      <c r="F17" s="11" t="s">
        <v>149</v>
      </c>
      <c r="G17" s="11" t="s">
        <v>149</v>
      </c>
    </row>
    <row r="18" spans="2:7" ht="24.9" x14ac:dyDescent="0.4">
      <c r="B18" s="6" t="s">
        <v>437</v>
      </c>
      <c r="C18" s="6" t="s">
        <v>391</v>
      </c>
      <c r="D18" s="9" t="s">
        <v>1597</v>
      </c>
      <c r="E18" s="9" t="s">
        <v>959</v>
      </c>
      <c r="F18" s="9" t="s">
        <v>884</v>
      </c>
      <c r="G18" s="9" t="s">
        <v>85</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5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KCHK-MK-CHIR'!A1", "Zurück")</f>
        <v>Zurück</v>
      </c>
    </row>
  </sheetData>
  <pageMargins left="0.7" right="0.7" top="0.75" bottom="0.75" header="0.3" footer="0.3"/>
  <pageSetup paperSize="9" orientation="portrait" horizontalDpi="300" verticalDpi="30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heetViews>
  <sheetFormatPr baseColWidth="10" defaultRowHeight="14.6" x14ac:dyDescent="0.4"/>
  <cols>
    <col min="2" max="2" width="9.69140625" customWidth="1"/>
    <col min="3" max="3" width="53" customWidth="1"/>
    <col min="4" max="4" width="39.69140625" customWidth="1"/>
    <col min="5" max="5" width="22.69140625" customWidth="1"/>
    <col min="6" max="7" width="20.4609375" customWidth="1"/>
  </cols>
  <sheetData>
    <row r="1" spans="1:7" x14ac:dyDescent="0.4">
      <c r="A1" s="2" t="str">
        <f>HYPERLINK("#'Auswahl Auswertungsmodul'!A1", "Zurück zum Start")</f>
        <v>Zurück zum Start</v>
      </c>
    </row>
    <row r="2" spans="1:7" x14ac:dyDescent="0.4">
      <c r="A2" s="2" t="str">
        <f>HYPERLINK("#'Auswahl WI-HI-A'!A1", "Zurück")</f>
        <v>Zurück</v>
      </c>
    </row>
    <row r="3" spans="1:7" x14ac:dyDescent="0.4">
      <c r="B3" s="7" t="s">
        <v>1199</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542</v>
      </c>
      <c r="C6" s="6" t="s">
        <v>543</v>
      </c>
      <c r="D6" s="9" t="s">
        <v>1197</v>
      </c>
      <c r="E6" s="9" t="s">
        <v>1198</v>
      </c>
      <c r="F6" s="9" t="s">
        <v>546</v>
      </c>
      <c r="G6" s="9" t="s">
        <v>546</v>
      </c>
    </row>
    <row r="7" spans="1:7" x14ac:dyDescent="0.4">
      <c r="B7"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5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heetViews>
  <sheetFormatPr baseColWidth="10" defaultRowHeight="14.6" x14ac:dyDescent="0.4"/>
  <cols>
    <col min="2" max="2" width="9.69140625" customWidth="1"/>
    <col min="3" max="3" width="41"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KCHK-MK-CHIR'!A1", "Zurück")</f>
        <v>Zurück</v>
      </c>
    </row>
    <row r="3" spans="1:6" x14ac:dyDescent="0.4">
      <c r="B3" s="7" t="s">
        <v>2296</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41</v>
      </c>
      <c r="C6" s="21"/>
      <c r="D6" s="29"/>
      <c r="E6" s="29"/>
      <c r="F6" s="29"/>
    </row>
    <row r="7" spans="1:6" ht="24.9" x14ac:dyDescent="0.4">
      <c r="B7" s="6" t="s">
        <v>87</v>
      </c>
      <c r="C7" s="6" t="s">
        <v>43</v>
      </c>
      <c r="D7" s="9" t="s">
        <v>1599</v>
      </c>
      <c r="E7" s="9" t="s">
        <v>2295</v>
      </c>
      <c r="F7" s="9" t="s">
        <v>89</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5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KCHK-MK-CHIR'!A1", "Zurück")</f>
        <v>Zurück</v>
      </c>
    </row>
  </sheetData>
  <pageMargins left="0.7" right="0.7" top="0.75" bottom="0.75" header="0.3" footer="0.3"/>
  <pageSetup paperSize="9" orientation="portrait" horizontalDpi="300" verticalDpi="300"/>
</worksheet>
</file>

<file path=xl/worksheets/sheet5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heetViews>
  <sheetFormatPr baseColWidth="10" defaultRowHeight="14.6" x14ac:dyDescent="0.4"/>
  <cols>
    <col min="2" max="2" width="9.69140625" customWidth="1"/>
    <col min="3" max="3" width="85.69140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KCHK-MK-CHIR'!A1", "Zurück")</f>
        <v>Zurück</v>
      </c>
    </row>
    <row r="3" spans="1:8" x14ac:dyDescent="0.4">
      <c r="B3" s="7" t="s">
        <v>2423</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417</v>
      </c>
      <c r="C6" s="6" t="s">
        <v>418</v>
      </c>
      <c r="D6" s="9" t="s">
        <v>1584</v>
      </c>
      <c r="E6" s="9" t="s">
        <v>45</v>
      </c>
      <c r="F6" s="9" t="s">
        <v>45</v>
      </c>
      <c r="G6" s="9" t="s">
        <v>898</v>
      </c>
      <c r="H6" s="9" t="s">
        <v>45</v>
      </c>
    </row>
    <row r="7" spans="1:8" ht="24.9" x14ac:dyDescent="0.4">
      <c r="B7" s="10" t="s">
        <v>419</v>
      </c>
      <c r="C7" s="10" t="s">
        <v>420</v>
      </c>
      <c r="D7" s="11" t="s">
        <v>1663</v>
      </c>
      <c r="E7" s="11" t="s">
        <v>149</v>
      </c>
      <c r="F7" s="11" t="s">
        <v>940</v>
      </c>
      <c r="G7" s="11" t="s">
        <v>149</v>
      </c>
      <c r="H7" s="11" t="s">
        <v>149</v>
      </c>
    </row>
    <row r="8" spans="1:8" ht="24.9" x14ac:dyDescent="0.4">
      <c r="B8" s="6" t="s">
        <v>421</v>
      </c>
      <c r="C8" s="6" t="s">
        <v>384</v>
      </c>
      <c r="D8" s="9" t="s">
        <v>1663</v>
      </c>
      <c r="E8" s="9" t="s">
        <v>149</v>
      </c>
      <c r="F8" s="9" t="s">
        <v>941</v>
      </c>
      <c r="G8" s="9" t="s">
        <v>149</v>
      </c>
      <c r="H8" s="9" t="s">
        <v>149</v>
      </c>
    </row>
    <row r="9" spans="1:8" ht="24.9" x14ac:dyDescent="0.4">
      <c r="B9" s="10" t="s">
        <v>422</v>
      </c>
      <c r="C9" s="10" t="s">
        <v>386</v>
      </c>
      <c r="D9" s="11" t="s">
        <v>1597</v>
      </c>
      <c r="E9" s="11" t="s">
        <v>85</v>
      </c>
      <c r="F9" s="11" t="s">
        <v>84</v>
      </c>
      <c r="G9" s="11" t="s">
        <v>85</v>
      </c>
      <c r="H9" s="11" t="s">
        <v>85</v>
      </c>
    </row>
    <row r="10" spans="1:8" ht="24.9" x14ac:dyDescent="0.4">
      <c r="B10" s="6" t="s">
        <v>423</v>
      </c>
      <c r="C10" s="6" t="s">
        <v>424</v>
      </c>
      <c r="D10" s="9" t="s">
        <v>1597</v>
      </c>
      <c r="E10" s="9" t="s">
        <v>85</v>
      </c>
      <c r="F10" s="9" t="s">
        <v>959</v>
      </c>
      <c r="G10" s="9" t="s">
        <v>85</v>
      </c>
      <c r="H10" s="9" t="s">
        <v>85</v>
      </c>
    </row>
    <row r="11" spans="1:8" ht="24.9" x14ac:dyDescent="0.4">
      <c r="B11" s="10" t="s">
        <v>425</v>
      </c>
      <c r="C11" s="10" t="s">
        <v>426</v>
      </c>
      <c r="D11" s="11" t="s">
        <v>1585</v>
      </c>
      <c r="E11" s="11" t="s">
        <v>49</v>
      </c>
      <c r="F11" s="11" t="s">
        <v>990</v>
      </c>
      <c r="G11" s="11" t="s">
        <v>49</v>
      </c>
      <c r="H11" s="11" t="s">
        <v>49</v>
      </c>
    </row>
    <row r="12" spans="1:8" ht="24.9" x14ac:dyDescent="0.4">
      <c r="B12" s="6" t="s">
        <v>427</v>
      </c>
      <c r="C12" s="6" t="s">
        <v>428</v>
      </c>
      <c r="D12" s="9" t="s">
        <v>1597</v>
      </c>
      <c r="E12" s="9" t="s">
        <v>85</v>
      </c>
      <c r="F12" s="9" t="s">
        <v>85</v>
      </c>
      <c r="G12" s="9" t="s">
        <v>884</v>
      </c>
      <c r="H12" s="9" t="s">
        <v>85</v>
      </c>
    </row>
    <row r="13" spans="1:8" ht="24.9" x14ac:dyDescent="0.4">
      <c r="B13" s="10" t="s">
        <v>429</v>
      </c>
      <c r="C13" s="10" t="s">
        <v>430</v>
      </c>
      <c r="D13" s="11" t="s">
        <v>1663</v>
      </c>
      <c r="E13" s="11" t="s">
        <v>149</v>
      </c>
      <c r="F13" s="11" t="s">
        <v>940</v>
      </c>
      <c r="G13" s="11" t="s">
        <v>149</v>
      </c>
      <c r="H13" s="11" t="s">
        <v>149</v>
      </c>
    </row>
    <row r="14" spans="1:8" ht="24.9" x14ac:dyDescent="0.4">
      <c r="B14" s="6" t="s">
        <v>431</v>
      </c>
      <c r="C14" s="6" t="s">
        <v>432</v>
      </c>
      <c r="D14" s="9" t="s">
        <v>1661</v>
      </c>
      <c r="E14" s="9" t="s">
        <v>143</v>
      </c>
      <c r="F14" s="9" t="s">
        <v>1716</v>
      </c>
      <c r="G14" s="9" t="s">
        <v>143</v>
      </c>
      <c r="H14" s="9" t="s">
        <v>143</v>
      </c>
    </row>
    <row r="15" spans="1:8" ht="24.9" x14ac:dyDescent="0.4">
      <c r="B15" s="10" t="s">
        <v>433</v>
      </c>
      <c r="C15" s="10" t="s">
        <v>434</v>
      </c>
      <c r="D15" s="11" t="s">
        <v>1663</v>
      </c>
      <c r="E15" s="11" t="s">
        <v>149</v>
      </c>
      <c r="F15" s="11" t="s">
        <v>940</v>
      </c>
      <c r="G15" s="11" t="s">
        <v>149</v>
      </c>
      <c r="H15" s="11" t="s">
        <v>149</v>
      </c>
    </row>
    <row r="16" spans="1:8" ht="24.9" x14ac:dyDescent="0.4">
      <c r="B16" s="6" t="s">
        <v>435</v>
      </c>
      <c r="C16" s="6" t="s">
        <v>368</v>
      </c>
      <c r="D16" s="9" t="s">
        <v>1597</v>
      </c>
      <c r="E16" s="9" t="s">
        <v>85</v>
      </c>
      <c r="F16" s="9" t="s">
        <v>885</v>
      </c>
      <c r="G16" s="9" t="s">
        <v>85</v>
      </c>
      <c r="H16" s="9" t="s">
        <v>85</v>
      </c>
    </row>
    <row r="17" spans="2:8" ht="24.9" x14ac:dyDescent="0.4">
      <c r="B17" s="10" t="s">
        <v>436</v>
      </c>
      <c r="C17" s="10" t="s">
        <v>389</v>
      </c>
      <c r="D17" s="11" t="s">
        <v>1663</v>
      </c>
      <c r="E17" s="11" t="s">
        <v>149</v>
      </c>
      <c r="F17" s="11" t="s">
        <v>941</v>
      </c>
      <c r="G17" s="11" t="s">
        <v>149</v>
      </c>
      <c r="H17" s="11" t="s">
        <v>149</v>
      </c>
    </row>
    <row r="18" spans="2:8" ht="24.9" x14ac:dyDescent="0.4">
      <c r="B18" s="6" t="s">
        <v>437</v>
      </c>
      <c r="C18" s="6" t="s">
        <v>391</v>
      </c>
      <c r="D18" s="9" t="s">
        <v>1597</v>
      </c>
      <c r="E18" s="9" t="s">
        <v>85</v>
      </c>
      <c r="F18" s="9" t="s">
        <v>884</v>
      </c>
      <c r="G18" s="9" t="s">
        <v>85</v>
      </c>
      <c r="H18" s="9" t="s">
        <v>85</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5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KCHK-MK-CHIR'!A1", "Zurück")</f>
        <v>Zurück</v>
      </c>
    </row>
  </sheetData>
  <pageMargins left="0.7" right="0.7" top="0.75" bottom="0.75" header="0.3" footer="0.3"/>
  <pageSetup paperSize="9" orientation="portrait" horizontalDpi="300" verticalDpi="300"/>
</worksheet>
</file>

<file path=xl/worksheets/sheet5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41"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KCHK-MK-CHIR'!A1", "Zurück")</f>
        <v>Zurück</v>
      </c>
    </row>
    <row r="3" spans="1:5" x14ac:dyDescent="0.4">
      <c r="B3" s="7" t="s">
        <v>2859</v>
      </c>
    </row>
    <row r="4" spans="1:5" x14ac:dyDescent="0.4">
      <c r="B4" s="25" t="s">
        <v>36</v>
      </c>
      <c r="C4" s="25" t="s">
        <v>37</v>
      </c>
      <c r="D4" s="26" t="s">
        <v>1580</v>
      </c>
      <c r="E4" s="12" t="s">
        <v>1581</v>
      </c>
    </row>
    <row r="5" spans="1:5" x14ac:dyDescent="0.4">
      <c r="B5" s="24"/>
      <c r="C5" s="24"/>
      <c r="D5" s="27"/>
      <c r="E5" s="8" t="s">
        <v>2851</v>
      </c>
    </row>
    <row r="6" spans="1:5" x14ac:dyDescent="0.4">
      <c r="B6" s="21" t="s">
        <v>41</v>
      </c>
      <c r="C6" s="21"/>
      <c r="D6" s="29"/>
      <c r="E6" s="29"/>
    </row>
    <row r="7" spans="1:5" ht="24.9" x14ac:dyDescent="0.4">
      <c r="B7" s="6" t="s">
        <v>87</v>
      </c>
      <c r="C7" s="6" t="s">
        <v>43</v>
      </c>
      <c r="D7" s="9" t="s">
        <v>1599</v>
      </c>
      <c r="E7" s="9" t="s">
        <v>89</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5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KCHK-MK-CHIR'!A1", "Zurück")</f>
        <v>Zurück</v>
      </c>
    </row>
  </sheetData>
  <pageMargins left="0.7" right="0.7" top="0.75" bottom="0.75" header="0.3" footer="0.3"/>
  <pageSetup paperSize="9" orientation="portrait" horizontalDpi="300" verticalDpi="300"/>
</worksheet>
</file>

<file path=xl/worksheets/sheet5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heetViews>
  <sheetFormatPr baseColWidth="10" defaultRowHeight="14.6" x14ac:dyDescent="0.4"/>
  <cols>
    <col min="2" max="2" width="9.69140625" customWidth="1"/>
    <col min="3" max="3" width="85.69140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KCHK-MK-CHIR'!A1", "Zurück")</f>
        <v>Zurück</v>
      </c>
    </row>
    <row r="3" spans="1:8" x14ac:dyDescent="0.4">
      <c r="B3" s="7" t="s">
        <v>2946</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417</v>
      </c>
      <c r="C6" s="6" t="s">
        <v>418</v>
      </c>
      <c r="D6" s="9" t="s">
        <v>1584</v>
      </c>
      <c r="E6" s="9" t="s">
        <v>45</v>
      </c>
      <c r="F6" s="9" t="s">
        <v>45</v>
      </c>
      <c r="G6" s="9" t="s">
        <v>45</v>
      </c>
      <c r="H6" s="9" t="s">
        <v>45</v>
      </c>
    </row>
    <row r="7" spans="1:8" ht="24.9" x14ac:dyDescent="0.4">
      <c r="B7" s="10" t="s">
        <v>419</v>
      </c>
      <c r="C7" s="10" t="s">
        <v>420</v>
      </c>
      <c r="D7" s="11" t="s">
        <v>1663</v>
      </c>
      <c r="E7" s="11" t="s">
        <v>940</v>
      </c>
      <c r="F7" s="11" t="s">
        <v>149</v>
      </c>
      <c r="G7" s="11" t="s">
        <v>149</v>
      </c>
      <c r="H7" s="11" t="s">
        <v>149</v>
      </c>
    </row>
    <row r="8" spans="1:8" ht="24.9" x14ac:dyDescent="0.4">
      <c r="B8" s="6" t="s">
        <v>421</v>
      </c>
      <c r="C8" s="6" t="s">
        <v>384</v>
      </c>
      <c r="D8" s="9" t="s">
        <v>1663</v>
      </c>
      <c r="E8" s="9" t="s">
        <v>149</v>
      </c>
      <c r="F8" s="9" t="s">
        <v>149</v>
      </c>
      <c r="G8" s="9" t="s">
        <v>149</v>
      </c>
      <c r="H8" s="9" t="s">
        <v>149</v>
      </c>
    </row>
    <row r="9" spans="1:8" ht="24.9" x14ac:dyDescent="0.4">
      <c r="B9" s="10" t="s">
        <v>422</v>
      </c>
      <c r="C9" s="10" t="s">
        <v>386</v>
      </c>
      <c r="D9" s="11" t="s">
        <v>1597</v>
      </c>
      <c r="E9" s="11" t="s">
        <v>85</v>
      </c>
      <c r="F9" s="11" t="s">
        <v>85</v>
      </c>
      <c r="G9" s="11" t="s">
        <v>85</v>
      </c>
      <c r="H9" s="11" t="s">
        <v>85</v>
      </c>
    </row>
    <row r="10" spans="1:8" ht="24.9" x14ac:dyDescent="0.4">
      <c r="B10" s="6" t="s">
        <v>423</v>
      </c>
      <c r="C10" s="6" t="s">
        <v>424</v>
      </c>
      <c r="D10" s="9" t="s">
        <v>1597</v>
      </c>
      <c r="E10" s="9" t="s">
        <v>884</v>
      </c>
      <c r="F10" s="9" t="s">
        <v>85</v>
      </c>
      <c r="G10" s="9" t="s">
        <v>85</v>
      </c>
      <c r="H10" s="9" t="s">
        <v>85</v>
      </c>
    </row>
    <row r="11" spans="1:8" ht="24.9" x14ac:dyDescent="0.4">
      <c r="B11" s="10" t="s">
        <v>425</v>
      </c>
      <c r="C11" s="10" t="s">
        <v>426</v>
      </c>
      <c r="D11" s="11" t="s">
        <v>1585</v>
      </c>
      <c r="E11" s="11" t="s">
        <v>49</v>
      </c>
      <c r="F11" s="11" t="s">
        <v>49</v>
      </c>
      <c r="G11" s="11" t="s">
        <v>49</v>
      </c>
      <c r="H11" s="11" t="s">
        <v>49</v>
      </c>
    </row>
    <row r="12" spans="1:8" ht="24.9" x14ac:dyDescent="0.4">
      <c r="B12" s="6" t="s">
        <v>427</v>
      </c>
      <c r="C12" s="6" t="s">
        <v>428</v>
      </c>
      <c r="D12" s="9" t="s">
        <v>1597</v>
      </c>
      <c r="E12" s="9" t="s">
        <v>959</v>
      </c>
      <c r="F12" s="9" t="s">
        <v>85</v>
      </c>
      <c r="G12" s="9" t="s">
        <v>85</v>
      </c>
      <c r="H12" s="9" t="s">
        <v>85</v>
      </c>
    </row>
    <row r="13" spans="1:8" ht="24.9" x14ac:dyDescent="0.4">
      <c r="B13" s="10" t="s">
        <v>429</v>
      </c>
      <c r="C13" s="10" t="s">
        <v>430</v>
      </c>
      <c r="D13" s="11" t="s">
        <v>1663</v>
      </c>
      <c r="E13" s="11" t="s">
        <v>149</v>
      </c>
      <c r="F13" s="11" t="s">
        <v>149</v>
      </c>
      <c r="G13" s="11" t="s">
        <v>149</v>
      </c>
      <c r="H13" s="11" t="s">
        <v>149</v>
      </c>
    </row>
    <row r="14" spans="1:8" ht="24.9" x14ac:dyDescent="0.4">
      <c r="B14" s="6" t="s">
        <v>431</v>
      </c>
      <c r="C14" s="6" t="s">
        <v>432</v>
      </c>
      <c r="D14" s="9" t="s">
        <v>1661</v>
      </c>
      <c r="E14" s="9" t="s">
        <v>1716</v>
      </c>
      <c r="F14" s="9" t="s">
        <v>143</v>
      </c>
      <c r="G14" s="9" t="s">
        <v>143</v>
      </c>
      <c r="H14" s="9" t="s">
        <v>143</v>
      </c>
    </row>
    <row r="15" spans="1:8" ht="24.9" x14ac:dyDescent="0.4">
      <c r="B15" s="10" t="s">
        <v>433</v>
      </c>
      <c r="C15" s="10" t="s">
        <v>434</v>
      </c>
      <c r="D15" s="11" t="s">
        <v>1663</v>
      </c>
      <c r="E15" s="11" t="s">
        <v>149</v>
      </c>
      <c r="F15" s="11" t="s">
        <v>149</v>
      </c>
      <c r="G15" s="11" t="s">
        <v>149</v>
      </c>
      <c r="H15" s="11" t="s">
        <v>149</v>
      </c>
    </row>
    <row r="16" spans="1:8" ht="24.9" x14ac:dyDescent="0.4">
      <c r="B16" s="6" t="s">
        <v>435</v>
      </c>
      <c r="C16" s="6" t="s">
        <v>368</v>
      </c>
      <c r="D16" s="9" t="s">
        <v>1597</v>
      </c>
      <c r="E16" s="9" t="s">
        <v>85</v>
      </c>
      <c r="F16" s="9" t="s">
        <v>85</v>
      </c>
      <c r="G16" s="9" t="s">
        <v>85</v>
      </c>
      <c r="H16" s="9" t="s">
        <v>85</v>
      </c>
    </row>
    <row r="17" spans="2:8" ht="24.9" x14ac:dyDescent="0.4">
      <c r="B17" s="10" t="s">
        <v>436</v>
      </c>
      <c r="C17" s="10" t="s">
        <v>389</v>
      </c>
      <c r="D17" s="11" t="s">
        <v>1663</v>
      </c>
      <c r="E17" s="11" t="s">
        <v>149</v>
      </c>
      <c r="F17" s="11" t="s">
        <v>149</v>
      </c>
      <c r="G17" s="11" t="s">
        <v>149</v>
      </c>
      <c r="H17" s="11" t="s">
        <v>149</v>
      </c>
    </row>
    <row r="18" spans="2:8" ht="24.9" x14ac:dyDescent="0.4">
      <c r="B18" s="6" t="s">
        <v>437</v>
      </c>
      <c r="C18" s="6" t="s">
        <v>391</v>
      </c>
      <c r="D18" s="9" t="s">
        <v>1597</v>
      </c>
      <c r="E18" s="9" t="s">
        <v>85</v>
      </c>
      <c r="F18" s="9" t="s">
        <v>85</v>
      </c>
      <c r="G18" s="9" t="s">
        <v>85</v>
      </c>
      <c r="H18" s="9" t="s">
        <v>85</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5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KCHK-MK-CHIR'!A1", "Zurück")</f>
        <v>Zurück</v>
      </c>
    </row>
  </sheetData>
  <pageMargins left="0.7" right="0.7" top="0.75" bottom="0.75" header="0.3" footer="0.3"/>
  <pageSetup paperSize="9" orientation="portrait" horizontalDpi="300" verticalDpi="300"/>
</worksheet>
</file>

<file path=xl/worksheets/sheet5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baseColWidth="10" defaultRowHeight="14.6" x14ac:dyDescent="0.4"/>
  <cols>
    <col min="2" max="2" width="9.69140625" customWidth="1"/>
    <col min="3" max="3" width="85.69140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KCHK-MK-CHIR'!A1", "Zurück")</f>
        <v>Zurück</v>
      </c>
    </row>
    <row r="3" spans="1:6" x14ac:dyDescent="0.4">
      <c r="B3" s="7" t="s">
        <v>3232</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417</v>
      </c>
      <c r="C6" s="6" t="s">
        <v>418</v>
      </c>
      <c r="D6" s="9" t="s">
        <v>59</v>
      </c>
      <c r="E6" s="9" t="s">
        <v>81</v>
      </c>
      <c r="F6" s="9" t="s">
        <v>58</v>
      </c>
    </row>
    <row r="7" spans="1:6" ht="24.9" x14ac:dyDescent="0.4">
      <c r="B7" s="10" t="s">
        <v>419</v>
      </c>
      <c r="C7" s="10" t="s">
        <v>420</v>
      </c>
      <c r="D7" s="11" t="s">
        <v>45</v>
      </c>
      <c r="E7" s="11" t="s">
        <v>81</v>
      </c>
      <c r="F7" s="11" t="s">
        <v>44</v>
      </c>
    </row>
    <row r="8" spans="1:6" ht="24.9" x14ac:dyDescent="0.4">
      <c r="B8" s="6" t="s">
        <v>421</v>
      </c>
      <c r="C8" s="6" t="s">
        <v>384</v>
      </c>
      <c r="D8" s="9" t="s">
        <v>59</v>
      </c>
      <c r="E8" s="9" t="s">
        <v>85</v>
      </c>
      <c r="F8" s="9" t="s">
        <v>58</v>
      </c>
    </row>
    <row r="9" spans="1:6" ht="24.9" x14ac:dyDescent="0.4">
      <c r="B9" s="10" t="s">
        <v>422</v>
      </c>
      <c r="C9" s="10" t="s">
        <v>386</v>
      </c>
      <c r="D9" s="11" t="s">
        <v>52</v>
      </c>
      <c r="E9" s="11" t="s">
        <v>85</v>
      </c>
      <c r="F9" s="11" t="s">
        <v>52</v>
      </c>
    </row>
    <row r="10" spans="1:6" ht="24.9" x14ac:dyDescent="0.4">
      <c r="B10" s="6" t="s">
        <v>423</v>
      </c>
      <c r="C10" s="6" t="s">
        <v>424</v>
      </c>
      <c r="D10" s="9" t="s">
        <v>59</v>
      </c>
      <c r="E10" s="9" t="s">
        <v>45</v>
      </c>
      <c r="F10" s="9" t="s">
        <v>58</v>
      </c>
    </row>
    <row r="11" spans="1:6" ht="24.9" x14ac:dyDescent="0.4">
      <c r="B11" s="10" t="s">
        <v>425</v>
      </c>
      <c r="C11" s="10" t="s">
        <v>426</v>
      </c>
      <c r="D11" s="11" t="s">
        <v>149</v>
      </c>
      <c r="E11" s="11" t="s">
        <v>149</v>
      </c>
      <c r="F11" s="11" t="s">
        <v>148</v>
      </c>
    </row>
    <row r="12" spans="1:6" ht="24.9" x14ac:dyDescent="0.4">
      <c r="B12" s="6" t="s">
        <v>427</v>
      </c>
      <c r="C12" s="6" t="s">
        <v>428</v>
      </c>
      <c r="D12" s="9" t="s">
        <v>59</v>
      </c>
      <c r="E12" s="9" t="s">
        <v>45</v>
      </c>
      <c r="F12" s="9" t="s">
        <v>58</v>
      </c>
    </row>
    <row r="13" spans="1:6" ht="24.9" x14ac:dyDescent="0.4">
      <c r="B13" s="10" t="s">
        <v>429</v>
      </c>
      <c r="C13" s="10" t="s">
        <v>430</v>
      </c>
      <c r="D13" s="11" t="s">
        <v>85</v>
      </c>
      <c r="E13" s="11" t="s">
        <v>59</v>
      </c>
      <c r="F13" s="11" t="s">
        <v>84</v>
      </c>
    </row>
    <row r="14" spans="1:6" ht="24.9" x14ac:dyDescent="0.4">
      <c r="B14" s="6" t="s">
        <v>431</v>
      </c>
      <c r="C14" s="6" t="s">
        <v>432</v>
      </c>
      <c r="D14" s="9" t="s">
        <v>81</v>
      </c>
      <c r="E14" s="9" t="s">
        <v>85</v>
      </c>
      <c r="F14" s="9" t="s">
        <v>80</v>
      </c>
    </row>
    <row r="15" spans="1:6" ht="24.9" x14ac:dyDescent="0.4">
      <c r="B15" s="10" t="s">
        <v>433</v>
      </c>
      <c r="C15" s="10" t="s">
        <v>434</v>
      </c>
      <c r="D15" s="11" t="s">
        <v>85</v>
      </c>
      <c r="E15" s="11" t="s">
        <v>59</v>
      </c>
      <c r="F15" s="11" t="s">
        <v>84</v>
      </c>
    </row>
    <row r="16" spans="1:6" ht="24.9" x14ac:dyDescent="0.4">
      <c r="B16" s="6" t="s">
        <v>435</v>
      </c>
      <c r="C16" s="6" t="s">
        <v>368</v>
      </c>
      <c r="D16" s="9" t="s">
        <v>59</v>
      </c>
      <c r="E16" s="9" t="s">
        <v>45</v>
      </c>
      <c r="F16" s="9" t="s">
        <v>58</v>
      </c>
    </row>
    <row r="17" spans="2:6" ht="24.9" x14ac:dyDescent="0.4">
      <c r="B17" s="10" t="s">
        <v>436</v>
      </c>
      <c r="C17" s="10" t="s">
        <v>389</v>
      </c>
      <c r="D17" s="11" t="s">
        <v>52</v>
      </c>
      <c r="E17" s="11" t="s">
        <v>85</v>
      </c>
      <c r="F17" s="11" t="s">
        <v>52</v>
      </c>
    </row>
    <row r="18" spans="2:6" ht="24.9" x14ac:dyDescent="0.4">
      <c r="B18" s="6" t="s">
        <v>437</v>
      </c>
      <c r="C18" s="6" t="s">
        <v>391</v>
      </c>
      <c r="D18" s="9" t="s">
        <v>45</v>
      </c>
      <c r="E18" s="9" t="s">
        <v>59</v>
      </c>
      <c r="F18" s="9" t="s">
        <v>44</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5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heetViews>
  <sheetFormatPr baseColWidth="10" defaultRowHeight="14.6" x14ac:dyDescent="0.4"/>
  <cols>
    <col min="2" max="2" width="9.69140625" customWidth="1"/>
    <col min="3" max="3" width="41"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KCHK-MK-CHIR'!A1", "Zurück")</f>
        <v>Zurück</v>
      </c>
    </row>
    <row r="3" spans="1:6" x14ac:dyDescent="0.4">
      <c r="B3" s="7" t="s">
        <v>3184</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41</v>
      </c>
      <c r="C6" s="21"/>
      <c r="D6" s="29"/>
      <c r="E6" s="29"/>
      <c r="F6" s="29"/>
    </row>
    <row r="7" spans="1:6" ht="24.9" x14ac:dyDescent="0.4">
      <c r="B7" s="6" t="s">
        <v>87</v>
      </c>
      <c r="C7" s="6" t="s">
        <v>43</v>
      </c>
      <c r="D7" s="9" t="s">
        <v>3182</v>
      </c>
      <c r="E7" s="9" t="s">
        <v>45</v>
      </c>
      <c r="F7" s="9" t="s">
        <v>3183</v>
      </c>
    </row>
  </sheetData>
  <mergeCells count="5">
    <mergeCell ref="B4:B5"/>
    <mergeCell ref="C4:C5"/>
    <mergeCell ref="D4:E4"/>
    <mergeCell ref="F4:F5"/>
    <mergeCell ref="B6:F6"/>
  </mergeCells>
  <pageMargins left="0.7" right="0.7" top="0.75" bottom="0.75" header="0.3" footer="0.3"/>
  <pageSetup paperSize="9" orientation="portrait"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baseColWidth="10" defaultRowHeight="14.6" x14ac:dyDescent="0.4"/>
  <cols>
    <col min="2" max="2" width="9.69140625" customWidth="1"/>
    <col min="3" max="3" width="53" customWidth="1"/>
    <col min="4" max="4" width="250.69140625" customWidth="1"/>
  </cols>
  <sheetData>
    <row r="1" spans="1:4" x14ac:dyDescent="0.4">
      <c r="A1" s="2" t="str">
        <f>HYPERLINK("#'Auswahl Auswertungsmodul'!A1", "Zurück zum Start")</f>
        <v>Zurück zum Start</v>
      </c>
    </row>
    <row r="2" spans="1:4" x14ac:dyDescent="0.4">
      <c r="A2" s="2" t="str">
        <f>HYPERLINK("#'Auswahl WI-HI-A'!A1", "Zurück")</f>
        <v>Zurück</v>
      </c>
    </row>
    <row r="3" spans="1:4" x14ac:dyDescent="0.4">
      <c r="B3" s="7" t="s">
        <v>1466</v>
      </c>
    </row>
    <row r="4" spans="1:4" x14ac:dyDescent="0.4">
      <c r="B4" s="3" t="s">
        <v>36</v>
      </c>
      <c r="C4" s="4" t="s">
        <v>345</v>
      </c>
      <c r="D4" s="4" t="s">
        <v>1028</v>
      </c>
    </row>
    <row r="5" spans="1:4" ht="310.75" x14ac:dyDescent="0.4">
      <c r="B5" s="5" t="s">
        <v>542</v>
      </c>
      <c r="C5" s="6" t="s">
        <v>543</v>
      </c>
      <c r="D5" s="6" t="s">
        <v>1465</v>
      </c>
    </row>
  </sheetData>
  <pageMargins left="0.7" right="0.7" top="0.75" bottom="0.75" header="0.3" footer="0.3"/>
  <pageSetup paperSize="9" orientation="portrait" horizontalDpi="300" verticalDpi="300"/>
</worksheet>
</file>

<file path=xl/worksheets/sheet5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KCHK-MK-CHIR'!A1", "Zurück")</f>
        <v>Zurück</v>
      </c>
    </row>
  </sheetData>
  <pageMargins left="0.7" right="0.7" top="0.75" bottom="0.75" header="0.3" footer="0.3"/>
  <pageSetup paperSize="9" orientation="portrait" horizontalDpi="300" verticalDpi="300"/>
</worksheet>
</file>

<file path=xl/worksheets/sheet5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KCHK-MK-CHIR'!A1", "Zurück")</f>
        <v>Zurück</v>
      </c>
    </row>
  </sheetData>
  <pageMargins left="0.7" right="0.7" top="0.75" bottom="0.75" header="0.3" footer="0.3"/>
  <pageSetup paperSize="9" orientation="portrait" horizontalDpi="300" verticalDpi="300"/>
</worksheet>
</file>

<file path=xl/worksheets/sheet5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heetViews>
  <sheetFormatPr baseColWidth="10" defaultRowHeight="14.6" x14ac:dyDescent="0.4"/>
  <cols>
    <col min="2" max="2" width="9.69140625" customWidth="1"/>
    <col min="3" max="3" width="73.6132812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KCHK-MK-CHIR'!A1", "Zurück")</f>
        <v>Zurück</v>
      </c>
    </row>
    <row r="3" spans="1:11" x14ac:dyDescent="0.4">
      <c r="B3" s="7" t="s">
        <v>4411</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417</v>
      </c>
      <c r="C6" s="6" t="s">
        <v>418</v>
      </c>
      <c r="D6" s="6" t="s">
        <v>1610</v>
      </c>
      <c r="E6" s="9" t="s">
        <v>1586</v>
      </c>
      <c r="F6" s="9" t="s">
        <v>1586</v>
      </c>
      <c r="G6" s="9" t="s">
        <v>1586</v>
      </c>
      <c r="H6" s="9" t="s">
        <v>1586</v>
      </c>
      <c r="I6" s="9" t="s">
        <v>1586</v>
      </c>
      <c r="J6" s="9" t="s">
        <v>1586</v>
      </c>
      <c r="K6" s="9" t="s">
        <v>1586</v>
      </c>
    </row>
    <row r="7" spans="1:11" x14ac:dyDescent="0.4">
      <c r="B7" s="6" t="s">
        <v>417</v>
      </c>
      <c r="C7" s="6" t="s">
        <v>418</v>
      </c>
      <c r="D7" s="6" t="s">
        <v>4373</v>
      </c>
      <c r="E7" s="9" t="s">
        <v>1586</v>
      </c>
      <c r="F7" s="9" t="s">
        <v>1586</v>
      </c>
      <c r="G7" s="9" t="s">
        <v>1586</v>
      </c>
      <c r="H7" s="9" t="s">
        <v>1586</v>
      </c>
      <c r="I7" s="9" t="s">
        <v>1586</v>
      </c>
      <c r="J7" s="9" t="s">
        <v>1586</v>
      </c>
      <c r="K7" s="9" t="s">
        <v>1586</v>
      </c>
    </row>
    <row r="8" spans="1:11" x14ac:dyDescent="0.4">
      <c r="B8" s="6" t="s">
        <v>419</v>
      </c>
      <c r="C8" s="6" t="s">
        <v>420</v>
      </c>
      <c r="D8" s="6" t="s">
        <v>1610</v>
      </c>
      <c r="E8" s="9" t="s">
        <v>1586</v>
      </c>
      <c r="F8" s="9" t="s">
        <v>1586</v>
      </c>
      <c r="G8" s="9" t="s">
        <v>1586</v>
      </c>
      <c r="H8" s="9" t="s">
        <v>1586</v>
      </c>
      <c r="I8" s="9" t="s">
        <v>1586</v>
      </c>
      <c r="J8" s="9" t="s">
        <v>1586</v>
      </c>
      <c r="K8" s="9" t="s">
        <v>1586</v>
      </c>
    </row>
    <row r="9" spans="1:11" x14ac:dyDescent="0.4">
      <c r="B9" s="6" t="s">
        <v>419</v>
      </c>
      <c r="C9" s="6" t="s">
        <v>420</v>
      </c>
      <c r="D9" s="6" t="s">
        <v>4373</v>
      </c>
      <c r="E9" s="9" t="s">
        <v>1586</v>
      </c>
      <c r="F9" s="9" t="s">
        <v>1586</v>
      </c>
      <c r="G9" s="9" t="s">
        <v>1586</v>
      </c>
      <c r="H9" s="9" t="s">
        <v>1586</v>
      </c>
      <c r="I9" s="9" t="s">
        <v>1586</v>
      </c>
      <c r="J9" s="9" t="s">
        <v>1586</v>
      </c>
      <c r="K9" s="9" t="s">
        <v>1586</v>
      </c>
    </row>
    <row r="10" spans="1:11" x14ac:dyDescent="0.4">
      <c r="B10" s="6" t="s">
        <v>421</v>
      </c>
      <c r="C10" s="6" t="s">
        <v>384</v>
      </c>
      <c r="D10" s="6" t="s">
        <v>1610</v>
      </c>
      <c r="E10" s="9" t="s">
        <v>1586</v>
      </c>
      <c r="F10" s="9" t="s">
        <v>1586</v>
      </c>
      <c r="G10" s="9" t="s">
        <v>1586</v>
      </c>
      <c r="H10" s="9" t="s">
        <v>1586</v>
      </c>
      <c r="I10" s="9" t="s">
        <v>1586</v>
      </c>
      <c r="J10" s="9" t="s">
        <v>1586</v>
      </c>
      <c r="K10" s="9" t="s">
        <v>1586</v>
      </c>
    </row>
    <row r="11" spans="1:11" x14ac:dyDescent="0.4">
      <c r="B11" s="6" t="s">
        <v>421</v>
      </c>
      <c r="C11" s="6" t="s">
        <v>384</v>
      </c>
      <c r="D11" s="6" t="s">
        <v>4373</v>
      </c>
      <c r="E11" s="9" t="s">
        <v>1586</v>
      </c>
      <c r="F11" s="9" t="s">
        <v>1586</v>
      </c>
      <c r="G11" s="9" t="s">
        <v>1586</v>
      </c>
      <c r="H11" s="9" t="s">
        <v>1586</v>
      </c>
      <c r="I11" s="9" t="s">
        <v>1586</v>
      </c>
      <c r="J11" s="9" t="s">
        <v>1586</v>
      </c>
      <c r="K11" s="9" t="s">
        <v>1586</v>
      </c>
    </row>
    <row r="12" spans="1:11" x14ac:dyDescent="0.4">
      <c r="B12" s="6" t="s">
        <v>422</v>
      </c>
      <c r="C12" s="6" t="s">
        <v>386</v>
      </c>
      <c r="D12" s="6" t="s">
        <v>1610</v>
      </c>
      <c r="E12" s="9" t="s">
        <v>1586</v>
      </c>
      <c r="F12" s="9" t="s">
        <v>1586</v>
      </c>
      <c r="G12" s="9" t="s">
        <v>1586</v>
      </c>
      <c r="H12" s="9" t="s">
        <v>1586</v>
      </c>
      <c r="I12" s="9" t="s">
        <v>1586</v>
      </c>
      <c r="J12" s="9" t="s">
        <v>1586</v>
      </c>
      <c r="K12" s="9" t="s">
        <v>1586</v>
      </c>
    </row>
    <row r="13" spans="1:11" x14ac:dyDescent="0.4">
      <c r="B13" s="6" t="s">
        <v>422</v>
      </c>
      <c r="C13" s="6" t="s">
        <v>386</v>
      </c>
      <c r="D13" s="6" t="s">
        <v>4373</v>
      </c>
      <c r="E13" s="9" t="s">
        <v>1586</v>
      </c>
      <c r="F13" s="9" t="s">
        <v>1586</v>
      </c>
      <c r="G13" s="9" t="s">
        <v>1586</v>
      </c>
      <c r="H13" s="9" t="s">
        <v>1586</v>
      </c>
      <c r="I13" s="9" t="s">
        <v>1586</v>
      </c>
      <c r="J13" s="9" t="s">
        <v>1586</v>
      </c>
      <c r="K13" s="9" t="s">
        <v>1586</v>
      </c>
    </row>
    <row r="14" spans="1:11" x14ac:dyDescent="0.4">
      <c r="B14" s="6" t="s">
        <v>423</v>
      </c>
      <c r="C14" s="6" t="s">
        <v>424</v>
      </c>
      <c r="D14" s="6" t="s">
        <v>1610</v>
      </c>
      <c r="E14" s="9" t="s">
        <v>1586</v>
      </c>
      <c r="F14" s="9" t="s">
        <v>1586</v>
      </c>
      <c r="G14" s="9" t="s">
        <v>1586</v>
      </c>
      <c r="H14" s="9" t="s">
        <v>1586</v>
      </c>
      <c r="I14" s="9" t="s">
        <v>1586</v>
      </c>
      <c r="J14" s="9" t="s">
        <v>1586</v>
      </c>
      <c r="K14" s="9" t="s">
        <v>1586</v>
      </c>
    </row>
    <row r="15" spans="1:11" x14ac:dyDescent="0.4">
      <c r="B15" s="6" t="s">
        <v>423</v>
      </c>
      <c r="C15" s="6" t="s">
        <v>424</v>
      </c>
      <c r="D15" s="6" t="s">
        <v>4373</v>
      </c>
      <c r="E15" s="9" t="s">
        <v>1586</v>
      </c>
      <c r="F15" s="9" t="s">
        <v>1586</v>
      </c>
      <c r="G15" s="9" t="s">
        <v>1586</v>
      </c>
      <c r="H15" s="9" t="s">
        <v>1586</v>
      </c>
      <c r="I15" s="9" t="s">
        <v>1586</v>
      </c>
      <c r="J15" s="9" t="s">
        <v>1586</v>
      </c>
      <c r="K15" s="9" t="s">
        <v>1586</v>
      </c>
    </row>
    <row r="16" spans="1:11" x14ac:dyDescent="0.4">
      <c r="B16" s="6" t="s">
        <v>425</v>
      </c>
      <c r="C16" s="6" t="s">
        <v>426</v>
      </c>
      <c r="D16" s="6" t="s">
        <v>1610</v>
      </c>
      <c r="E16" s="9" t="s">
        <v>1586</v>
      </c>
      <c r="F16" s="9" t="s">
        <v>1586</v>
      </c>
      <c r="G16" s="9" t="s">
        <v>1586</v>
      </c>
      <c r="H16" s="9" t="s">
        <v>1586</v>
      </c>
      <c r="I16" s="9" t="s">
        <v>1586</v>
      </c>
      <c r="J16" s="9" t="s">
        <v>1586</v>
      </c>
      <c r="K16" s="9" t="s">
        <v>1586</v>
      </c>
    </row>
    <row r="17" spans="2:11" x14ac:dyDescent="0.4">
      <c r="B17" s="6" t="s">
        <v>425</v>
      </c>
      <c r="C17" s="6" t="s">
        <v>426</v>
      </c>
      <c r="D17" s="6" t="s">
        <v>4373</v>
      </c>
      <c r="E17" s="9" t="s">
        <v>1586</v>
      </c>
      <c r="F17" s="9" t="s">
        <v>1586</v>
      </c>
      <c r="G17" s="9" t="s">
        <v>1586</v>
      </c>
      <c r="H17" s="9" t="s">
        <v>1586</v>
      </c>
      <c r="I17" s="9" t="s">
        <v>1586</v>
      </c>
      <c r="J17" s="9" t="s">
        <v>1586</v>
      </c>
      <c r="K17" s="9" t="s">
        <v>1586</v>
      </c>
    </row>
    <row r="18" spans="2:11" x14ac:dyDescent="0.4">
      <c r="B18" s="6" t="s">
        <v>427</v>
      </c>
      <c r="C18" s="6" t="s">
        <v>428</v>
      </c>
      <c r="D18" s="6" t="s">
        <v>1610</v>
      </c>
      <c r="E18" s="9" t="s">
        <v>1586</v>
      </c>
      <c r="F18" s="9" t="s">
        <v>1586</v>
      </c>
      <c r="G18" s="9" t="s">
        <v>1586</v>
      </c>
      <c r="H18" s="9" t="s">
        <v>1586</v>
      </c>
      <c r="I18" s="9" t="s">
        <v>1586</v>
      </c>
      <c r="J18" s="9" t="s">
        <v>1586</v>
      </c>
      <c r="K18" s="9" t="s">
        <v>1586</v>
      </c>
    </row>
    <row r="19" spans="2:11" x14ac:dyDescent="0.4">
      <c r="B19" s="6" t="s">
        <v>427</v>
      </c>
      <c r="C19" s="6" t="s">
        <v>428</v>
      </c>
      <c r="D19" s="6" t="s">
        <v>4373</v>
      </c>
      <c r="E19" s="9" t="s">
        <v>1586</v>
      </c>
      <c r="F19" s="9" t="s">
        <v>1586</v>
      </c>
      <c r="G19" s="9" t="s">
        <v>1586</v>
      </c>
      <c r="H19" s="9" t="s">
        <v>1586</v>
      </c>
      <c r="I19" s="9" t="s">
        <v>1586</v>
      </c>
      <c r="J19" s="9" t="s">
        <v>1586</v>
      </c>
      <c r="K19" s="9" t="s">
        <v>1586</v>
      </c>
    </row>
    <row r="20" spans="2:11" x14ac:dyDescent="0.4">
      <c r="B20" s="6" t="s">
        <v>429</v>
      </c>
      <c r="C20" s="6" t="s">
        <v>430</v>
      </c>
      <c r="D20" s="6" t="s">
        <v>1610</v>
      </c>
      <c r="E20" s="9" t="s">
        <v>1586</v>
      </c>
      <c r="F20" s="9" t="s">
        <v>1586</v>
      </c>
      <c r="G20" s="9" t="s">
        <v>1586</v>
      </c>
      <c r="H20" s="9" t="s">
        <v>1586</v>
      </c>
      <c r="I20" s="9" t="s">
        <v>1586</v>
      </c>
      <c r="J20" s="9" t="s">
        <v>1586</v>
      </c>
      <c r="K20" s="9" t="s">
        <v>1586</v>
      </c>
    </row>
    <row r="21" spans="2:11" x14ac:dyDescent="0.4">
      <c r="B21" s="6" t="s">
        <v>429</v>
      </c>
      <c r="C21" s="6" t="s">
        <v>430</v>
      </c>
      <c r="D21" s="6" t="s">
        <v>4373</v>
      </c>
      <c r="E21" s="9" t="s">
        <v>1586</v>
      </c>
      <c r="F21" s="9" t="s">
        <v>1586</v>
      </c>
      <c r="G21" s="9" t="s">
        <v>1586</v>
      </c>
      <c r="H21" s="9" t="s">
        <v>1586</v>
      </c>
      <c r="I21" s="9" t="s">
        <v>1586</v>
      </c>
      <c r="J21" s="9" t="s">
        <v>1586</v>
      </c>
      <c r="K21" s="9" t="s">
        <v>1586</v>
      </c>
    </row>
    <row r="22" spans="2:11" x14ac:dyDescent="0.4">
      <c r="B22" s="6" t="s">
        <v>431</v>
      </c>
      <c r="C22" s="6" t="s">
        <v>432</v>
      </c>
      <c r="D22" s="6" t="s">
        <v>1610</v>
      </c>
      <c r="E22" s="9" t="s">
        <v>1586</v>
      </c>
      <c r="F22" s="9" t="s">
        <v>1586</v>
      </c>
      <c r="G22" s="9" t="s">
        <v>1586</v>
      </c>
      <c r="H22" s="9" t="s">
        <v>1586</v>
      </c>
      <c r="I22" s="9" t="s">
        <v>1586</v>
      </c>
      <c r="J22" s="9" t="s">
        <v>1586</v>
      </c>
      <c r="K22" s="9" t="s">
        <v>1586</v>
      </c>
    </row>
    <row r="23" spans="2:11" x14ac:dyDescent="0.4">
      <c r="B23" s="6" t="s">
        <v>431</v>
      </c>
      <c r="C23" s="6" t="s">
        <v>432</v>
      </c>
      <c r="D23" s="6" t="s">
        <v>4373</v>
      </c>
      <c r="E23" s="9" t="s">
        <v>1586</v>
      </c>
      <c r="F23" s="9" t="s">
        <v>1586</v>
      </c>
      <c r="G23" s="9" t="s">
        <v>1586</v>
      </c>
      <c r="H23" s="9" t="s">
        <v>1586</v>
      </c>
      <c r="I23" s="9" t="s">
        <v>1586</v>
      </c>
      <c r="J23" s="9" t="s">
        <v>1586</v>
      </c>
      <c r="K23" s="9" t="s">
        <v>1586</v>
      </c>
    </row>
    <row r="24" spans="2:11" x14ac:dyDescent="0.4">
      <c r="B24" s="6" t="s">
        <v>433</v>
      </c>
      <c r="C24" s="6" t="s">
        <v>434</v>
      </c>
      <c r="D24" s="6" t="s">
        <v>1610</v>
      </c>
      <c r="E24" s="9" t="s">
        <v>1586</v>
      </c>
      <c r="F24" s="9" t="s">
        <v>1586</v>
      </c>
      <c r="G24" s="9" t="s">
        <v>1586</v>
      </c>
      <c r="H24" s="9" t="s">
        <v>1586</v>
      </c>
      <c r="I24" s="9" t="s">
        <v>1586</v>
      </c>
      <c r="J24" s="9" t="s">
        <v>1586</v>
      </c>
      <c r="K24" s="9" t="s">
        <v>1586</v>
      </c>
    </row>
    <row r="25" spans="2:11" x14ac:dyDescent="0.4">
      <c r="B25" s="6" t="s">
        <v>433</v>
      </c>
      <c r="C25" s="6" t="s">
        <v>434</v>
      </c>
      <c r="D25" s="6" t="s">
        <v>4373</v>
      </c>
      <c r="E25" s="9" t="s">
        <v>1586</v>
      </c>
      <c r="F25" s="9" t="s">
        <v>1586</v>
      </c>
      <c r="G25" s="9" t="s">
        <v>1586</v>
      </c>
      <c r="H25" s="9" t="s">
        <v>1586</v>
      </c>
      <c r="I25" s="9" t="s">
        <v>1586</v>
      </c>
      <c r="J25" s="9" t="s">
        <v>1586</v>
      </c>
      <c r="K25" s="9" t="s">
        <v>1586</v>
      </c>
    </row>
    <row r="26" spans="2:11" x14ac:dyDescent="0.4">
      <c r="B26" s="6" t="s">
        <v>435</v>
      </c>
      <c r="C26" s="6" t="s">
        <v>368</v>
      </c>
      <c r="D26" s="6" t="s">
        <v>1610</v>
      </c>
      <c r="E26" s="9" t="s">
        <v>1586</v>
      </c>
      <c r="F26" s="9" t="s">
        <v>1586</v>
      </c>
      <c r="G26" s="9" t="s">
        <v>1586</v>
      </c>
      <c r="H26" s="9" t="s">
        <v>1586</v>
      </c>
      <c r="I26" s="9" t="s">
        <v>1586</v>
      </c>
      <c r="J26" s="9" t="s">
        <v>1586</v>
      </c>
      <c r="K26" s="9" t="s">
        <v>1586</v>
      </c>
    </row>
    <row r="27" spans="2:11" x14ac:dyDescent="0.4">
      <c r="B27" s="6" t="s">
        <v>435</v>
      </c>
      <c r="C27" s="6" t="s">
        <v>368</v>
      </c>
      <c r="D27" s="6" t="s">
        <v>4373</v>
      </c>
      <c r="E27" s="9" t="s">
        <v>1586</v>
      </c>
      <c r="F27" s="9" t="s">
        <v>1586</v>
      </c>
      <c r="G27" s="9" t="s">
        <v>1586</v>
      </c>
      <c r="H27" s="9" t="s">
        <v>1586</v>
      </c>
      <c r="I27" s="9" t="s">
        <v>1586</v>
      </c>
      <c r="J27" s="9" t="s">
        <v>1586</v>
      </c>
      <c r="K27" s="9" t="s">
        <v>1586</v>
      </c>
    </row>
    <row r="28" spans="2:11" x14ac:dyDescent="0.4">
      <c r="B28" s="6" t="s">
        <v>436</v>
      </c>
      <c r="C28" s="6" t="s">
        <v>389</v>
      </c>
      <c r="D28" s="6" t="s">
        <v>1610</v>
      </c>
      <c r="E28" s="9" t="s">
        <v>1586</v>
      </c>
      <c r="F28" s="9" t="s">
        <v>1586</v>
      </c>
      <c r="G28" s="9" t="s">
        <v>1586</v>
      </c>
      <c r="H28" s="9" t="s">
        <v>1586</v>
      </c>
      <c r="I28" s="9" t="s">
        <v>1586</v>
      </c>
      <c r="J28" s="9" t="s">
        <v>1586</v>
      </c>
      <c r="K28" s="9" t="s">
        <v>1586</v>
      </c>
    </row>
    <row r="29" spans="2:11" x14ac:dyDescent="0.4">
      <c r="B29" s="6" t="s">
        <v>436</v>
      </c>
      <c r="C29" s="6" t="s">
        <v>389</v>
      </c>
      <c r="D29" s="6" t="s">
        <v>4373</v>
      </c>
      <c r="E29" s="9" t="s">
        <v>1586</v>
      </c>
      <c r="F29" s="9" t="s">
        <v>1586</v>
      </c>
      <c r="G29" s="9" t="s">
        <v>1586</v>
      </c>
      <c r="H29" s="9" t="s">
        <v>1586</v>
      </c>
      <c r="I29" s="9" t="s">
        <v>1586</v>
      </c>
      <c r="J29" s="9" t="s">
        <v>1586</v>
      </c>
      <c r="K29" s="9" t="s">
        <v>1586</v>
      </c>
    </row>
    <row r="30" spans="2:11" x14ac:dyDescent="0.4">
      <c r="B30" s="6" t="s">
        <v>437</v>
      </c>
      <c r="C30" s="6" t="s">
        <v>391</v>
      </c>
      <c r="D30" s="6" t="s">
        <v>1610</v>
      </c>
      <c r="E30" s="9" t="s">
        <v>1586</v>
      </c>
      <c r="F30" s="9" t="s">
        <v>1586</v>
      </c>
      <c r="G30" s="9" t="s">
        <v>1586</v>
      </c>
      <c r="H30" s="9" t="s">
        <v>1586</v>
      </c>
      <c r="I30" s="9" t="s">
        <v>1586</v>
      </c>
      <c r="J30" s="9" t="s">
        <v>1586</v>
      </c>
      <c r="K30" s="9" t="s">
        <v>1586</v>
      </c>
    </row>
    <row r="31" spans="2:11" x14ac:dyDescent="0.4">
      <c r="B31" s="6" t="s">
        <v>437</v>
      </c>
      <c r="C31" s="6" t="s">
        <v>391</v>
      </c>
      <c r="D31" s="6" t="s">
        <v>4373</v>
      </c>
      <c r="E31" s="9" t="s">
        <v>1586</v>
      </c>
      <c r="F31" s="9" t="s">
        <v>1586</v>
      </c>
      <c r="G31" s="9" t="s">
        <v>1586</v>
      </c>
      <c r="H31" s="9" t="s">
        <v>1586</v>
      </c>
      <c r="I31" s="9" t="s">
        <v>1586</v>
      </c>
      <c r="J31" s="9" t="s">
        <v>1586</v>
      </c>
      <c r="K31" s="9" t="s">
        <v>1586</v>
      </c>
    </row>
    <row r="32" spans="2:11" x14ac:dyDescent="0.4">
      <c r="B32"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5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heetViews>
  <sheetFormatPr baseColWidth="10" defaultRowHeight="14.6" x14ac:dyDescent="0.4"/>
  <cols>
    <col min="2" max="2" width="9.69140625" customWidth="1"/>
    <col min="3" max="3" width="41"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KCHK-MK-CHIR'!A1", "Zurück")</f>
        <v>Zurück</v>
      </c>
    </row>
    <row r="3" spans="1:11" x14ac:dyDescent="0.4">
      <c r="B3" s="7" t="s">
        <v>4381</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41</v>
      </c>
      <c r="C6" s="21"/>
      <c r="D6" s="21"/>
      <c r="E6" s="29"/>
      <c r="F6" s="29"/>
      <c r="G6" s="29"/>
      <c r="H6" s="29"/>
      <c r="I6" s="29"/>
      <c r="J6" s="29"/>
      <c r="K6" s="29"/>
    </row>
    <row r="7" spans="1:11" x14ac:dyDescent="0.4">
      <c r="B7" s="6" t="s">
        <v>87</v>
      </c>
      <c r="C7" s="6" t="s">
        <v>43</v>
      </c>
      <c r="D7" s="6" t="s">
        <v>1610</v>
      </c>
      <c r="E7" s="9" t="s">
        <v>1586</v>
      </c>
      <c r="F7" s="9" t="s">
        <v>1586</v>
      </c>
      <c r="G7" s="9" t="s">
        <v>1586</v>
      </c>
      <c r="H7" s="9" t="s">
        <v>1586</v>
      </c>
      <c r="I7" s="9" t="s">
        <v>1586</v>
      </c>
      <c r="J7" s="9" t="s">
        <v>1586</v>
      </c>
      <c r="K7" s="9" t="s">
        <v>1586</v>
      </c>
    </row>
    <row r="8" spans="1:11" x14ac:dyDescent="0.4">
      <c r="B8" s="6" t="s">
        <v>87</v>
      </c>
      <c r="C8" s="6" t="s">
        <v>43</v>
      </c>
      <c r="D8" s="6" t="s">
        <v>4373</v>
      </c>
      <c r="E8" s="9" t="s">
        <v>1586</v>
      </c>
      <c r="F8" s="9" t="s">
        <v>1586</v>
      </c>
      <c r="G8" s="9" t="s">
        <v>1586</v>
      </c>
      <c r="H8" s="9" t="s">
        <v>1586</v>
      </c>
      <c r="I8" s="9" t="s">
        <v>1586</v>
      </c>
      <c r="J8" s="9" t="s">
        <v>1586</v>
      </c>
      <c r="K8" s="9" t="s">
        <v>1586</v>
      </c>
    </row>
    <row r="9" spans="1:11" x14ac:dyDescent="0.4">
      <c r="B9" s="13" t="s">
        <v>859</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5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HYPERLINK("#'KAROTIS - K3_1_QI'!A1", "Qualitätsindikatoren: Übersicht über Auffälligkeiten und Qualitätssicherungsmaßnahmen gem. § 17 DeQS-RL")</f>
        <v>Qualitätsindikatoren: Übersicht über Auffälligkeiten und Qualitätssicherungsmaßnahmen gem. § 17 DeQS-RL</v>
      </c>
      <c r="C6" s="2" t="str">
        <f>HYPERLINK("#'KAROTIS - K3_1_QI'!A1", "K3_1_QI")</f>
        <v>K3_1_QI</v>
      </c>
    </row>
    <row r="7" spans="1:3" x14ac:dyDescent="0.4">
      <c r="B7" s="2" t="str">
        <f>HYPERLINK("#'KAROTIS - K3_1_AK'!A1", "Auffälligkeitskriterien: Übersicht über Auffälligkeiten und Qualitätssicherungsmaßnahmen gem. § 17 DeQS-RL")</f>
        <v>Auffälligkeitskriterien: Übersicht über Auffälligkeiten und Qualitätssicherungsmaßnahmen gem. § 17 DeQS-RL</v>
      </c>
      <c r="C7" s="2" t="str">
        <f>HYPERLINK("#'KAROTIS - K3_1_AK'!A1", "K3_1_AK")</f>
        <v>K3_1_AK</v>
      </c>
    </row>
    <row r="8" spans="1:3" x14ac:dyDescent="0.4">
      <c r="B8" s="2" t="str">
        <f>HYPERLINK("#'KAROTIS - K3_2_QI'!A1", "Qualitätsindikatoren: Auffälligkeiten und Bewertungen nach Abschluss des Stellungnahmeverfahrens (AJ 2023)")</f>
        <v>Qualitätsindikatoren: Auffälligkeiten und Bewertungen nach Abschluss des Stellungnahmeverfahrens (AJ 2023)</v>
      </c>
      <c r="C8" s="2" t="str">
        <f>HYPERLINK("#'KAROTIS - K3_2_QI'!A1", "K3_2_QI")</f>
        <v>K3_2_QI</v>
      </c>
    </row>
    <row r="9" spans="1:3" x14ac:dyDescent="0.4">
      <c r="B9" s="2" t="str">
        <f>HYPERLINK("#'KAROTIS - K3_2_AK'!A1", "Auffälligkeitskriterien: Auffälligkeiten und Bewertungen nach Abschluss des Stellungnahmeverfahrens (AJ 2023)")</f>
        <v>Auffälligkeitskriterien: Auffälligkeiten und Bewertungen nach Abschluss des Stellungnahmeverfahrens (AJ 2023)</v>
      </c>
      <c r="C9" s="2" t="str">
        <f>HYPERLINK("#'KAROTIS - K3_2_AK'!A1", "K3_2_AK")</f>
        <v>K3_2_AK</v>
      </c>
    </row>
    <row r="10" spans="1:3" x14ac:dyDescent="0.4">
      <c r="B10" s="2" t="str">
        <f>HYPERLINK("#'KAROTIS - K3_3_QI'!A1", "Qualitätsindikatoren: Wiederholte Auffälligkeiten (AJ 2023 und Vorjahre)")</f>
        <v>Qualitätsindikatoren: Wiederholte Auffälligkeiten (AJ 2023 und Vorjahre)</v>
      </c>
      <c r="C10" s="2" t="str">
        <f>HYPERLINK("#'KAROTIS - K3_3_QI'!A1", "K3_3_QI")</f>
        <v>K3_3_QI</v>
      </c>
    </row>
    <row r="11" spans="1:3" x14ac:dyDescent="0.4">
      <c r="B11" s="2" t="str">
        <f>HYPERLINK("#'KAROTIS - K3_3_AK'!A1", "Auffälligkeitskriterien: Wiederholte Auffälligkeiten (AJ 2023 und Vorjahre)")</f>
        <v>Auffälligkeitskriterien: Wiederholte Auffälligkeiten (AJ 2023 und Vorjahre)</v>
      </c>
      <c r="C11" s="2" t="str">
        <f>HYPERLINK("#'KAROTIS - K3_3_AK'!A1", "K3_3_AK")</f>
        <v>K3_3_AK</v>
      </c>
    </row>
    <row r="12" spans="1:3" x14ac:dyDescent="0.4">
      <c r="B12" s="2" t="str">
        <f>HYPERLINK("#'KAROTIS - K3_4_QI'!A1", "Qualitätsindikatoren: Mehrfache Auffälligkeiten bei Leistungserbringern (AJ 2023)")</f>
        <v>Qualitätsindikatoren: Mehrfache Auffälligkeiten bei Leistungserbringern (AJ 2023)</v>
      </c>
      <c r="C12" s="2" t="str">
        <f>HYPERLINK("#'KAROTIS - K3_4_QI'!A1", "K3_4_QI")</f>
        <v>K3_4_QI</v>
      </c>
    </row>
    <row r="13" spans="1:3" x14ac:dyDescent="0.4">
      <c r="B13" s="2" t="str">
        <f>HYPERLINK("#'KAROTIS - K3_4_AK'!A1", "Auffälligkeitskriterien: Mehrfache Auffälligkeiten bei Leistungserbringern (AJ 2023)")</f>
        <v>Auffälligkeitskriterien: Mehrfache Auffälligkeiten bei Leistungserbringern (AJ 2023)</v>
      </c>
      <c r="C13" s="2" t="str">
        <f>HYPERLINK("#'KAROTIS - K3_4_AK'!A1", "K3_4_AK")</f>
        <v>K3_4_AK</v>
      </c>
    </row>
    <row r="14" spans="1:3" x14ac:dyDescent="0.4">
      <c r="B14" s="2" t="str">
        <f>HYPERLINK("#'KAROTIS - K3_5_QI'!A1", "Auffälligkeiten und Stellungnahmeverfahren nach Fallzahl pro Qualitätsindikator (AJ 2023)")</f>
        <v>Auffälligkeiten und Stellungnahmeverfahren nach Fallzahl pro Qualitätsindikator (AJ 2023)</v>
      </c>
      <c r="C14" s="2" t="str">
        <f>HYPERLINK("#'KAROTIS - K3_5_QI'!A1", "K3_5_QI")</f>
        <v>K3_5_QI</v>
      </c>
    </row>
    <row r="15" spans="1:3" x14ac:dyDescent="0.4">
      <c r="B15" s="2" t="str">
        <f>HYPERLINK("#'KAROTIS - A_1_QI'!A1", "Qualitätsindikatoren: Art der Auffälligkeit (AJ 2023)")</f>
        <v>Qualitätsindikatoren: Art der Auffälligkeit (AJ 2023)</v>
      </c>
      <c r="C15" s="2" t="str">
        <f>HYPERLINK("#'KAROTIS - A_1_QI'!A1", "A_1_QI")</f>
        <v>A_1_QI</v>
      </c>
    </row>
    <row r="16" spans="1:3" x14ac:dyDescent="0.4">
      <c r="B16" s="2" t="str">
        <f>HYPERLINK("#'KAROTIS - A_1_AK'!A1", "Auffälligkeitskriterien: Art der Auffälligkeit (AJ 2023)")</f>
        <v>Auffälligkeitskriterien: Art der Auffälligkeit (AJ 2023)</v>
      </c>
      <c r="C16" s="2" t="str">
        <f>HYPERLINK("#'KAROTIS - A_1_AK'!A1", "A_1_AK")</f>
        <v>A_1_AK</v>
      </c>
    </row>
    <row r="17" spans="2:3" x14ac:dyDescent="0.4">
      <c r="B17" s="2" t="str">
        <f>HYPERLINK("#'KAROTIS - A_2_QI_a'!A1", "Qualitätsindikatoren: Stellungnahmeverfahren (AJ 2023)")</f>
        <v>Qualitätsindikatoren: Stellungnahmeverfahren (AJ 2023)</v>
      </c>
      <c r="C17" s="2" t="str">
        <f>HYPERLINK("#'KAROTIS - A_2_QI_a'!A1", "A_2_QI_a")</f>
        <v>A_2_QI_a</v>
      </c>
    </row>
    <row r="18" spans="2:3" x14ac:dyDescent="0.4">
      <c r="B18" s="2" t="str">
        <f>HYPERLINK("#'KAROTIS - A_2_AK_a'!A1", "Auffälligkeitskriterien: Stellungnahmeverfahren (AJ 2023)")</f>
        <v>Auffälligkeitskriterien: Stellungnahmeverfahren (AJ 2023)</v>
      </c>
      <c r="C18" s="2" t="str">
        <f>HYPERLINK("#'KAROTIS - A_2_AK_a'!A1", "A_2_AK_a")</f>
        <v>A_2_AK_a</v>
      </c>
    </row>
    <row r="19" spans="2:3" x14ac:dyDescent="0.4">
      <c r="B19" s="2" t="str">
        <f>HYPERLINK("#'KAROTIS - A_2_QI_b'!A1", "Qualitätsindikatoren: Freitextkommentare zur Nicht-Einleitung von Stellungnahmeverfahren (AJ 2023)")</f>
        <v>Qualitätsindikatoren: Freitextkommentare zur Nicht-Einleitung von Stellungnahmeverfahren (AJ 2023)</v>
      </c>
      <c r="C19" s="2" t="str">
        <f>HYPERLINK("#'KAROTIS - A_2_QI_b'!A1", "A_2_QI_b")</f>
        <v>A_2_QI_b</v>
      </c>
    </row>
    <row r="20" spans="2:3" x14ac:dyDescent="0.4">
      <c r="B20" s="2" t="str">
        <f>HYPERLINK("#'KAROTIS - A_2_AK_b'!A1", "Auffälligkeitskriterien: Freitextkommentare zur Nicht-Einleitung von Stellungnahmeverfahren (AJ 2023)")</f>
        <v>Auffälligkeitskriterien: Freitextkommentare zur Nicht-Einleitung von Stellungnahmeverfahren (AJ 2023)</v>
      </c>
      <c r="C20" s="2" t="str">
        <f>HYPERLINK("#'KAROTIS - A_2_AK_b'!A1", "A_2_AK_b")</f>
        <v>A_2_AK_b</v>
      </c>
    </row>
    <row r="21" spans="2:3" x14ac:dyDescent="0.4">
      <c r="B21" s="2" t="str">
        <f>HYPERLINK("#'KAROTIS - A_3_AK_a'!A1", "Auffälligkeitskriterien: Bewertung der qualitativ auffälligen Ergebnisse (AJ 2023)")</f>
        <v>Auffälligkeitskriterien: Bewertung der qualitativ auffälligen Ergebnisse (AJ 2023)</v>
      </c>
      <c r="C21" s="2" t="str">
        <f>HYPERLINK("#'KAROTIS - A_3_AK_a'!A1", "A_3_AK_a")</f>
        <v>A_3_AK_a</v>
      </c>
    </row>
    <row r="22" spans="2:3" x14ac:dyDescent="0.4">
      <c r="B22" s="2" t="str">
        <f>HYPERLINK("#'KAROTIS - A_3_AK_b'!A1", "Auffälligkeitskriterien: Freitextkommentare zur Bewertung der qualitativ auffälligen Ergebnisse (AJ 2023)")</f>
        <v>Auffälligkeitskriterien: Freitextkommentare zur Bewertung der qualitativ auffälligen Ergebnisse (AJ 2023)</v>
      </c>
      <c r="C22" s="2" t="str">
        <f>HYPERLINK("#'KAROTIS - A_3_AK_b'!A1", "A_3_AK_b")</f>
        <v>A_3_AK_b</v>
      </c>
    </row>
    <row r="23" spans="2:3" x14ac:dyDescent="0.4">
      <c r="B23" s="2" t="str">
        <f>HYPERLINK("#'KAROTIS - A_4_QI_a'!A1", "Qualitätsindikatoren: Bewertung der qualitativ auffälligen Ergebnisse (AJ 2023)")</f>
        <v>Qualitätsindikatoren: Bewertung der qualitativ auffälligen Ergebnisse (AJ 2023)</v>
      </c>
      <c r="C23" s="2" t="str">
        <f>HYPERLINK("#'KAROTIS - A_4_QI_a'!A1", "A_4_QI_a")</f>
        <v>A_4_QI_a</v>
      </c>
    </row>
    <row r="24" spans="2:3" x14ac:dyDescent="0.4">
      <c r="B24" s="2" t="str">
        <f>HYPERLINK("#'KAROTIS - A_4_QI_b'!A1", "Qualitätsindikatoren: Freitextkommentare zur Bewertung der qualitativ auffälligen Ergebnisse (AJ 2023)")</f>
        <v>Qualitätsindikatoren: Freitextkommentare zur Bewertung der qualitativ auffälligen Ergebnisse (AJ 2023)</v>
      </c>
      <c r="C24" s="2" t="str">
        <f>HYPERLINK("#'KAROTIS - A_4_QI_b'!A1", "A_4_QI_b")</f>
        <v>A_4_QI_b</v>
      </c>
    </row>
    <row r="25" spans="2:3" x14ac:dyDescent="0.4">
      <c r="B25" s="2" t="str">
        <f>HYPERLINK("#'KAROTIS - A_5_AK_a'!A1", "Auffälligkeitskriterien: Bewertung der qualitativ unauffälligen Ergebnisse (AJ 2023)")</f>
        <v>Auffälligkeitskriterien: Bewertung der qualitativ unauffälligen Ergebnisse (AJ 2023)</v>
      </c>
      <c r="C25" s="2" t="str">
        <f>HYPERLINK("#'KAROTIS - A_5_AK_a'!A1", "A_5_AK_a")</f>
        <v>A_5_AK_a</v>
      </c>
    </row>
    <row r="26" spans="2:3" x14ac:dyDescent="0.4">
      <c r="B26" s="2" t="str">
        <f>HYPERLINK("#'KAROTIS - A_5_AK_b'!A1", "Auffälligkeitskriterien: Freitextkommentare zur Bewertung der qualitativ unauffälligen Ergebnisse (AJ 2023)")</f>
        <v>Auffälligkeitskriterien: Freitextkommentare zur Bewertung der qualitativ unauffälligen Ergebnisse (AJ 2023)</v>
      </c>
      <c r="C26" s="2" t="str">
        <f>HYPERLINK("#'KAROTIS - A_5_AK_b'!A1", "A_5_AK_b")</f>
        <v>A_5_AK_b</v>
      </c>
    </row>
    <row r="27" spans="2:3" x14ac:dyDescent="0.4">
      <c r="B27" s="2" t="str">
        <f>HYPERLINK("#'KAROTIS - A_6_QI_a'!A1", "Qualitätsindikatoren: Bewertung der qualitativ unauffälligen Ergebnisse (AJ 2023)")</f>
        <v>Qualitätsindikatoren: Bewertung der qualitativ unauffälligen Ergebnisse (AJ 2023)</v>
      </c>
      <c r="C27" s="2" t="str">
        <f>HYPERLINK("#'KAROTIS - A_6_QI_a'!A1", "A_6_QI_a")</f>
        <v>A_6_QI_a</v>
      </c>
    </row>
    <row r="28" spans="2:3" x14ac:dyDescent="0.4">
      <c r="B28" s="2" t="str">
        <f>HYPERLINK("#'KAROTIS - A_6_QI_b'!A1", "Qualitätsindikatoren: Freitextkommentare zur Bewertung der qualitativ unauffälligen Ergebnisse (AJ 2023)")</f>
        <v>Qualitätsindikatoren: Freitextkommentare zur Bewertung der qualitativ unauffälligen Ergebnisse (AJ 2023)</v>
      </c>
      <c r="C28" s="2" t="str">
        <f>HYPERLINK("#'KAROTIS - A_6_QI_b'!A1", "A_6_QI_b")</f>
        <v>A_6_QI_b</v>
      </c>
    </row>
    <row r="29" spans="2:3" x14ac:dyDescent="0.4">
      <c r="B29" s="2" t="str">
        <f>HYPERLINK("#'KAROTIS - A_7_AK_a'!A1", "Auffälligkeitskriterien: Bewertung der  Ergebnisse als Sonstiges (AJ 2023)")</f>
        <v>Auffälligkeitskriterien: Bewertung der  Ergebnisse als Sonstiges (AJ 2023)</v>
      </c>
      <c r="C29" s="2" t="str">
        <f>HYPERLINK("#'KAROTIS - A_7_AK_a'!A1", "A_7_AK_a")</f>
        <v>A_7_AK_a</v>
      </c>
    </row>
    <row r="30" spans="2:3" x14ac:dyDescent="0.4">
      <c r="B30" s="2" t="str">
        <f>HYPERLINK("#'KAROTIS - A_7_AK_b'!A1", "Auffälligkeitskriterien: Freitextkommentare zur Bewertung der Ergebnisse als Sonstiges (AJ 2023)")</f>
        <v>Auffälligkeitskriterien: Freitextkommentare zur Bewertung der Ergebnisse als Sonstiges (AJ 2023)</v>
      </c>
      <c r="C30" s="2" t="str">
        <f>HYPERLINK("#'KAROTIS - A_7_AK_b'!A1", "A_7_AK_b")</f>
        <v>A_7_AK_b</v>
      </c>
    </row>
    <row r="31" spans="2:3" x14ac:dyDescent="0.4">
      <c r="B31" s="2" t="str">
        <f>HYPERLINK("#'KAROTIS - A_8_QI_a'!A1", "Qualitätsindikatoren: Bewertung der Ergebnisse als Dokumentationsfehler oder Sonstiges (AJ 2023)")</f>
        <v>Qualitätsindikatoren: Bewertung der Ergebnisse als Dokumentationsfehler oder Sonstiges (AJ 2023)</v>
      </c>
      <c r="C31" s="2" t="str">
        <f>HYPERLINK("#'KAROTIS - A_8_QI_a'!A1", "A_8_QI_a")</f>
        <v>A_8_QI_a</v>
      </c>
    </row>
    <row r="32" spans="2:3" x14ac:dyDescent="0.4">
      <c r="B32" s="2" t="str">
        <f>HYPERLINK("#'KAROTIS - A_8_QI_b'!A1", "Qualitätsindikatoren: Freitextkommentare zur Bewertung der Ergebnisse als Dokumentationsfehler oder Sonstiges (AJ 2023)")</f>
        <v>Qualitätsindikatoren: Freitextkommentare zur Bewertung der Ergebnisse als Dokumentationsfehler oder Sonstiges (AJ 2023)</v>
      </c>
      <c r="C32" s="2" t="str">
        <f>HYPERLINK("#'KAROTIS - A_8_QI_b'!A1", "A_8_QI_b")</f>
        <v>A_8_QI_b</v>
      </c>
    </row>
    <row r="33" spans="2:3" x14ac:dyDescent="0.4">
      <c r="B33" s="2" t="str">
        <f>HYPERLINK("#'KAROTIS - A_9_QI'!A1", "Qualitätsindikatoren: Initiierung Maßnahmenstufe 1 und 2 (AJ 2023)")</f>
        <v>Qualitätsindikatoren: Initiierung Maßnahmenstufe 1 und 2 (AJ 2023)</v>
      </c>
      <c r="C33" s="2" t="str">
        <f>HYPERLINK("#'KAROTIS - A_9_QI'!A1", "A_9_QI")</f>
        <v>A_9_QI</v>
      </c>
    </row>
    <row r="34" spans="2:3" x14ac:dyDescent="0.4">
      <c r="B34" s="2" t="str">
        <f>HYPERLINK("#'KAROTIS - A_9_AK'!A1", "Auffälligkeitskriterien: Initiierung Maßnahmenstufe 1 und 2 (AJ 2023)")</f>
        <v>Auffälligkeitskriterien: Initiierung Maßnahmenstufe 1 und 2 (AJ 2023)</v>
      </c>
      <c r="C34" s="2" t="str">
        <f>HYPERLINK("#'KAROTIS - A_9_AK'!A1", "A_9_AK")</f>
        <v>A_9_AK</v>
      </c>
    </row>
    <row r="35" spans="2:3" x14ac:dyDescent="0.4">
      <c r="B35" s="2" t="str">
        <f>HYPERLINK("#'KAROTIS - A_10_QI'!A1", "Qualitätsindikatoren: Ergebnisse nach Stellungnahmeverfahren pro Bundesland (AJ 2023)")</f>
        <v>Qualitätsindikatoren: Ergebnisse nach Stellungnahmeverfahren pro Bundesland (AJ 2023)</v>
      </c>
      <c r="C35" s="2" t="str">
        <f>HYPERLINK("#'KAROTIS - A_10_QI'!A1", "A_10_QI")</f>
        <v>A_10_QI</v>
      </c>
    </row>
    <row r="36" spans="2:3" x14ac:dyDescent="0.4">
      <c r="B36" s="2" t="str">
        <f>HYPERLINK("#'KAROTIS - A_10_AK'!A1", "Auffälligkeitskriterien: Ergebnisse nach Stellungnahmeverfahren pro Bundesland (AJ 2023)")</f>
        <v>Auffälligkeitskriterien: Ergebnisse nach Stellungnahmeverfahren pro Bundesland (AJ 2023)</v>
      </c>
      <c r="C36" s="2" t="str">
        <f>HYPERLINK("#'KAROTIS - A_10_AK'!A1", "A_10_AK")</f>
        <v>A_10_AK</v>
      </c>
    </row>
    <row r="37" spans="2:3" x14ac:dyDescent="0.4">
      <c r="B37" s="2" t="str">
        <f>HYPERLINK("#'KAROTIS - A_11_AK_QI'!A1", "Qualitätsindikatoren und Auffälligkeitskriterien: Best practice (AJ 2023)")</f>
        <v>Qualitätsindikatoren und Auffälligkeitskriterien: Best practice (AJ 2023)</v>
      </c>
      <c r="C37" s="2" t="str">
        <f>HYPERLINK("#'KAROTIS - A_11_AK_QI'!A1", "A_11_AK_QI")</f>
        <v>A_11_AK_QI</v>
      </c>
    </row>
    <row r="38" spans="2:3" x14ac:dyDescent="0.4">
      <c r="B38" s="2" t="str">
        <f>HYPERLINK("#'KAROTIS - A_12_QI'!A1", "Darstellung des Verlaufs der Bewertung (AJ 2023)")</f>
        <v>Darstellung des Verlaufs der Bewertung (AJ 2023)</v>
      </c>
      <c r="C38" s="2" t="str">
        <f>HYPERLINK("#'KAROTIS - A_12_QI'!A1", "A_12_QI")</f>
        <v>A_12_QI</v>
      </c>
    </row>
    <row r="39" spans="2:3" x14ac:dyDescent="0.4">
      <c r="B39" s="2" t="str">
        <f>HYPERLINK("#'KAROTIS - A_13_QI'!A1", "Qualitätsindikatoren: Art der Maßnahme in Maßnahmenstufe 1 (AJ 2022 und 2023)")</f>
        <v>Qualitätsindikatoren: Art der Maßnahme in Maßnahmenstufe 1 (AJ 2022 und 2023)</v>
      </c>
      <c r="C39" s="2" t="str">
        <f>HYPERLINK("#'KAROTIS - A_13_QI'!A1", "A_13_QI")</f>
        <v>A_13_QI</v>
      </c>
    </row>
    <row r="40" spans="2:3" x14ac:dyDescent="0.4">
      <c r="B40" s="2" t="str">
        <f>HYPERLINK("#'KAROTIS - A_13_AK'!A1", "Auffälligkeitskriterien: Art der Maßnahme in Maßnahmenstufe 1 (AJ 2022 und 2023)")</f>
        <v>Auffälligkeitskriterien: Art der Maßnahme in Maßnahmenstufe 1 (AJ 2022 und 2023)</v>
      </c>
      <c r="C40" s="2" t="str">
        <f>HYPERLINK("#'KAROTIS - A_13_AK'!A1", "A_13_AK")</f>
        <v>A_13_AK</v>
      </c>
    </row>
  </sheetData>
  <pageMargins left="0.7" right="0.7" top="0.75" bottom="0.75" header="0.3" footer="0.3"/>
  <pageSetup paperSize="9" orientation="portrait" horizontalDpi="300" verticalDpi="300"/>
</worksheet>
</file>

<file path=xl/worksheets/sheet5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KAROTIS'!A1", "Zurück")</f>
        <v>Zurück</v>
      </c>
    </row>
    <row r="3" spans="1:6" x14ac:dyDescent="0.4">
      <c r="B3" s="7" t="s">
        <v>5018</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5000</v>
      </c>
      <c r="D6" s="9" t="s">
        <v>3326</v>
      </c>
      <c r="E6" s="9" t="s">
        <v>5001</v>
      </c>
      <c r="F6" s="9" t="s">
        <v>3326</v>
      </c>
    </row>
    <row r="7" spans="1:6" x14ac:dyDescent="0.4">
      <c r="B7" s="16" t="s">
        <v>4655</v>
      </c>
      <c r="C7" s="9" t="s">
        <v>5000</v>
      </c>
      <c r="D7" s="9" t="s">
        <v>4443</v>
      </c>
      <c r="E7" s="9" t="s">
        <v>5001</v>
      </c>
      <c r="F7" s="9" t="s">
        <v>4443</v>
      </c>
    </row>
    <row r="8" spans="1:6" x14ac:dyDescent="0.4">
      <c r="B8" s="16" t="s">
        <v>4444</v>
      </c>
      <c r="C8" s="9" t="s">
        <v>4172</v>
      </c>
      <c r="D8" s="9" t="s">
        <v>5002</v>
      </c>
      <c r="E8" s="9" t="s">
        <v>3944</v>
      </c>
      <c r="F8" s="9" t="s">
        <v>5003</v>
      </c>
    </row>
    <row r="9" spans="1:6" x14ac:dyDescent="0.4">
      <c r="B9" s="9" t="s">
        <v>4446</v>
      </c>
      <c r="C9" s="9" t="s">
        <v>1586</v>
      </c>
      <c r="D9" s="9" t="s">
        <v>4447</v>
      </c>
      <c r="E9" s="9" t="s">
        <v>1586</v>
      </c>
      <c r="F9" s="9" t="s">
        <v>4447</v>
      </c>
    </row>
    <row r="10" spans="1:6" x14ac:dyDescent="0.4">
      <c r="B10" s="16" t="s">
        <v>4448</v>
      </c>
      <c r="C10" s="9" t="s">
        <v>4172</v>
      </c>
      <c r="D10" s="9" t="s">
        <v>4443</v>
      </c>
      <c r="E10" s="9" t="s">
        <v>3944</v>
      </c>
      <c r="F10" s="9" t="s">
        <v>4443</v>
      </c>
    </row>
    <row r="11" spans="1:6" x14ac:dyDescent="0.4">
      <c r="B11" s="9" t="s">
        <v>4664</v>
      </c>
      <c r="C11" s="9" t="s">
        <v>4172</v>
      </c>
      <c r="D11" s="9" t="s">
        <v>4443</v>
      </c>
      <c r="E11" s="9" t="s">
        <v>3944</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1713</v>
      </c>
      <c r="D15" s="9" t="s">
        <v>5004</v>
      </c>
      <c r="E15" s="9" t="s">
        <v>1632</v>
      </c>
      <c r="F15" s="9" t="s">
        <v>5005</v>
      </c>
    </row>
    <row r="16" spans="1:6" x14ac:dyDescent="0.4">
      <c r="B16" s="6" t="s">
        <v>4453</v>
      </c>
      <c r="C16" s="9" t="s">
        <v>5006</v>
      </c>
      <c r="D16" s="9" t="s">
        <v>5007</v>
      </c>
      <c r="E16" s="9" t="s">
        <v>3399</v>
      </c>
      <c r="F16" s="9" t="s">
        <v>5008</v>
      </c>
    </row>
    <row r="17" spans="2:6" x14ac:dyDescent="0.4">
      <c r="B17" s="9" t="s">
        <v>4455</v>
      </c>
      <c r="C17" s="9" t="s">
        <v>5006</v>
      </c>
      <c r="D17" s="9" t="s">
        <v>4443</v>
      </c>
      <c r="E17" s="9" t="s">
        <v>3399</v>
      </c>
      <c r="F17" s="9" t="s">
        <v>4443</v>
      </c>
    </row>
    <row r="18" spans="2:6" x14ac:dyDescent="0.4">
      <c r="B18" s="9" t="s">
        <v>4456</v>
      </c>
      <c r="C18" s="9" t="s">
        <v>1597</v>
      </c>
      <c r="D18" s="9" t="s">
        <v>5009</v>
      </c>
      <c r="E18" s="9" t="s">
        <v>1663</v>
      </c>
      <c r="F18" s="9" t="s">
        <v>4976</v>
      </c>
    </row>
    <row r="19" spans="2:6" x14ac:dyDescent="0.4">
      <c r="B19" s="9" t="s">
        <v>4457</v>
      </c>
      <c r="C19" s="9" t="s">
        <v>1586</v>
      </c>
      <c r="D19" s="9" t="s">
        <v>4447</v>
      </c>
      <c r="E19" s="9" t="s">
        <v>1588</v>
      </c>
      <c r="F19" s="9" t="s">
        <v>5010</v>
      </c>
    </row>
    <row r="20" spans="2:6" x14ac:dyDescent="0.4">
      <c r="B20" s="6" t="s">
        <v>4458</v>
      </c>
      <c r="C20" s="9" t="s">
        <v>1586</v>
      </c>
      <c r="D20" s="9" t="s">
        <v>4447</v>
      </c>
      <c r="E20" s="9" t="s">
        <v>1586</v>
      </c>
      <c r="F20" s="9" t="s">
        <v>4447</v>
      </c>
    </row>
    <row r="21" spans="2:6" x14ac:dyDescent="0.4">
      <c r="B21" s="21" t="s">
        <v>4459</v>
      </c>
      <c r="C21" s="22" t="s">
        <v>4437</v>
      </c>
      <c r="D21" s="22" t="s">
        <v>4437</v>
      </c>
      <c r="E21" s="22" t="s">
        <v>4437</v>
      </c>
      <c r="F21" s="22" t="s">
        <v>4437</v>
      </c>
    </row>
    <row r="22" spans="2:6" x14ac:dyDescent="0.4">
      <c r="B22" s="6" t="s">
        <v>4460</v>
      </c>
      <c r="C22" s="9" t="s">
        <v>1869</v>
      </c>
      <c r="D22" s="9" t="s">
        <v>4709</v>
      </c>
      <c r="E22" s="9" t="s">
        <v>3757</v>
      </c>
      <c r="F22" s="9" t="s">
        <v>5011</v>
      </c>
    </row>
    <row r="23" spans="2:6" x14ac:dyDescent="0.4">
      <c r="B23" s="6" t="s">
        <v>4462</v>
      </c>
      <c r="C23" s="9" t="s">
        <v>1695</v>
      </c>
      <c r="D23" s="9" t="s">
        <v>5012</v>
      </c>
      <c r="E23" s="9" t="s">
        <v>1678</v>
      </c>
      <c r="F23" s="9" t="s">
        <v>5013</v>
      </c>
    </row>
    <row r="24" spans="2:6" x14ac:dyDescent="0.4">
      <c r="B24" s="6" t="s">
        <v>4682</v>
      </c>
      <c r="C24" s="9" t="s">
        <v>3869</v>
      </c>
      <c r="D24" s="9" t="s">
        <v>5014</v>
      </c>
      <c r="E24" s="9" t="s">
        <v>1695</v>
      </c>
      <c r="F24" s="9" t="s">
        <v>5015</v>
      </c>
    </row>
    <row r="25" spans="2:6" x14ac:dyDescent="0.4">
      <c r="B25" s="6" t="s">
        <v>4464</v>
      </c>
      <c r="C25" s="9" t="s">
        <v>1663</v>
      </c>
      <c r="D25" s="9" t="s">
        <v>5016</v>
      </c>
      <c r="E25" s="9" t="s">
        <v>1661</v>
      </c>
      <c r="F25" s="9" t="s">
        <v>5017</v>
      </c>
    </row>
    <row r="26" spans="2:6" x14ac:dyDescent="0.4">
      <c r="B26" s="21" t="s">
        <v>4465</v>
      </c>
      <c r="C26" s="22" t="s">
        <v>4437</v>
      </c>
      <c r="D26" s="22" t="s">
        <v>4437</v>
      </c>
      <c r="E26" s="22" t="s">
        <v>4437</v>
      </c>
      <c r="F26" s="22" t="s">
        <v>4437</v>
      </c>
    </row>
    <row r="27" spans="2:6" x14ac:dyDescent="0.4">
      <c r="B27" s="6" t="s">
        <v>4466</v>
      </c>
      <c r="C27" s="9" t="s">
        <v>1599</v>
      </c>
      <c r="D27" s="9" t="s">
        <v>4467</v>
      </c>
      <c r="E27" s="9" t="s">
        <v>1665</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5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2.15234375" customWidth="1"/>
    <col min="3" max="4" width="17.84375" customWidth="1"/>
  </cols>
  <sheetData>
    <row r="1" spans="1:4" x14ac:dyDescent="0.4">
      <c r="A1" s="2" t="str">
        <f>HYPERLINK("#'Auswahl Auswertungsmodul'!A1", "Zurück zum Start")</f>
        <v>Zurück zum Start</v>
      </c>
    </row>
    <row r="2" spans="1:4" x14ac:dyDescent="0.4">
      <c r="A2" s="2" t="str">
        <f>HYPERLINK("#'Auswahl KAROTIS'!A1", "Zurück")</f>
        <v>Zurück</v>
      </c>
    </row>
    <row r="3" spans="1:4" x14ac:dyDescent="0.4">
      <c r="B3" s="7" t="s">
        <v>4575</v>
      </c>
    </row>
    <row r="4" spans="1:4" x14ac:dyDescent="0.4">
      <c r="B4" s="25" t="s">
        <v>4437</v>
      </c>
      <c r="C4" s="23" t="s">
        <v>4438</v>
      </c>
      <c r="D4" s="25" t="s">
        <v>4438</v>
      </c>
    </row>
    <row r="5" spans="1:4" x14ac:dyDescent="0.4">
      <c r="B5" s="24"/>
      <c r="C5" s="8" t="s">
        <v>4439</v>
      </c>
      <c r="D5" s="8" t="s">
        <v>4440</v>
      </c>
    </row>
    <row r="6" spans="1:4" x14ac:dyDescent="0.4">
      <c r="B6" s="16" t="s">
        <v>4441</v>
      </c>
      <c r="C6" s="9" t="s">
        <v>4569</v>
      </c>
      <c r="D6" s="9" t="s">
        <v>4443</v>
      </c>
    </row>
    <row r="7" spans="1:4" x14ac:dyDescent="0.4">
      <c r="B7" s="16" t="s">
        <v>4444</v>
      </c>
      <c r="C7" s="9" t="s">
        <v>1643</v>
      </c>
      <c r="D7" s="9" t="s">
        <v>4570</v>
      </c>
    </row>
    <row r="8" spans="1:4" x14ac:dyDescent="0.4">
      <c r="B8" s="9" t="s">
        <v>4446</v>
      </c>
      <c r="C8" s="9" t="s">
        <v>1586</v>
      </c>
      <c r="D8" s="9" t="s">
        <v>4447</v>
      </c>
    </row>
    <row r="9" spans="1:4" x14ac:dyDescent="0.4">
      <c r="B9" s="16" t="s">
        <v>4448</v>
      </c>
      <c r="C9" s="9" t="s">
        <v>1643</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1670</v>
      </c>
      <c r="D12" s="9" t="s">
        <v>4571</v>
      </c>
    </row>
    <row r="13" spans="1:4" x14ac:dyDescent="0.4">
      <c r="B13" s="6" t="s">
        <v>4453</v>
      </c>
      <c r="C13" s="9" t="s">
        <v>1940</v>
      </c>
      <c r="D13" s="9" t="s">
        <v>4572</v>
      </c>
    </row>
    <row r="14" spans="1:4" x14ac:dyDescent="0.4">
      <c r="B14" s="9" t="s">
        <v>4455</v>
      </c>
      <c r="C14" s="9" t="s">
        <v>1940</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1650</v>
      </c>
      <c r="D19" s="9" t="s">
        <v>4573</v>
      </c>
    </row>
    <row r="20" spans="2:4" x14ac:dyDescent="0.4">
      <c r="B20" s="6" t="s">
        <v>4462</v>
      </c>
      <c r="C20" s="9" t="s">
        <v>1853</v>
      </c>
      <c r="D20" s="9" t="s">
        <v>4574</v>
      </c>
    </row>
    <row r="21" spans="2:4" x14ac:dyDescent="0.4">
      <c r="B21" s="6" t="s">
        <v>4464</v>
      </c>
      <c r="C21" s="9" t="s">
        <v>1588</v>
      </c>
      <c r="D21" s="9" t="s">
        <v>4507</v>
      </c>
    </row>
    <row r="22" spans="2:4" x14ac:dyDescent="0.4">
      <c r="B22" s="21" t="s">
        <v>4465</v>
      </c>
      <c r="C22" s="22" t="s">
        <v>4437</v>
      </c>
      <c r="D22" s="22" t="s">
        <v>4437</v>
      </c>
    </row>
    <row r="23" spans="2:4" x14ac:dyDescent="0.4">
      <c r="B23" s="6" t="s">
        <v>4466</v>
      </c>
      <c r="C23" s="9" t="s">
        <v>1586</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5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workbookViewId="0"/>
  </sheetViews>
  <sheetFormatPr baseColWidth="10" defaultRowHeight="14.6" x14ac:dyDescent="0.4"/>
  <cols>
    <col min="2" max="2" width="9.69140625" customWidth="1"/>
    <col min="3" max="3" width="156.7656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KAROTIS'!A1", "Zurück")</f>
        <v>Zurück</v>
      </c>
    </row>
    <row r="3" spans="1:15" x14ac:dyDescent="0.4">
      <c r="B3" s="7" t="s">
        <v>6328</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626</v>
      </c>
      <c r="C7" s="6" t="s">
        <v>627</v>
      </c>
      <c r="D7" s="9" t="s">
        <v>6288</v>
      </c>
      <c r="E7" s="9" t="s">
        <v>1588</v>
      </c>
      <c r="F7" s="9" t="s">
        <v>234</v>
      </c>
      <c r="G7" s="9" t="s">
        <v>6289</v>
      </c>
      <c r="H7" s="9" t="s">
        <v>1696</v>
      </c>
      <c r="I7" s="9" t="s">
        <v>6290</v>
      </c>
      <c r="J7" s="9" t="s">
        <v>234</v>
      </c>
      <c r="K7" s="9" t="s">
        <v>6289</v>
      </c>
      <c r="L7" s="9" t="s">
        <v>2530</v>
      </c>
      <c r="M7" s="9" t="s">
        <v>6291</v>
      </c>
      <c r="N7" s="9" t="s">
        <v>1271</v>
      </c>
      <c r="O7" s="9" t="s">
        <v>6292</v>
      </c>
    </row>
    <row r="8" spans="1:15" ht="24.9" x14ac:dyDescent="0.4">
      <c r="B8" s="10" t="s">
        <v>628</v>
      </c>
      <c r="C8" s="10" t="s">
        <v>629</v>
      </c>
      <c r="D8" s="11" t="s">
        <v>6293</v>
      </c>
      <c r="E8" s="11" t="s">
        <v>1595</v>
      </c>
      <c r="F8" s="11" t="s">
        <v>187</v>
      </c>
      <c r="G8" s="11" t="s">
        <v>6294</v>
      </c>
      <c r="H8" s="11" t="s">
        <v>1626</v>
      </c>
      <c r="I8" s="11" t="s">
        <v>6295</v>
      </c>
      <c r="J8" s="11" t="s">
        <v>187</v>
      </c>
      <c r="K8" s="11" t="s">
        <v>6294</v>
      </c>
      <c r="L8" s="11" t="s">
        <v>187</v>
      </c>
      <c r="M8" s="11" t="s">
        <v>6294</v>
      </c>
      <c r="N8" s="11" t="s">
        <v>1674</v>
      </c>
      <c r="O8" s="11" t="s">
        <v>6296</v>
      </c>
    </row>
    <row r="9" spans="1:15" ht="24.9" x14ac:dyDescent="0.4">
      <c r="B9" s="6" t="s">
        <v>630</v>
      </c>
      <c r="C9" s="6" t="s">
        <v>631</v>
      </c>
      <c r="D9" s="9" t="s">
        <v>6297</v>
      </c>
      <c r="E9" s="9" t="s">
        <v>1586</v>
      </c>
      <c r="F9" s="9" t="s">
        <v>143</v>
      </c>
      <c r="G9" s="9" t="s">
        <v>1624</v>
      </c>
      <c r="H9" s="9" t="s">
        <v>2960</v>
      </c>
      <c r="I9" s="9" t="s">
        <v>2306</v>
      </c>
      <c r="J9" s="9" t="s">
        <v>1716</v>
      </c>
      <c r="K9" s="9" t="s">
        <v>1623</v>
      </c>
      <c r="L9" s="9" t="s">
        <v>143</v>
      </c>
      <c r="M9" s="9" t="s">
        <v>1624</v>
      </c>
      <c r="N9" s="9" t="s">
        <v>143</v>
      </c>
      <c r="O9" s="9" t="s">
        <v>1624</v>
      </c>
    </row>
    <row r="10" spans="1:15" ht="24.9" x14ac:dyDescent="0.4">
      <c r="B10" s="10" t="s">
        <v>632</v>
      </c>
      <c r="C10" s="10" t="s">
        <v>633</v>
      </c>
      <c r="D10" s="11" t="s">
        <v>6298</v>
      </c>
      <c r="E10" s="11" t="s">
        <v>1586</v>
      </c>
      <c r="F10" s="11" t="s">
        <v>206</v>
      </c>
      <c r="G10" s="11" t="s">
        <v>6299</v>
      </c>
      <c r="H10" s="11" t="s">
        <v>6300</v>
      </c>
      <c r="I10" s="11" t="s">
        <v>6301</v>
      </c>
      <c r="J10" s="11" t="s">
        <v>3381</v>
      </c>
      <c r="K10" s="11" t="s">
        <v>6302</v>
      </c>
      <c r="L10" s="11" t="s">
        <v>328</v>
      </c>
      <c r="M10" s="11" t="s">
        <v>6303</v>
      </c>
      <c r="N10" s="11" t="s">
        <v>206</v>
      </c>
      <c r="O10" s="11" t="s">
        <v>6299</v>
      </c>
    </row>
    <row r="11" spans="1:15" ht="24.9" x14ac:dyDescent="0.4">
      <c r="B11" s="6" t="s">
        <v>634</v>
      </c>
      <c r="C11" s="6" t="s">
        <v>635</v>
      </c>
      <c r="D11" s="9" t="s">
        <v>6304</v>
      </c>
      <c r="E11" s="9" t="s">
        <v>1595</v>
      </c>
      <c r="F11" s="9" t="s">
        <v>206</v>
      </c>
      <c r="G11" s="9" t="s">
        <v>6305</v>
      </c>
      <c r="H11" s="9" t="s">
        <v>6306</v>
      </c>
      <c r="I11" s="9" t="s">
        <v>6307</v>
      </c>
      <c r="J11" s="9" t="s">
        <v>1956</v>
      </c>
      <c r="K11" s="9" t="s">
        <v>6308</v>
      </c>
      <c r="L11" s="9" t="s">
        <v>1741</v>
      </c>
      <c r="M11" s="9" t="s">
        <v>6309</v>
      </c>
      <c r="N11" s="9" t="s">
        <v>1273</v>
      </c>
      <c r="O11" s="9" t="s">
        <v>6310</v>
      </c>
    </row>
    <row r="12" spans="1:15" ht="24.9" x14ac:dyDescent="0.4">
      <c r="B12" s="10" t="s">
        <v>636</v>
      </c>
      <c r="C12" s="10" t="s">
        <v>637</v>
      </c>
      <c r="D12" s="11" t="s">
        <v>6311</v>
      </c>
      <c r="E12" s="11" t="s">
        <v>1586</v>
      </c>
      <c r="F12" s="11" t="s">
        <v>143</v>
      </c>
      <c r="G12" s="11" t="s">
        <v>6312</v>
      </c>
      <c r="H12" s="11" t="s">
        <v>897</v>
      </c>
      <c r="I12" s="11" t="s">
        <v>6313</v>
      </c>
      <c r="J12" s="11" t="s">
        <v>143</v>
      </c>
      <c r="K12" s="11" t="s">
        <v>6312</v>
      </c>
      <c r="L12" s="11" t="s">
        <v>1716</v>
      </c>
      <c r="M12" s="11" t="s">
        <v>6314</v>
      </c>
      <c r="N12" s="11" t="s">
        <v>981</v>
      </c>
      <c r="O12" s="11" t="s">
        <v>6315</v>
      </c>
    </row>
    <row r="13" spans="1:15" ht="24.9" x14ac:dyDescent="0.4">
      <c r="B13" s="6" t="s">
        <v>638</v>
      </c>
      <c r="C13" s="6" t="s">
        <v>639</v>
      </c>
      <c r="D13" s="9" t="s">
        <v>6316</v>
      </c>
      <c r="E13" s="9" t="s">
        <v>1586</v>
      </c>
      <c r="F13" s="9" t="s">
        <v>641</v>
      </c>
      <c r="G13" s="9" t="s">
        <v>6317</v>
      </c>
      <c r="H13" s="9" t="s">
        <v>6318</v>
      </c>
      <c r="I13" s="9" t="s">
        <v>6319</v>
      </c>
      <c r="J13" s="9" t="s">
        <v>6320</v>
      </c>
      <c r="K13" s="9" t="s">
        <v>6321</v>
      </c>
      <c r="L13" s="9" t="s">
        <v>2991</v>
      </c>
      <c r="M13" s="9" t="s">
        <v>6322</v>
      </c>
      <c r="N13" s="9" t="s">
        <v>2991</v>
      </c>
      <c r="O13" s="9" t="s">
        <v>6322</v>
      </c>
    </row>
    <row r="14" spans="1:15" ht="24.9" x14ac:dyDescent="0.4">
      <c r="B14" s="10" t="s">
        <v>642</v>
      </c>
      <c r="C14" s="10" t="s">
        <v>643</v>
      </c>
      <c r="D14" s="11" t="s">
        <v>6323</v>
      </c>
      <c r="E14" s="11" t="s">
        <v>1661</v>
      </c>
      <c r="F14" s="11" t="s">
        <v>452</v>
      </c>
      <c r="G14" s="11" t="s">
        <v>6324</v>
      </c>
      <c r="H14" s="11" t="s">
        <v>5852</v>
      </c>
      <c r="I14" s="11" t="s">
        <v>6325</v>
      </c>
      <c r="J14" s="11" t="s">
        <v>1278</v>
      </c>
      <c r="K14" s="11" t="s">
        <v>6326</v>
      </c>
      <c r="L14" s="11" t="s">
        <v>1846</v>
      </c>
      <c r="M14" s="11" t="s">
        <v>6327</v>
      </c>
      <c r="N14" s="11" t="s">
        <v>452</v>
      </c>
      <c r="O14" s="11" t="s">
        <v>6324</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5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workbookViewId="0"/>
  </sheetViews>
  <sheetFormatPr baseColWidth="10" defaultRowHeight="14.6" x14ac:dyDescent="0.4"/>
  <cols>
    <col min="2" max="2" width="9.69140625" customWidth="1"/>
    <col min="3" max="3" width="63.304687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KAROTIS'!A1", "Zurück")</f>
        <v>Zurück</v>
      </c>
    </row>
    <row r="3" spans="1:13" x14ac:dyDescent="0.4">
      <c r="B3" s="7" t="s">
        <v>5481</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61</v>
      </c>
      <c r="C7" s="21"/>
      <c r="D7" s="29"/>
      <c r="E7" s="29"/>
      <c r="F7" s="29"/>
      <c r="G7" s="29"/>
      <c r="H7" s="29"/>
      <c r="I7" s="29"/>
      <c r="J7" s="29"/>
      <c r="K7" s="29"/>
      <c r="L7" s="29"/>
      <c r="M7" s="29"/>
    </row>
    <row r="8" spans="1:13" ht="24.9" x14ac:dyDescent="0.4">
      <c r="B8" s="6" t="s">
        <v>191</v>
      </c>
      <c r="C8" s="6" t="s">
        <v>192</v>
      </c>
      <c r="D8" s="9" t="s">
        <v>5462</v>
      </c>
      <c r="E8" s="9" t="s">
        <v>1588</v>
      </c>
      <c r="F8" s="9" t="s">
        <v>194</v>
      </c>
      <c r="G8" s="9" t="s">
        <v>5463</v>
      </c>
      <c r="H8" s="9" t="s">
        <v>1677</v>
      </c>
      <c r="I8" s="9" t="s">
        <v>5464</v>
      </c>
      <c r="J8" s="9" t="s">
        <v>5465</v>
      </c>
      <c r="K8" s="9" t="s">
        <v>5466</v>
      </c>
      <c r="L8" s="9" t="s">
        <v>194</v>
      </c>
      <c r="M8" s="9" t="s">
        <v>5463</v>
      </c>
    </row>
    <row r="9" spans="1:13" ht="24.9" x14ac:dyDescent="0.4">
      <c r="B9" s="6" t="s">
        <v>195</v>
      </c>
      <c r="C9" s="6" t="s">
        <v>196</v>
      </c>
      <c r="D9" s="9" t="s">
        <v>5467</v>
      </c>
      <c r="E9" s="9" t="s">
        <v>1584</v>
      </c>
      <c r="F9" s="9" t="s">
        <v>198</v>
      </c>
      <c r="G9" s="9" t="s">
        <v>5463</v>
      </c>
      <c r="H9" s="9" t="s">
        <v>5468</v>
      </c>
      <c r="I9" s="9" t="s">
        <v>5464</v>
      </c>
      <c r="J9" s="9" t="s">
        <v>5469</v>
      </c>
      <c r="K9" s="9" t="s">
        <v>5470</v>
      </c>
      <c r="L9" s="9" t="s">
        <v>1680</v>
      </c>
      <c r="M9" s="9" t="s">
        <v>5471</v>
      </c>
    </row>
    <row r="10" spans="1:13" x14ac:dyDescent="0.4">
      <c r="B10" s="21" t="s">
        <v>41</v>
      </c>
      <c r="C10" s="21"/>
      <c r="D10" s="29"/>
      <c r="E10" s="29"/>
      <c r="F10" s="29"/>
      <c r="G10" s="29"/>
      <c r="H10" s="29"/>
      <c r="I10" s="29"/>
      <c r="J10" s="29"/>
      <c r="K10" s="29"/>
      <c r="L10" s="29"/>
      <c r="M10" s="29"/>
    </row>
    <row r="11" spans="1:13" ht="24.9" x14ac:dyDescent="0.4">
      <c r="B11" s="6" t="s">
        <v>199</v>
      </c>
      <c r="C11" s="6" t="s">
        <v>43</v>
      </c>
      <c r="D11" s="9" t="s">
        <v>5472</v>
      </c>
      <c r="E11" s="9" t="s">
        <v>1595</v>
      </c>
      <c r="F11" s="9" t="s">
        <v>168</v>
      </c>
      <c r="G11" s="9" t="s">
        <v>5473</v>
      </c>
      <c r="H11" s="9" t="s">
        <v>916</v>
      </c>
      <c r="I11" s="9" t="s">
        <v>5474</v>
      </c>
      <c r="J11" s="9" t="s">
        <v>948</v>
      </c>
      <c r="K11" s="9" t="s">
        <v>5475</v>
      </c>
      <c r="L11" s="9" t="s">
        <v>168</v>
      </c>
      <c r="M11" s="9" t="s">
        <v>5473</v>
      </c>
    </row>
    <row r="12" spans="1:13" ht="24.9" x14ac:dyDescent="0.4">
      <c r="B12" s="6" t="s">
        <v>200</v>
      </c>
      <c r="C12" s="6" t="s">
        <v>47</v>
      </c>
      <c r="D12" s="9" t="s">
        <v>5476</v>
      </c>
      <c r="E12" s="9" t="s">
        <v>1586</v>
      </c>
      <c r="F12" s="9" t="s">
        <v>85</v>
      </c>
      <c r="G12" s="9" t="s">
        <v>5473</v>
      </c>
      <c r="H12" s="9" t="s">
        <v>959</v>
      </c>
      <c r="I12" s="9" t="s">
        <v>3440</v>
      </c>
      <c r="J12" s="9" t="s">
        <v>959</v>
      </c>
      <c r="K12" s="9" t="s">
        <v>3440</v>
      </c>
      <c r="L12" s="9" t="s">
        <v>85</v>
      </c>
      <c r="M12" s="9" t="s">
        <v>5473</v>
      </c>
    </row>
    <row r="13" spans="1:13" ht="24.9" x14ac:dyDescent="0.4">
      <c r="B13" s="6" t="s">
        <v>201</v>
      </c>
      <c r="C13" s="6" t="s">
        <v>51</v>
      </c>
      <c r="D13" s="9" t="s">
        <v>5477</v>
      </c>
      <c r="E13" s="9" t="s">
        <v>1595</v>
      </c>
      <c r="F13" s="9" t="s">
        <v>176</v>
      </c>
      <c r="G13" s="9" t="s">
        <v>5478</v>
      </c>
      <c r="H13" s="9" t="s">
        <v>987</v>
      </c>
      <c r="I13" s="9" t="s">
        <v>5479</v>
      </c>
      <c r="J13" s="9" t="s">
        <v>996</v>
      </c>
      <c r="K13" s="9" t="s">
        <v>5480</v>
      </c>
      <c r="L13" s="9" t="s">
        <v>176</v>
      </c>
      <c r="M13" s="9" t="s">
        <v>5478</v>
      </c>
    </row>
  </sheetData>
  <mergeCells count="11">
    <mergeCell ref="B7:M7"/>
    <mergeCell ref="B10:M10"/>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5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heetViews>
  <sheetFormatPr baseColWidth="10" defaultRowHeight="14.6" x14ac:dyDescent="0.4"/>
  <cols>
    <col min="2" max="2" width="9.69140625" customWidth="1"/>
    <col min="3" max="3" width="156.765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KAROTIS'!A1", "Zurück")</f>
        <v>Zurück</v>
      </c>
    </row>
    <row r="3" spans="1:9" x14ac:dyDescent="0.4">
      <c r="B3" s="7" t="s">
        <v>6822</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626</v>
      </c>
      <c r="C6" s="6" t="s">
        <v>627</v>
      </c>
      <c r="D6" s="9" t="s">
        <v>1695</v>
      </c>
      <c r="E6" s="9" t="s">
        <v>1584</v>
      </c>
      <c r="F6" s="9" t="s">
        <v>3326</v>
      </c>
      <c r="G6" s="9" t="s">
        <v>1586</v>
      </c>
      <c r="H6" s="9" t="s">
        <v>1586</v>
      </c>
      <c r="I6" s="9" t="s">
        <v>3326</v>
      </c>
    </row>
    <row r="7" spans="1:9" x14ac:dyDescent="0.4">
      <c r="B7" s="10" t="s">
        <v>628</v>
      </c>
      <c r="C7" s="10" t="s">
        <v>629</v>
      </c>
      <c r="D7" s="11" t="s">
        <v>1625</v>
      </c>
      <c r="E7" s="11" t="s">
        <v>1586</v>
      </c>
      <c r="F7" s="11" t="s">
        <v>3326</v>
      </c>
      <c r="G7" s="11" t="s">
        <v>1586</v>
      </c>
      <c r="H7" s="11" t="s">
        <v>1586</v>
      </c>
      <c r="I7" s="11" t="s">
        <v>3326</v>
      </c>
    </row>
    <row r="8" spans="1:9" x14ac:dyDescent="0.4">
      <c r="B8" s="6" t="s">
        <v>630</v>
      </c>
      <c r="C8" s="6" t="s">
        <v>631</v>
      </c>
      <c r="D8" s="9" t="s">
        <v>1661</v>
      </c>
      <c r="E8" s="9" t="s">
        <v>1588</v>
      </c>
      <c r="F8" s="9" t="s">
        <v>3326</v>
      </c>
      <c r="G8" s="9" t="s">
        <v>1595</v>
      </c>
      <c r="H8" s="9" t="s">
        <v>1586</v>
      </c>
      <c r="I8" s="9" t="s">
        <v>3326</v>
      </c>
    </row>
    <row r="9" spans="1:9" x14ac:dyDescent="0.4">
      <c r="B9" s="10" t="s">
        <v>632</v>
      </c>
      <c r="C9" s="10" t="s">
        <v>633</v>
      </c>
      <c r="D9" s="11" t="s">
        <v>1682</v>
      </c>
      <c r="E9" s="11" t="s">
        <v>1661</v>
      </c>
      <c r="F9" s="11" t="s">
        <v>3326</v>
      </c>
      <c r="G9" s="11" t="s">
        <v>1594</v>
      </c>
      <c r="H9" s="11" t="s">
        <v>1586</v>
      </c>
      <c r="I9" s="11" t="s">
        <v>3326</v>
      </c>
    </row>
    <row r="10" spans="1:9" x14ac:dyDescent="0.4">
      <c r="B10" s="6" t="s">
        <v>634</v>
      </c>
      <c r="C10" s="6" t="s">
        <v>635</v>
      </c>
      <c r="D10" s="9" t="s">
        <v>1682</v>
      </c>
      <c r="E10" s="9" t="s">
        <v>1597</v>
      </c>
      <c r="F10" s="9" t="s">
        <v>3326</v>
      </c>
      <c r="G10" s="9" t="s">
        <v>1597</v>
      </c>
      <c r="H10" s="9" t="s">
        <v>1586</v>
      </c>
      <c r="I10" s="9" t="s">
        <v>3326</v>
      </c>
    </row>
    <row r="11" spans="1:9" x14ac:dyDescent="0.4">
      <c r="B11" s="10" t="s">
        <v>636</v>
      </c>
      <c r="C11" s="10" t="s">
        <v>637</v>
      </c>
      <c r="D11" s="11" t="s">
        <v>1661</v>
      </c>
      <c r="E11" s="11" t="s">
        <v>1586</v>
      </c>
      <c r="F11" s="11" t="s">
        <v>3326</v>
      </c>
      <c r="G11" s="11" t="s">
        <v>1586</v>
      </c>
      <c r="H11" s="11" t="s">
        <v>1586</v>
      </c>
      <c r="I11" s="11" t="s">
        <v>3326</v>
      </c>
    </row>
    <row r="12" spans="1:9" x14ac:dyDescent="0.4">
      <c r="B12" s="6" t="s">
        <v>638</v>
      </c>
      <c r="C12" s="6" t="s">
        <v>639</v>
      </c>
      <c r="D12" s="9" t="s">
        <v>1957</v>
      </c>
      <c r="E12" s="9" t="s">
        <v>1584</v>
      </c>
      <c r="F12" s="9" t="s">
        <v>3326</v>
      </c>
      <c r="G12" s="9" t="s">
        <v>1668</v>
      </c>
      <c r="H12" s="9" t="s">
        <v>1588</v>
      </c>
      <c r="I12" s="9" t="s">
        <v>3326</v>
      </c>
    </row>
    <row r="13" spans="1:9" x14ac:dyDescent="0.4">
      <c r="B13" s="10" t="s">
        <v>642</v>
      </c>
      <c r="C13" s="10" t="s">
        <v>643</v>
      </c>
      <c r="D13" s="11" t="s">
        <v>1835</v>
      </c>
      <c r="E13" s="11" t="s">
        <v>1595</v>
      </c>
      <c r="F13" s="11" t="s">
        <v>3326</v>
      </c>
      <c r="G13" s="11" t="s">
        <v>1588</v>
      </c>
      <c r="H13" s="11" t="s">
        <v>1586</v>
      </c>
      <c r="I13" s="11" t="s">
        <v>3326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baseColWidth="10" defaultRowHeight="14.6" x14ac:dyDescent="0.4"/>
  <cols>
    <col min="2" max="2" width="9.69140625" customWidth="1"/>
    <col min="3" max="3" width="53" customWidth="1"/>
    <col min="4" max="4" width="17" customWidth="1"/>
    <col min="5" max="5" width="22.69140625" customWidth="1"/>
    <col min="6" max="6" width="67.69140625" customWidth="1"/>
    <col min="7" max="7" width="85.69140625" customWidth="1"/>
    <col min="8" max="8" width="33.69140625" customWidth="1"/>
  </cols>
  <sheetData>
    <row r="1" spans="1:8" x14ac:dyDescent="0.4">
      <c r="A1" s="2" t="str">
        <f>HYPERLINK("#'Auswahl Auswertungsmodul'!A1", "Zurück zum Start")</f>
        <v>Zurück zum Start</v>
      </c>
    </row>
    <row r="2" spans="1:8" x14ac:dyDescent="0.4">
      <c r="A2" s="2" t="str">
        <f>HYPERLINK("#'Auswahl WI-HI-A'!A1", "Zurück")</f>
        <v>Zurück</v>
      </c>
    </row>
    <row r="3" spans="1:8" x14ac:dyDescent="0.4">
      <c r="B3" s="7" t="s">
        <v>1903</v>
      </c>
    </row>
    <row r="4" spans="1:8" x14ac:dyDescent="0.4">
      <c r="B4" s="25" t="s">
        <v>36</v>
      </c>
      <c r="C4" s="25" t="s">
        <v>345</v>
      </c>
      <c r="D4" s="25" t="s">
        <v>1608</v>
      </c>
      <c r="E4" s="26" t="s">
        <v>1580</v>
      </c>
      <c r="F4" s="23" t="s">
        <v>1581</v>
      </c>
      <c r="G4" s="25" t="s">
        <v>1581</v>
      </c>
      <c r="H4" s="25" t="s">
        <v>1581</v>
      </c>
    </row>
    <row r="5" spans="1:8" x14ac:dyDescent="0.4">
      <c r="B5" s="24"/>
      <c r="C5" s="24"/>
      <c r="D5" s="24"/>
      <c r="E5" s="27"/>
      <c r="F5" s="8" t="s">
        <v>1811</v>
      </c>
      <c r="G5" s="8" t="s">
        <v>1583</v>
      </c>
      <c r="H5" s="8" t="s">
        <v>14</v>
      </c>
    </row>
    <row r="6" spans="1:8" ht="24.9" x14ac:dyDescent="0.4">
      <c r="B6" s="6" t="s">
        <v>542</v>
      </c>
      <c r="C6" s="6" t="s">
        <v>543</v>
      </c>
      <c r="D6" s="6" t="s">
        <v>1610</v>
      </c>
      <c r="E6" s="9" t="s">
        <v>1895</v>
      </c>
      <c r="F6" s="9" t="s">
        <v>1896</v>
      </c>
      <c r="G6" s="9" t="s">
        <v>1897</v>
      </c>
      <c r="H6" s="9" t="s">
        <v>1898</v>
      </c>
    </row>
    <row r="7" spans="1:8" ht="24.9" x14ac:dyDescent="0.4">
      <c r="B7" s="6" t="s">
        <v>542</v>
      </c>
      <c r="C7" s="6" t="s">
        <v>543</v>
      </c>
      <c r="D7" s="6" t="s">
        <v>1613</v>
      </c>
      <c r="E7" s="9" t="s">
        <v>1851</v>
      </c>
      <c r="F7" s="9" t="s">
        <v>600</v>
      </c>
      <c r="G7" s="9" t="s">
        <v>600</v>
      </c>
      <c r="H7" s="9" t="s">
        <v>600</v>
      </c>
    </row>
    <row r="8" spans="1:8" ht="24.9" x14ac:dyDescent="0.4">
      <c r="B8" s="6" t="s">
        <v>542</v>
      </c>
      <c r="C8" s="6" t="s">
        <v>543</v>
      </c>
      <c r="D8" s="6" t="s">
        <v>1617</v>
      </c>
      <c r="E8" s="9" t="s">
        <v>1899</v>
      </c>
      <c r="F8" s="9" t="s">
        <v>1900</v>
      </c>
      <c r="G8" s="9" t="s">
        <v>1901</v>
      </c>
      <c r="H8" s="9" t="s">
        <v>1902</v>
      </c>
    </row>
  </sheetData>
  <mergeCells count="5">
    <mergeCell ref="B4:B5"/>
    <mergeCell ref="C4:C5"/>
    <mergeCell ref="D4:D5"/>
    <mergeCell ref="E4:E5"/>
    <mergeCell ref="F4:H4"/>
  </mergeCells>
  <pageMargins left="0.7" right="0.7" top="0.75" bottom="0.75" header="0.3" footer="0.3"/>
  <pageSetup paperSize="9" orientation="portrait" horizontalDpi="300" verticalDpi="300"/>
</worksheet>
</file>

<file path=xl/worksheets/sheet5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heetViews>
  <sheetFormatPr baseColWidth="10" defaultRowHeight="14.6" x14ac:dyDescent="0.4"/>
  <cols>
    <col min="2" max="2" width="9.69140625" customWidth="1"/>
    <col min="3" max="3" width="63.304687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KAROTIS'!A1", "Zurück")</f>
        <v>Zurück</v>
      </c>
    </row>
    <row r="3" spans="1:9" x14ac:dyDescent="0.4">
      <c r="B3" s="7" t="s">
        <v>6788</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61</v>
      </c>
      <c r="C6" s="21"/>
      <c r="D6" s="29"/>
      <c r="E6" s="29"/>
      <c r="F6" s="29"/>
      <c r="G6" s="29"/>
      <c r="H6" s="29"/>
      <c r="I6" s="29"/>
    </row>
    <row r="7" spans="1:9" x14ac:dyDescent="0.4">
      <c r="B7" s="6" t="s">
        <v>191</v>
      </c>
      <c r="C7" s="6" t="s">
        <v>192</v>
      </c>
      <c r="D7" s="9" t="s">
        <v>1676</v>
      </c>
      <c r="E7" s="9" t="s">
        <v>1597</v>
      </c>
      <c r="F7" s="9" t="s">
        <v>3326</v>
      </c>
      <c r="G7" s="9" t="s">
        <v>1632</v>
      </c>
      <c r="H7" s="9" t="s">
        <v>1586</v>
      </c>
      <c r="I7" s="9" t="s">
        <v>3326</v>
      </c>
    </row>
    <row r="8" spans="1:9" x14ac:dyDescent="0.4">
      <c r="B8" s="6" t="s">
        <v>195</v>
      </c>
      <c r="C8" s="6" t="s">
        <v>196</v>
      </c>
      <c r="D8" s="9" t="s">
        <v>1678</v>
      </c>
      <c r="E8" s="9" t="s">
        <v>1586</v>
      </c>
      <c r="F8" s="9" t="s">
        <v>3326</v>
      </c>
      <c r="G8" s="9" t="s">
        <v>1599</v>
      </c>
      <c r="H8" s="9" t="s">
        <v>1586</v>
      </c>
      <c r="I8" s="9" t="s">
        <v>3326</v>
      </c>
    </row>
    <row r="9" spans="1:9" x14ac:dyDescent="0.4">
      <c r="B9" s="21" t="s">
        <v>41</v>
      </c>
      <c r="C9" s="21"/>
      <c r="D9" s="29"/>
      <c r="E9" s="29"/>
      <c r="F9" s="29"/>
      <c r="G9" s="29"/>
      <c r="H9" s="29"/>
      <c r="I9" s="29"/>
    </row>
    <row r="10" spans="1:9" x14ac:dyDescent="0.4">
      <c r="B10" s="6" t="s">
        <v>199</v>
      </c>
      <c r="C10" s="6" t="s">
        <v>43</v>
      </c>
      <c r="D10" s="9" t="s">
        <v>1668</v>
      </c>
      <c r="E10" s="9" t="s">
        <v>1586</v>
      </c>
      <c r="F10" s="9" t="s">
        <v>3326</v>
      </c>
      <c r="G10" s="9" t="s">
        <v>1661</v>
      </c>
      <c r="H10" s="9" t="s">
        <v>1586</v>
      </c>
      <c r="I10" s="9" t="s">
        <v>3326</v>
      </c>
    </row>
    <row r="11" spans="1:9" x14ac:dyDescent="0.4">
      <c r="B11" s="6" t="s">
        <v>200</v>
      </c>
      <c r="C11" s="6" t="s">
        <v>47</v>
      </c>
      <c r="D11" s="9" t="s">
        <v>1597</v>
      </c>
      <c r="E11" s="9" t="s">
        <v>1586</v>
      </c>
      <c r="F11" s="9" t="s">
        <v>3326</v>
      </c>
      <c r="G11" s="9" t="s">
        <v>1595</v>
      </c>
      <c r="H11" s="9" t="s">
        <v>1586</v>
      </c>
      <c r="I11" s="9" t="s">
        <v>3326</v>
      </c>
    </row>
    <row r="12" spans="1:9" x14ac:dyDescent="0.4">
      <c r="B12" s="6" t="s">
        <v>201</v>
      </c>
      <c r="C12" s="6" t="s">
        <v>51</v>
      </c>
      <c r="D12" s="9" t="s">
        <v>1670</v>
      </c>
      <c r="E12" s="9" t="s">
        <v>1595</v>
      </c>
      <c r="F12" s="9" t="s">
        <v>3326</v>
      </c>
      <c r="G12" s="9" t="s">
        <v>1588</v>
      </c>
      <c r="H12" s="9" t="s">
        <v>1586</v>
      </c>
      <c r="I12" s="9" t="s">
        <v>3326</v>
      </c>
    </row>
  </sheetData>
  <mergeCells count="6">
    <mergeCell ref="B9:I9"/>
    <mergeCell ref="B4:B5"/>
    <mergeCell ref="C4:C5"/>
    <mergeCell ref="D4:F4"/>
    <mergeCell ref="G4:I4"/>
    <mergeCell ref="B6:I6"/>
  </mergeCells>
  <pageMargins left="0.7" right="0.7" top="0.75" bottom="0.75" header="0.3" footer="0.3"/>
  <pageSetup paperSize="9" orientation="portrait" horizontalDpi="300" verticalDpi="300"/>
</worksheet>
</file>

<file path=xl/worksheets/sheet5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5.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KAROTIS'!A1", "Zurück")</f>
        <v>Zurück</v>
      </c>
    </row>
    <row r="3" spans="1:7" x14ac:dyDescent="0.4">
      <c r="B3" s="7" t="s">
        <v>6899</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4667</v>
      </c>
      <c r="C6" s="5" t="s">
        <v>1676</v>
      </c>
      <c r="D6" s="5" t="s">
        <v>1663</v>
      </c>
      <c r="E6" s="5" t="s">
        <v>1656</v>
      </c>
      <c r="F6" s="5" t="s">
        <v>1588</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5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8.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KAROTIS'!A1", "Zurück")</f>
        <v>Zurück</v>
      </c>
    </row>
    <row r="3" spans="1:7" x14ac:dyDescent="0.4">
      <c r="B3" s="7" t="s">
        <v>6863</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3612</v>
      </c>
      <c r="C6" s="5" t="s">
        <v>1595</v>
      </c>
      <c r="D6" s="5" t="s">
        <v>1586</v>
      </c>
      <c r="E6" s="5" t="s">
        <v>1853</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5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89"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KAROTIS'!A1", "Zurück")</f>
        <v>Zurück</v>
      </c>
    </row>
    <row r="3" spans="1:5" x14ac:dyDescent="0.4">
      <c r="B3" s="7" t="s">
        <v>7218</v>
      </c>
    </row>
    <row r="4" spans="1:5" x14ac:dyDescent="0.4">
      <c r="B4" s="4" t="s">
        <v>6916</v>
      </c>
      <c r="C4" s="3" t="s">
        <v>6917</v>
      </c>
      <c r="D4" s="3" t="s">
        <v>6918</v>
      </c>
      <c r="E4" s="3" t="s">
        <v>6919</v>
      </c>
    </row>
    <row r="5" spans="1:5" x14ac:dyDescent="0.4">
      <c r="B5" s="6" t="s">
        <v>7031</v>
      </c>
      <c r="C5" s="5" t="s">
        <v>1682</v>
      </c>
      <c r="D5" s="5" t="s">
        <v>7203</v>
      </c>
      <c r="E5" s="5" t="s">
        <v>7204</v>
      </c>
    </row>
    <row r="6" spans="1:5" x14ac:dyDescent="0.4">
      <c r="B6" s="10" t="s">
        <v>7034</v>
      </c>
      <c r="C6" s="14" t="s">
        <v>1687</v>
      </c>
      <c r="D6" s="14" t="s">
        <v>7205</v>
      </c>
      <c r="E6" s="14" t="s">
        <v>7206</v>
      </c>
    </row>
    <row r="7" spans="1:5" x14ac:dyDescent="0.4">
      <c r="B7" s="6" t="s">
        <v>7207</v>
      </c>
      <c r="C7" s="5" t="s">
        <v>1637</v>
      </c>
      <c r="D7" s="5" t="s">
        <v>7208</v>
      </c>
      <c r="E7" s="5" t="s">
        <v>7209</v>
      </c>
    </row>
    <row r="8" spans="1:5" x14ac:dyDescent="0.4">
      <c r="B8" s="10" t="s">
        <v>7210</v>
      </c>
      <c r="C8" s="14" t="s">
        <v>2034</v>
      </c>
      <c r="D8" s="14" t="s">
        <v>7211</v>
      </c>
      <c r="E8" s="14" t="s">
        <v>7212</v>
      </c>
    </row>
    <row r="9" spans="1:5" x14ac:dyDescent="0.4">
      <c r="B9" s="6" t="s">
        <v>7213</v>
      </c>
      <c r="C9" s="5" t="s">
        <v>1689</v>
      </c>
      <c r="D9" s="5" t="s">
        <v>7214</v>
      </c>
      <c r="E9" s="5" t="s">
        <v>7215</v>
      </c>
    </row>
    <row r="10" spans="1:5" x14ac:dyDescent="0.4">
      <c r="B10" s="10" t="s">
        <v>3356</v>
      </c>
      <c r="C10" s="14" t="s">
        <v>3944</v>
      </c>
      <c r="D10" s="14" t="s">
        <v>7216</v>
      </c>
      <c r="E10" s="14" t="s">
        <v>7217</v>
      </c>
    </row>
  </sheetData>
  <pageMargins left="0.7" right="0.7" top="0.75" bottom="0.75" header="0.3" footer="0.3"/>
  <pageSetup paperSize="9" orientation="portrait" horizontalDpi="300" verticalDpi="300"/>
</worksheet>
</file>

<file path=xl/worksheets/sheet5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baseColWidth="10" defaultRowHeight="14.6" x14ac:dyDescent="0.4"/>
  <cols>
    <col min="2" max="2" width="9.69140625" customWidth="1"/>
    <col min="3" max="3" width="156.765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KAROTIS'!A1", "Zurück")</f>
        <v>Zurück</v>
      </c>
    </row>
    <row r="3" spans="1:5" x14ac:dyDescent="0.4">
      <c r="B3" s="7" t="s">
        <v>644</v>
      </c>
    </row>
    <row r="4" spans="1:5" x14ac:dyDescent="0.4">
      <c r="B4" s="25" t="s">
        <v>36</v>
      </c>
      <c r="C4" s="25" t="s">
        <v>345</v>
      </c>
      <c r="D4" s="23" t="s">
        <v>38</v>
      </c>
      <c r="E4" s="25" t="s">
        <v>38</v>
      </c>
    </row>
    <row r="5" spans="1:5" x14ac:dyDescent="0.4">
      <c r="B5" s="24"/>
      <c r="C5" s="24"/>
      <c r="D5" s="8" t="s">
        <v>39</v>
      </c>
      <c r="E5" s="8" t="s">
        <v>40</v>
      </c>
    </row>
    <row r="6" spans="1:5" ht="24.9" x14ac:dyDescent="0.4">
      <c r="B6" s="6" t="s">
        <v>626</v>
      </c>
      <c r="C6" s="6" t="s">
        <v>627</v>
      </c>
      <c r="D6" s="9" t="s">
        <v>233</v>
      </c>
      <c r="E6" s="9" t="s">
        <v>234</v>
      </c>
    </row>
    <row r="7" spans="1:5" ht="24.9" x14ac:dyDescent="0.4">
      <c r="B7" s="10" t="s">
        <v>628</v>
      </c>
      <c r="C7" s="10" t="s">
        <v>629</v>
      </c>
      <c r="D7" s="11" t="s">
        <v>186</v>
      </c>
      <c r="E7" s="11" t="s">
        <v>187</v>
      </c>
    </row>
    <row r="8" spans="1:5" ht="24.9" x14ac:dyDescent="0.4">
      <c r="B8" s="6" t="s">
        <v>630</v>
      </c>
      <c r="C8" s="6" t="s">
        <v>631</v>
      </c>
      <c r="D8" s="9" t="s">
        <v>142</v>
      </c>
      <c r="E8" s="9" t="s">
        <v>143</v>
      </c>
    </row>
    <row r="9" spans="1:5" ht="24.9" x14ac:dyDescent="0.4">
      <c r="B9" s="10" t="s">
        <v>632</v>
      </c>
      <c r="C9" s="10" t="s">
        <v>633</v>
      </c>
      <c r="D9" s="11" t="s">
        <v>205</v>
      </c>
      <c r="E9" s="11" t="s">
        <v>206</v>
      </c>
    </row>
    <row r="10" spans="1:5" ht="24.9" x14ac:dyDescent="0.4">
      <c r="B10" s="6" t="s">
        <v>634</v>
      </c>
      <c r="C10" s="6" t="s">
        <v>635</v>
      </c>
      <c r="D10" s="9" t="s">
        <v>205</v>
      </c>
      <c r="E10" s="9" t="s">
        <v>206</v>
      </c>
    </row>
    <row r="11" spans="1:5" ht="24.9" x14ac:dyDescent="0.4">
      <c r="B11" s="10" t="s">
        <v>636</v>
      </c>
      <c r="C11" s="10" t="s">
        <v>637</v>
      </c>
      <c r="D11" s="11" t="s">
        <v>142</v>
      </c>
      <c r="E11" s="11" t="s">
        <v>143</v>
      </c>
    </row>
    <row r="12" spans="1:5" ht="24.9" x14ac:dyDescent="0.4">
      <c r="B12" s="6" t="s">
        <v>638</v>
      </c>
      <c r="C12" s="6" t="s">
        <v>639</v>
      </c>
      <c r="D12" s="9" t="s">
        <v>640</v>
      </c>
      <c r="E12" s="9" t="s">
        <v>641</v>
      </c>
    </row>
    <row r="13" spans="1:5" ht="24.9" x14ac:dyDescent="0.4">
      <c r="B13" s="10" t="s">
        <v>642</v>
      </c>
      <c r="C13" s="10" t="s">
        <v>643</v>
      </c>
      <c r="D13" s="11" t="s">
        <v>451</v>
      </c>
      <c r="E13" s="11" t="s">
        <v>452</v>
      </c>
    </row>
  </sheetData>
  <mergeCells count="3">
    <mergeCell ref="B4:B5"/>
    <mergeCell ref="C4:C5"/>
    <mergeCell ref="D4:E4"/>
  </mergeCells>
  <pageMargins left="0.7" right="0.7" top="0.75" bottom="0.75" header="0.3" footer="0.3"/>
  <pageSetup paperSize="9" orientation="portrait" horizontalDpi="300" verticalDpi="300"/>
</worksheet>
</file>

<file path=xl/worksheets/sheet5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4.6" x14ac:dyDescent="0.4"/>
  <cols>
    <col min="2" max="2" width="9.69140625" customWidth="1"/>
    <col min="3" max="3" width="63.30468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KAROTIS'!A1", "Zurück")</f>
        <v>Zurück</v>
      </c>
    </row>
    <row r="3" spans="1:5" x14ac:dyDescent="0.4">
      <c r="B3" s="7" t="s">
        <v>202</v>
      </c>
    </row>
    <row r="4" spans="1:5" x14ac:dyDescent="0.4">
      <c r="B4" s="25" t="s">
        <v>36</v>
      </c>
      <c r="C4" s="25" t="s">
        <v>37</v>
      </c>
      <c r="D4" s="23" t="s">
        <v>38</v>
      </c>
      <c r="E4" s="25" t="s">
        <v>38</v>
      </c>
    </row>
    <row r="5" spans="1:5" x14ac:dyDescent="0.4">
      <c r="B5" s="24"/>
      <c r="C5" s="24"/>
      <c r="D5" s="8" t="s">
        <v>39</v>
      </c>
      <c r="E5" s="8" t="s">
        <v>40</v>
      </c>
    </row>
    <row r="6" spans="1:5" x14ac:dyDescent="0.4">
      <c r="B6" s="21" t="s">
        <v>61</v>
      </c>
      <c r="C6" s="21"/>
      <c r="D6" s="29"/>
      <c r="E6" s="29"/>
    </row>
    <row r="7" spans="1:5" ht="24.9" x14ac:dyDescent="0.4">
      <c r="B7" s="6" t="s">
        <v>191</v>
      </c>
      <c r="C7" s="6" t="s">
        <v>192</v>
      </c>
      <c r="D7" s="9" t="s">
        <v>193</v>
      </c>
      <c r="E7" s="9" t="s">
        <v>194</v>
      </c>
    </row>
    <row r="8" spans="1:5" ht="24.9" x14ac:dyDescent="0.4">
      <c r="B8" s="6" t="s">
        <v>195</v>
      </c>
      <c r="C8" s="6" t="s">
        <v>196</v>
      </c>
      <c r="D8" s="9" t="s">
        <v>197</v>
      </c>
      <c r="E8" s="9" t="s">
        <v>198</v>
      </c>
    </row>
    <row r="9" spans="1:5" x14ac:dyDescent="0.4">
      <c r="B9" s="21" t="s">
        <v>41</v>
      </c>
      <c r="C9" s="21"/>
      <c r="D9" s="29"/>
      <c r="E9" s="29"/>
    </row>
    <row r="10" spans="1:5" ht="24.9" x14ac:dyDescent="0.4">
      <c r="B10" s="6" t="s">
        <v>199</v>
      </c>
      <c r="C10" s="6" t="s">
        <v>43</v>
      </c>
      <c r="D10" s="9" t="s">
        <v>167</v>
      </c>
      <c r="E10" s="9" t="s">
        <v>168</v>
      </c>
    </row>
    <row r="11" spans="1:5" ht="24.9" x14ac:dyDescent="0.4">
      <c r="B11" s="6" t="s">
        <v>200</v>
      </c>
      <c r="C11" s="6" t="s">
        <v>47</v>
      </c>
      <c r="D11" s="9" t="s">
        <v>84</v>
      </c>
      <c r="E11" s="9" t="s">
        <v>85</v>
      </c>
    </row>
    <row r="12" spans="1:5" ht="24.9" x14ac:dyDescent="0.4">
      <c r="B12" s="6" t="s">
        <v>201</v>
      </c>
      <c r="C12" s="6" t="s">
        <v>51</v>
      </c>
      <c r="D12" s="9" t="s">
        <v>175</v>
      </c>
      <c r="E12" s="9" t="s">
        <v>176</v>
      </c>
    </row>
  </sheetData>
  <mergeCells count="5">
    <mergeCell ref="B4:B5"/>
    <mergeCell ref="C4:C5"/>
    <mergeCell ref="D4:E4"/>
    <mergeCell ref="B6:E6"/>
    <mergeCell ref="B9:E9"/>
  </mergeCells>
  <pageMargins left="0.7" right="0.7" top="0.75" bottom="0.75" header="0.3" footer="0.3"/>
  <pageSetup paperSize="9" orientation="portrait" horizontalDpi="300" verticalDpi="300"/>
</worksheet>
</file>

<file path=xl/worksheets/sheet5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heetViews>
  <sheetFormatPr baseColWidth="10" defaultRowHeight="14.6" x14ac:dyDescent="0.4"/>
  <cols>
    <col min="2" max="2" width="9.69140625" customWidth="1"/>
    <col min="3" max="3" width="156.765625" customWidth="1"/>
    <col min="4" max="4" width="39.69140625" customWidth="1"/>
    <col min="5" max="5" width="21.69140625" customWidth="1"/>
    <col min="6" max="7" width="20.4609375" customWidth="1"/>
  </cols>
  <sheetData>
    <row r="1" spans="1:7" x14ac:dyDescent="0.4">
      <c r="A1" s="2" t="str">
        <f>HYPERLINK("#'Auswahl Auswertungsmodul'!A1", "Zurück zum Start")</f>
        <v>Zurück zum Start</v>
      </c>
    </row>
    <row r="2" spans="1:7" x14ac:dyDescent="0.4">
      <c r="A2" s="2" t="str">
        <f>HYPERLINK("#'Auswahl KAROTIS'!A1", "Zurück")</f>
        <v>Zurück</v>
      </c>
    </row>
    <row r="3" spans="1:7" x14ac:dyDescent="0.4">
      <c r="B3" s="7" t="s">
        <v>1279</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626</v>
      </c>
      <c r="C6" s="6" t="s">
        <v>627</v>
      </c>
      <c r="D6" s="9" t="s">
        <v>1271</v>
      </c>
      <c r="E6" s="9" t="s">
        <v>1272</v>
      </c>
      <c r="F6" s="9" t="s">
        <v>234</v>
      </c>
      <c r="G6" s="9" t="s">
        <v>234</v>
      </c>
    </row>
    <row r="7" spans="1:7" ht="24.9" x14ac:dyDescent="0.4">
      <c r="B7" s="10" t="s">
        <v>628</v>
      </c>
      <c r="C7" s="10" t="s">
        <v>629</v>
      </c>
      <c r="D7" s="11" t="s">
        <v>926</v>
      </c>
      <c r="E7" s="11" t="s">
        <v>927</v>
      </c>
      <c r="F7" s="11" t="s">
        <v>187</v>
      </c>
      <c r="G7" s="11" t="s">
        <v>187</v>
      </c>
    </row>
    <row r="8" spans="1:7" ht="24.9" x14ac:dyDescent="0.4">
      <c r="B8" s="6" t="s">
        <v>630</v>
      </c>
      <c r="C8" s="6" t="s">
        <v>631</v>
      </c>
      <c r="D8" s="9" t="s">
        <v>143</v>
      </c>
      <c r="E8" s="9" t="s">
        <v>142</v>
      </c>
      <c r="F8" s="9" t="s">
        <v>143</v>
      </c>
      <c r="G8" s="9" t="s">
        <v>143</v>
      </c>
    </row>
    <row r="9" spans="1:7" ht="24.9" x14ac:dyDescent="0.4">
      <c r="B9" s="10" t="s">
        <v>632</v>
      </c>
      <c r="C9" s="10" t="s">
        <v>633</v>
      </c>
      <c r="D9" s="11" t="s">
        <v>206</v>
      </c>
      <c r="E9" s="11" t="s">
        <v>205</v>
      </c>
      <c r="F9" s="11" t="s">
        <v>1273</v>
      </c>
      <c r="G9" s="11" t="s">
        <v>328</v>
      </c>
    </row>
    <row r="10" spans="1:7" ht="24.9" x14ac:dyDescent="0.4">
      <c r="B10" s="6" t="s">
        <v>634</v>
      </c>
      <c r="C10" s="6" t="s">
        <v>635</v>
      </c>
      <c r="D10" s="9" t="s">
        <v>1273</v>
      </c>
      <c r="E10" s="9" t="s">
        <v>1274</v>
      </c>
      <c r="F10" s="9" t="s">
        <v>206</v>
      </c>
      <c r="G10" s="9" t="s">
        <v>206</v>
      </c>
    </row>
    <row r="11" spans="1:7" ht="24.9" x14ac:dyDescent="0.4">
      <c r="B11" s="10" t="s">
        <v>636</v>
      </c>
      <c r="C11" s="10" t="s">
        <v>637</v>
      </c>
      <c r="D11" s="11" t="s">
        <v>143</v>
      </c>
      <c r="E11" s="11" t="s">
        <v>142</v>
      </c>
      <c r="F11" s="11" t="s">
        <v>143</v>
      </c>
      <c r="G11" s="11" t="s">
        <v>143</v>
      </c>
    </row>
    <row r="12" spans="1:7" ht="24.9" x14ac:dyDescent="0.4">
      <c r="B12" s="6" t="s">
        <v>638</v>
      </c>
      <c r="C12" s="6" t="s">
        <v>639</v>
      </c>
      <c r="D12" s="9" t="s">
        <v>641</v>
      </c>
      <c r="E12" s="9" t="s">
        <v>640</v>
      </c>
      <c r="F12" s="9" t="s">
        <v>1275</v>
      </c>
      <c r="G12" s="9" t="s">
        <v>641</v>
      </c>
    </row>
    <row r="13" spans="1:7" ht="24.9" x14ac:dyDescent="0.4">
      <c r="B13" s="10" t="s">
        <v>642</v>
      </c>
      <c r="C13" s="10" t="s">
        <v>643</v>
      </c>
      <c r="D13" s="11" t="s">
        <v>1276</v>
      </c>
      <c r="E13" s="11" t="s">
        <v>1277</v>
      </c>
      <c r="F13" s="11" t="s">
        <v>1278</v>
      </c>
      <c r="G13" s="11" t="s">
        <v>452</v>
      </c>
    </row>
    <row r="14" spans="1:7" x14ac:dyDescent="0.4">
      <c r="B14"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5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baseColWidth="10" defaultRowHeight="14.6" x14ac:dyDescent="0.4"/>
  <cols>
    <col min="2" max="2" width="9.69140625" customWidth="1"/>
    <col min="3" max="3" width="63.304687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KAROTIS'!A1", "Zurück")</f>
        <v>Zurück</v>
      </c>
    </row>
    <row r="3" spans="1:7" x14ac:dyDescent="0.4">
      <c r="B3" s="7" t="s">
        <v>937</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61</v>
      </c>
      <c r="C6" s="21"/>
      <c r="D6" s="29"/>
      <c r="E6" s="29"/>
      <c r="F6" s="29"/>
      <c r="G6" s="29"/>
    </row>
    <row r="7" spans="1:7" ht="24.9" x14ac:dyDescent="0.4">
      <c r="B7" s="6" t="s">
        <v>191</v>
      </c>
      <c r="C7" s="6" t="s">
        <v>192</v>
      </c>
      <c r="D7" s="9" t="s">
        <v>929</v>
      </c>
      <c r="E7" s="9" t="s">
        <v>930</v>
      </c>
      <c r="F7" s="9" t="s">
        <v>194</v>
      </c>
      <c r="G7" s="9" t="s">
        <v>194</v>
      </c>
    </row>
    <row r="8" spans="1:7" ht="24.9" x14ac:dyDescent="0.4">
      <c r="B8" s="6" t="s">
        <v>195</v>
      </c>
      <c r="C8" s="6" t="s">
        <v>196</v>
      </c>
      <c r="D8" s="9" t="s">
        <v>931</v>
      </c>
      <c r="E8" s="9" t="s">
        <v>932</v>
      </c>
      <c r="F8" s="9" t="s">
        <v>198</v>
      </c>
      <c r="G8" s="9" t="s">
        <v>198</v>
      </c>
    </row>
    <row r="9" spans="1:7" x14ac:dyDescent="0.4">
      <c r="B9" s="21" t="s">
        <v>41</v>
      </c>
      <c r="C9" s="21"/>
      <c r="D9" s="29"/>
      <c r="E9" s="29"/>
      <c r="F9" s="29"/>
      <c r="G9" s="29"/>
    </row>
    <row r="10" spans="1:7" ht="24.9" x14ac:dyDescent="0.4">
      <c r="B10" s="6" t="s">
        <v>199</v>
      </c>
      <c r="C10" s="6" t="s">
        <v>43</v>
      </c>
      <c r="D10" s="9" t="s">
        <v>933</v>
      </c>
      <c r="E10" s="9" t="s">
        <v>934</v>
      </c>
      <c r="F10" s="9" t="s">
        <v>168</v>
      </c>
      <c r="G10" s="9" t="s">
        <v>168</v>
      </c>
    </row>
    <row r="11" spans="1:7" ht="24.9" x14ac:dyDescent="0.4">
      <c r="B11" s="6" t="s">
        <v>200</v>
      </c>
      <c r="C11" s="6" t="s">
        <v>47</v>
      </c>
      <c r="D11" s="9" t="s">
        <v>85</v>
      </c>
      <c r="E11" s="9" t="s">
        <v>84</v>
      </c>
      <c r="F11" s="9" t="s">
        <v>85</v>
      </c>
      <c r="G11" s="9" t="s">
        <v>85</v>
      </c>
    </row>
    <row r="12" spans="1:7" ht="24.9" x14ac:dyDescent="0.4">
      <c r="B12" s="6" t="s">
        <v>201</v>
      </c>
      <c r="C12" s="6" t="s">
        <v>51</v>
      </c>
      <c r="D12" s="9" t="s">
        <v>935</v>
      </c>
      <c r="E12" s="9" t="s">
        <v>936</v>
      </c>
      <c r="F12" s="9" t="s">
        <v>176</v>
      </c>
      <c r="G12" s="9" t="s">
        <v>176</v>
      </c>
    </row>
    <row r="13" spans="1:7" x14ac:dyDescent="0.4">
      <c r="B13" s="13" t="s">
        <v>859</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5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heetViews>
  <sheetFormatPr baseColWidth="10" defaultRowHeight="14.6" x14ac:dyDescent="0.4"/>
  <cols>
    <col min="2" max="2" width="9.69140625" customWidth="1"/>
    <col min="3" max="3" width="114.69140625" customWidth="1"/>
    <col min="4" max="4" width="196.69140625" customWidth="1"/>
  </cols>
  <sheetData>
    <row r="1" spans="1:4" x14ac:dyDescent="0.4">
      <c r="A1" s="2" t="str">
        <f>HYPERLINK("#'Auswahl Auswertungsmodul'!A1", "Zurück zum Start")</f>
        <v>Zurück zum Start</v>
      </c>
    </row>
    <row r="2" spans="1:4" x14ac:dyDescent="0.4">
      <c r="A2" s="2" t="str">
        <f>HYPERLINK("#'Auswahl KAROTIS'!A1", "Zurück")</f>
        <v>Zurück</v>
      </c>
    </row>
    <row r="3" spans="1:4" x14ac:dyDescent="0.4">
      <c r="B3" s="7" t="s">
        <v>1507</v>
      </c>
    </row>
    <row r="4" spans="1:4" x14ac:dyDescent="0.4">
      <c r="B4" s="3" t="s">
        <v>36</v>
      </c>
      <c r="C4" s="4" t="s">
        <v>345</v>
      </c>
      <c r="D4" s="4" t="s">
        <v>1028</v>
      </c>
    </row>
    <row r="5" spans="1:4" x14ac:dyDescent="0.4">
      <c r="B5" s="5" t="s">
        <v>626</v>
      </c>
      <c r="C5" s="6" t="s">
        <v>627</v>
      </c>
      <c r="D5" s="6" t="s">
        <v>1504</v>
      </c>
    </row>
    <row r="6" spans="1:4" x14ac:dyDescent="0.4">
      <c r="B6" s="14" t="s">
        <v>628</v>
      </c>
      <c r="C6" s="10" t="s">
        <v>629</v>
      </c>
      <c r="D6" s="10" t="s">
        <v>1505</v>
      </c>
    </row>
    <row r="7" spans="1:4" x14ac:dyDescent="0.4">
      <c r="B7" s="5" t="s">
        <v>634</v>
      </c>
      <c r="C7" s="6" t="s">
        <v>635</v>
      </c>
      <c r="D7" s="6" t="s">
        <v>1505</v>
      </c>
    </row>
    <row r="8" spans="1:4" ht="37.299999999999997" x14ac:dyDescent="0.4">
      <c r="B8" s="14" t="s">
        <v>642</v>
      </c>
      <c r="C8" s="10" t="s">
        <v>643</v>
      </c>
      <c r="D8" s="10" t="s">
        <v>1506</v>
      </c>
    </row>
  </sheetData>
  <pageMargins left="0.7" right="0.7" top="0.75" bottom="0.75" header="0.3" footer="0.3"/>
  <pageSetup paperSize="9" orientation="portrait" horizontalDpi="300" verticalDpi="300"/>
</worksheet>
</file>

<file path=xl/worksheets/sheet5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heetViews>
  <sheetFormatPr baseColWidth="10" defaultRowHeight="14.6" x14ac:dyDescent="0.4"/>
  <cols>
    <col min="2" max="2" width="9.69140625" customWidth="1"/>
    <col min="3" max="3" width="63.3046875" customWidth="1"/>
    <col min="4" max="4" width="250.69140625" customWidth="1"/>
  </cols>
  <sheetData>
    <row r="1" spans="1:4" x14ac:dyDescent="0.4">
      <c r="A1" s="2" t="str">
        <f>HYPERLINK("#'Auswahl Auswertungsmodul'!A1", "Zurück zum Start")</f>
        <v>Zurück zum Start</v>
      </c>
    </row>
    <row r="2" spans="1:4" x14ac:dyDescent="0.4">
      <c r="A2" s="2" t="str">
        <f>HYPERLINK("#'Auswahl KAROTIS'!A1", "Zurück")</f>
        <v>Zurück</v>
      </c>
    </row>
    <row r="3" spans="1:4" x14ac:dyDescent="0.4">
      <c r="B3" s="7" t="s">
        <v>1062</v>
      </c>
    </row>
    <row r="4" spans="1:4" x14ac:dyDescent="0.4">
      <c r="B4" s="3" t="s">
        <v>36</v>
      </c>
      <c r="C4" s="4" t="s">
        <v>37</v>
      </c>
      <c r="D4" s="4" t="s">
        <v>1028</v>
      </c>
    </row>
    <row r="5" spans="1:4" x14ac:dyDescent="0.4">
      <c r="B5" s="21" t="s">
        <v>61</v>
      </c>
      <c r="C5" s="21"/>
      <c r="D5" s="21"/>
    </row>
    <row r="6" spans="1:4" x14ac:dyDescent="0.4">
      <c r="B6" s="5" t="s">
        <v>191</v>
      </c>
      <c r="C6" s="6" t="s">
        <v>192</v>
      </c>
      <c r="D6" s="6" t="s">
        <v>1058</v>
      </c>
    </row>
    <row r="7" spans="1:4" ht="62.15" x14ac:dyDescent="0.4">
      <c r="B7" s="5" t="s">
        <v>195</v>
      </c>
      <c r="C7" s="6" t="s">
        <v>196</v>
      </c>
      <c r="D7" s="6" t="s">
        <v>1059</v>
      </c>
    </row>
    <row r="8" spans="1:4" x14ac:dyDescent="0.4">
      <c r="B8" s="21" t="s">
        <v>41</v>
      </c>
      <c r="C8" s="21"/>
      <c r="D8" s="21"/>
    </row>
    <row r="9" spans="1:4" ht="37.299999999999997" x14ac:dyDescent="0.4">
      <c r="B9" s="5" t="s">
        <v>199</v>
      </c>
      <c r="C9" s="6" t="s">
        <v>43</v>
      </c>
      <c r="D9" s="6" t="s">
        <v>1060</v>
      </c>
    </row>
    <row r="10" spans="1:4" ht="37.299999999999997" x14ac:dyDescent="0.4">
      <c r="B10" s="5" t="s">
        <v>201</v>
      </c>
      <c r="C10" s="6" t="s">
        <v>51</v>
      </c>
      <c r="D10" s="6" t="s">
        <v>1061</v>
      </c>
    </row>
  </sheetData>
  <mergeCells count="2">
    <mergeCell ref="B5:D5"/>
    <mergeCell ref="B8:D8"/>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workbookViewId="0"/>
  </sheetViews>
  <sheetFormatPr baseColWidth="10" defaultRowHeight="14.6" x14ac:dyDescent="0.4"/>
  <cols>
    <col min="2" max="2" width="79.6132812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Ü'!A1", "Zurück")</f>
        <v>Zurück</v>
      </c>
    </row>
    <row r="3" spans="1:8" x14ac:dyDescent="0.4">
      <c r="B3" s="7" t="s">
        <v>7485</v>
      </c>
    </row>
    <row r="4" spans="1:8" x14ac:dyDescent="0.4">
      <c r="B4" s="4" t="s">
        <v>7431</v>
      </c>
      <c r="C4" s="15" t="s">
        <v>3316</v>
      </c>
      <c r="D4" s="15" t="s">
        <v>3750</v>
      </c>
      <c r="E4" s="15" t="s">
        <v>3318</v>
      </c>
      <c r="F4" s="15" t="s">
        <v>3319</v>
      </c>
      <c r="G4" s="15" t="s">
        <v>3320</v>
      </c>
      <c r="H4" s="15" t="s">
        <v>3321</v>
      </c>
    </row>
    <row r="5" spans="1:8" ht="24.9" x14ac:dyDescent="0.4">
      <c r="B5" s="6" t="s">
        <v>7432</v>
      </c>
      <c r="C5" s="9" t="s">
        <v>3822</v>
      </c>
      <c r="D5" s="9" t="s">
        <v>3823</v>
      </c>
      <c r="E5" s="9" t="s">
        <v>1588</v>
      </c>
      <c r="F5" s="9" t="s">
        <v>3824</v>
      </c>
      <c r="G5" s="9" t="s">
        <v>3825</v>
      </c>
      <c r="H5" s="9" t="s">
        <v>3826</v>
      </c>
    </row>
    <row r="6" spans="1:8" ht="24.9" x14ac:dyDescent="0.4">
      <c r="B6" s="10" t="s">
        <v>7467</v>
      </c>
      <c r="C6" s="11" t="s">
        <v>3857</v>
      </c>
      <c r="D6" s="11" t="s">
        <v>3858</v>
      </c>
      <c r="E6" s="11" t="s">
        <v>2009</v>
      </c>
      <c r="F6" s="11" t="s">
        <v>3859</v>
      </c>
      <c r="G6" s="11" t="s">
        <v>3860</v>
      </c>
      <c r="H6" s="11" t="s">
        <v>3861</v>
      </c>
    </row>
    <row r="7" spans="1:8" ht="24.9" x14ac:dyDescent="0.4">
      <c r="B7" s="6" t="s">
        <v>7468</v>
      </c>
      <c r="C7" s="9" t="s">
        <v>3877</v>
      </c>
      <c r="D7" s="9" t="s">
        <v>3878</v>
      </c>
      <c r="E7" s="9" t="s">
        <v>1705</v>
      </c>
      <c r="F7" s="9" t="s">
        <v>3879</v>
      </c>
      <c r="G7" s="9" t="s">
        <v>3880</v>
      </c>
      <c r="H7" s="9" t="s">
        <v>3881</v>
      </c>
    </row>
    <row r="8" spans="1:8" ht="24.9" x14ac:dyDescent="0.4">
      <c r="B8" s="10" t="s">
        <v>7433</v>
      </c>
      <c r="C8" s="11" t="s">
        <v>3777</v>
      </c>
      <c r="D8" s="11" t="s">
        <v>3778</v>
      </c>
      <c r="E8" s="11" t="s">
        <v>1586</v>
      </c>
      <c r="F8" s="11" t="s">
        <v>3779</v>
      </c>
      <c r="G8" s="11" t="s">
        <v>3780</v>
      </c>
      <c r="H8" s="11" t="s">
        <v>3781</v>
      </c>
    </row>
    <row r="9" spans="1:8" ht="24.9" x14ac:dyDescent="0.4">
      <c r="B9" s="6" t="s">
        <v>7469</v>
      </c>
      <c r="C9" s="9" t="s">
        <v>1629</v>
      </c>
      <c r="D9" s="9" t="s">
        <v>7470</v>
      </c>
      <c r="E9" s="9" t="s">
        <v>1586</v>
      </c>
      <c r="F9" s="9" t="s">
        <v>167</v>
      </c>
      <c r="G9" s="9" t="s">
        <v>972</v>
      </c>
      <c r="H9" s="9" t="s">
        <v>972</v>
      </c>
    </row>
    <row r="10" spans="1:8" ht="24.9" x14ac:dyDescent="0.4">
      <c r="B10" s="10" t="s">
        <v>7471</v>
      </c>
      <c r="C10" s="11" t="s">
        <v>1736</v>
      </c>
      <c r="D10" s="11" t="s">
        <v>7472</v>
      </c>
      <c r="E10" s="11" t="s">
        <v>1586</v>
      </c>
      <c r="F10" s="11" t="s">
        <v>451</v>
      </c>
      <c r="G10" s="11" t="s">
        <v>2537</v>
      </c>
      <c r="H10" s="11" t="s">
        <v>2537</v>
      </c>
    </row>
    <row r="11" spans="1:8" ht="24.9" x14ac:dyDescent="0.4">
      <c r="B11" s="6" t="s">
        <v>7435</v>
      </c>
      <c r="C11" s="9" t="s">
        <v>1851</v>
      </c>
      <c r="D11" s="9" t="s">
        <v>4280</v>
      </c>
      <c r="E11" s="9" t="s">
        <v>1586</v>
      </c>
      <c r="F11" s="9" t="s">
        <v>148</v>
      </c>
      <c r="G11" s="9" t="s">
        <v>902</v>
      </c>
      <c r="H11" s="9" t="s">
        <v>902</v>
      </c>
    </row>
    <row r="12" spans="1:8" ht="24.9" x14ac:dyDescent="0.4">
      <c r="B12" s="10" t="s">
        <v>7436</v>
      </c>
      <c r="C12" s="11" t="s">
        <v>1684</v>
      </c>
      <c r="D12" s="11" t="s">
        <v>7473</v>
      </c>
      <c r="E12" s="11" t="s">
        <v>1586</v>
      </c>
      <c r="F12" s="11" t="s">
        <v>451</v>
      </c>
      <c r="G12" s="11" t="s">
        <v>2428</v>
      </c>
      <c r="H12" s="11" t="s">
        <v>2428</v>
      </c>
    </row>
    <row r="13" spans="1:8" ht="24.9" x14ac:dyDescent="0.4">
      <c r="B13" s="6" t="s">
        <v>7438</v>
      </c>
      <c r="C13" s="9" t="s">
        <v>1585</v>
      </c>
      <c r="D13" s="9" t="s">
        <v>49</v>
      </c>
      <c r="E13" s="9" t="s">
        <v>1586</v>
      </c>
      <c r="F13" s="9" t="s">
        <v>52</v>
      </c>
      <c r="G13" s="9" t="s">
        <v>52</v>
      </c>
      <c r="H13" s="9" t="s">
        <v>52</v>
      </c>
    </row>
    <row r="14" spans="1:8" ht="24.9" x14ac:dyDescent="0.4">
      <c r="B14" s="10" t="s">
        <v>7439</v>
      </c>
      <c r="C14" s="11" t="s">
        <v>1736</v>
      </c>
      <c r="D14" s="11" t="s">
        <v>7474</v>
      </c>
      <c r="E14" s="11" t="s">
        <v>1586</v>
      </c>
      <c r="F14" s="11" t="s">
        <v>167</v>
      </c>
      <c r="G14" s="11" t="s">
        <v>972</v>
      </c>
      <c r="H14" s="11" t="s">
        <v>972</v>
      </c>
    </row>
    <row r="15" spans="1:8" ht="24.9" x14ac:dyDescent="0.4">
      <c r="B15" s="6" t="s">
        <v>7440</v>
      </c>
      <c r="C15" s="9" t="s">
        <v>1632</v>
      </c>
      <c r="D15" s="9" t="s">
        <v>923</v>
      </c>
      <c r="E15" s="9" t="s">
        <v>1586</v>
      </c>
      <c r="F15" s="9" t="s">
        <v>44</v>
      </c>
      <c r="G15" s="9" t="s">
        <v>899</v>
      </c>
      <c r="H15" s="9" t="s">
        <v>899</v>
      </c>
    </row>
    <row r="16" spans="1:8" ht="24.9" x14ac:dyDescent="0.4">
      <c r="B16" s="10" t="s">
        <v>7441</v>
      </c>
      <c r="C16" s="11" t="s">
        <v>1745</v>
      </c>
      <c r="D16" s="11" t="s">
        <v>7475</v>
      </c>
      <c r="E16" s="11" t="s">
        <v>1586</v>
      </c>
      <c r="F16" s="11" t="s">
        <v>52</v>
      </c>
      <c r="G16" s="11" t="s">
        <v>52</v>
      </c>
      <c r="H16" s="11" t="s">
        <v>52</v>
      </c>
    </row>
    <row r="17" spans="2:8" ht="24.9" x14ac:dyDescent="0.4">
      <c r="B17" s="6" t="s">
        <v>7445</v>
      </c>
      <c r="C17" s="9" t="s">
        <v>1944</v>
      </c>
      <c r="D17" s="9" t="s">
        <v>7476</v>
      </c>
      <c r="E17" s="9" t="s">
        <v>1586</v>
      </c>
      <c r="F17" s="9" t="s">
        <v>599</v>
      </c>
      <c r="G17" s="9" t="s">
        <v>6686</v>
      </c>
      <c r="H17" s="9" t="s">
        <v>6686</v>
      </c>
    </row>
    <row r="18" spans="2:8" ht="24.9" x14ac:dyDescent="0.4">
      <c r="B18" s="10" t="s">
        <v>7477</v>
      </c>
      <c r="C18" s="11" t="s">
        <v>3848</v>
      </c>
      <c r="D18" s="11" t="s">
        <v>7478</v>
      </c>
      <c r="E18" s="11" t="s">
        <v>1586</v>
      </c>
      <c r="F18" s="11" t="s">
        <v>623</v>
      </c>
      <c r="G18" s="11" t="s">
        <v>2528</v>
      </c>
      <c r="H18" s="11" t="s">
        <v>2528</v>
      </c>
    </row>
    <row r="19" spans="2:8" ht="24.9" x14ac:dyDescent="0.4">
      <c r="B19" s="6" t="s">
        <v>7446</v>
      </c>
      <c r="C19" s="9" t="s">
        <v>3695</v>
      </c>
      <c r="D19" s="9" t="s">
        <v>7479</v>
      </c>
      <c r="E19" s="9" t="s">
        <v>1586</v>
      </c>
      <c r="F19" s="9" t="s">
        <v>182</v>
      </c>
      <c r="G19" s="9" t="s">
        <v>1003</v>
      </c>
      <c r="H19" s="9" t="s">
        <v>1003</v>
      </c>
    </row>
    <row r="20" spans="2:8" ht="24.9" x14ac:dyDescent="0.4">
      <c r="B20" s="10" t="s">
        <v>7447</v>
      </c>
      <c r="C20" s="11" t="s">
        <v>4878</v>
      </c>
      <c r="D20" s="11" t="s">
        <v>7480</v>
      </c>
      <c r="E20" s="11" t="s">
        <v>1586</v>
      </c>
      <c r="F20" s="11" t="s">
        <v>623</v>
      </c>
      <c r="G20" s="11" t="s">
        <v>3738</v>
      </c>
      <c r="H20" s="11" t="s">
        <v>3738</v>
      </c>
    </row>
    <row r="21" spans="2:8" ht="24.9" x14ac:dyDescent="0.4">
      <c r="B21" s="6" t="s">
        <v>7448</v>
      </c>
      <c r="C21" s="9" t="s">
        <v>6903</v>
      </c>
      <c r="D21" s="9" t="s">
        <v>7481</v>
      </c>
      <c r="E21" s="9" t="s">
        <v>1586</v>
      </c>
      <c r="F21" s="9" t="s">
        <v>7482</v>
      </c>
      <c r="G21" s="9" t="s">
        <v>7483</v>
      </c>
      <c r="H21" s="9" t="s">
        <v>7483</v>
      </c>
    </row>
    <row r="22" spans="2:8" ht="24.9" x14ac:dyDescent="0.4">
      <c r="B22" s="10" t="s">
        <v>7449</v>
      </c>
      <c r="C22" s="11" t="s">
        <v>1944</v>
      </c>
      <c r="D22" s="11" t="s">
        <v>7484</v>
      </c>
      <c r="E22" s="11" t="s">
        <v>1586</v>
      </c>
      <c r="F22" s="11" t="s">
        <v>602</v>
      </c>
      <c r="G22" s="11" t="s">
        <v>6235</v>
      </c>
      <c r="H22" s="11" t="s">
        <v>6235</v>
      </c>
    </row>
    <row r="23" spans="2:8" ht="24.9" x14ac:dyDescent="0.4">
      <c r="B23" s="6" t="s">
        <v>7450</v>
      </c>
      <c r="C23" s="9" t="s">
        <v>4023</v>
      </c>
      <c r="D23" s="9" t="s">
        <v>4024</v>
      </c>
      <c r="E23" s="9" t="s">
        <v>1586</v>
      </c>
      <c r="F23" s="9" t="s">
        <v>4025</v>
      </c>
      <c r="G23" s="9" t="s">
        <v>4026</v>
      </c>
      <c r="H23" s="9" t="s">
        <v>4027</v>
      </c>
    </row>
    <row r="24" spans="2:8" ht="24.9" x14ac:dyDescent="0.4">
      <c r="B24" s="10" t="s">
        <v>7451</v>
      </c>
      <c r="C24" s="11" t="s">
        <v>4340</v>
      </c>
      <c r="D24" s="11" t="s">
        <v>4341</v>
      </c>
      <c r="E24" s="11" t="s">
        <v>1586</v>
      </c>
      <c r="F24" s="11" t="s">
        <v>4342</v>
      </c>
      <c r="G24" s="11" t="s">
        <v>4343</v>
      </c>
      <c r="H24" s="11" t="s">
        <v>4344</v>
      </c>
    </row>
    <row r="25" spans="2:8" ht="24.9" x14ac:dyDescent="0.4">
      <c r="B25" s="6" t="s">
        <v>7452</v>
      </c>
      <c r="C25" s="9" t="s">
        <v>4238</v>
      </c>
      <c r="D25" s="9" t="s">
        <v>4239</v>
      </c>
      <c r="E25" s="9" t="s">
        <v>1588</v>
      </c>
      <c r="F25" s="9" t="s">
        <v>4240</v>
      </c>
      <c r="G25" s="9" t="s">
        <v>4241</v>
      </c>
      <c r="H25" s="9" t="s">
        <v>4242</v>
      </c>
    </row>
    <row r="26" spans="2:8" ht="24.9" x14ac:dyDescent="0.4">
      <c r="B26" s="10" t="s">
        <v>7453</v>
      </c>
      <c r="C26" s="11" t="s">
        <v>4058</v>
      </c>
      <c r="D26" s="11" t="s">
        <v>4059</v>
      </c>
      <c r="E26" s="11" t="s">
        <v>1586</v>
      </c>
      <c r="F26" s="11" t="s">
        <v>4060</v>
      </c>
      <c r="G26" s="11" t="s">
        <v>4061</v>
      </c>
      <c r="H26" s="11" t="s">
        <v>4062</v>
      </c>
    </row>
    <row r="27" spans="2:8" ht="24.9" x14ac:dyDescent="0.4">
      <c r="B27" s="6" t="s">
        <v>7454</v>
      </c>
      <c r="C27" s="9" t="s">
        <v>4269</v>
      </c>
      <c r="D27" s="9" t="s">
        <v>4270</v>
      </c>
      <c r="E27" s="9" t="s">
        <v>1586</v>
      </c>
      <c r="F27" s="9" t="s">
        <v>4271</v>
      </c>
      <c r="G27" s="9" t="s">
        <v>4272</v>
      </c>
      <c r="H27" s="9" t="s">
        <v>4273</v>
      </c>
    </row>
    <row r="28" spans="2:8" ht="24.9" x14ac:dyDescent="0.4">
      <c r="B28" s="10" t="s">
        <v>7455</v>
      </c>
      <c r="C28" s="11" t="s">
        <v>3916</v>
      </c>
      <c r="D28" s="11" t="s">
        <v>3917</v>
      </c>
      <c r="E28" s="11" t="s">
        <v>1586</v>
      </c>
      <c r="F28" s="11" t="s">
        <v>3918</v>
      </c>
      <c r="G28" s="11" t="s">
        <v>3919</v>
      </c>
      <c r="H28" s="11" t="s">
        <v>3920</v>
      </c>
    </row>
    <row r="29" spans="2:8" ht="24.9" x14ac:dyDescent="0.4">
      <c r="B29" s="6" t="s">
        <v>7456</v>
      </c>
      <c r="C29" s="9" t="s">
        <v>3931</v>
      </c>
      <c r="D29" s="9" t="s">
        <v>3932</v>
      </c>
      <c r="E29" s="9" t="s">
        <v>1586</v>
      </c>
      <c r="F29" s="9" t="s">
        <v>3933</v>
      </c>
      <c r="G29" s="9" t="s">
        <v>3934</v>
      </c>
      <c r="H29" s="9" t="s">
        <v>3935</v>
      </c>
    </row>
    <row r="30" spans="2:8" ht="24.9" x14ac:dyDescent="0.4">
      <c r="B30" s="10" t="s">
        <v>7457</v>
      </c>
      <c r="C30" s="11" t="s">
        <v>3950</v>
      </c>
      <c r="D30" s="11" t="s">
        <v>3951</v>
      </c>
      <c r="E30" s="11" t="s">
        <v>1586</v>
      </c>
      <c r="F30" s="11" t="s">
        <v>3952</v>
      </c>
      <c r="G30" s="11" t="s">
        <v>3953</v>
      </c>
      <c r="H30" s="11" t="s">
        <v>3954</v>
      </c>
    </row>
    <row r="31" spans="2:8" ht="24.9" x14ac:dyDescent="0.4">
      <c r="B31" s="6" t="s">
        <v>7458</v>
      </c>
      <c r="C31" s="9" t="s">
        <v>3979</v>
      </c>
      <c r="D31" s="9" t="s">
        <v>3980</v>
      </c>
      <c r="E31" s="9" t="s">
        <v>1586</v>
      </c>
      <c r="F31" s="9" t="s">
        <v>3981</v>
      </c>
      <c r="G31" s="9" t="s">
        <v>3982</v>
      </c>
      <c r="H31" s="9" t="s">
        <v>3983</v>
      </c>
    </row>
    <row r="32" spans="2:8" ht="24.9" x14ac:dyDescent="0.4">
      <c r="B32" s="10" t="s">
        <v>7459</v>
      </c>
      <c r="C32" s="11" t="s">
        <v>3993</v>
      </c>
      <c r="D32" s="11" t="s">
        <v>3994</v>
      </c>
      <c r="E32" s="11" t="s">
        <v>1586</v>
      </c>
      <c r="F32" s="11" t="s">
        <v>3995</v>
      </c>
      <c r="G32" s="11" t="s">
        <v>2064</v>
      </c>
      <c r="H32" s="11" t="s">
        <v>1415</v>
      </c>
    </row>
    <row r="33" spans="2:8" ht="24.9" x14ac:dyDescent="0.4">
      <c r="B33" s="6" t="s">
        <v>7460</v>
      </c>
      <c r="C33" s="9" t="s">
        <v>4004</v>
      </c>
      <c r="D33" s="9" t="s">
        <v>4005</v>
      </c>
      <c r="E33" s="9" t="s">
        <v>1586</v>
      </c>
      <c r="F33" s="9" t="s">
        <v>4006</v>
      </c>
      <c r="G33" s="9" t="s">
        <v>4007</v>
      </c>
      <c r="H33" s="9" t="s">
        <v>2474</v>
      </c>
    </row>
    <row r="34" spans="2:8" ht="24.9" x14ac:dyDescent="0.4">
      <c r="B34" s="10" t="s">
        <v>7461</v>
      </c>
      <c r="C34" s="11" t="s">
        <v>4087</v>
      </c>
      <c r="D34" s="11" t="s">
        <v>4088</v>
      </c>
      <c r="E34" s="11" t="s">
        <v>1586</v>
      </c>
      <c r="F34" s="11" t="s">
        <v>4089</v>
      </c>
      <c r="G34" s="11" t="s">
        <v>4090</v>
      </c>
      <c r="H34" s="11" t="s">
        <v>4091</v>
      </c>
    </row>
    <row r="35" spans="2:8" ht="24.9" x14ac:dyDescent="0.4">
      <c r="B35" s="6" t="s">
        <v>7462</v>
      </c>
      <c r="C35" s="9" t="s">
        <v>4292</v>
      </c>
      <c r="D35" s="9" t="s">
        <v>4293</v>
      </c>
      <c r="E35" s="9" t="s">
        <v>1586</v>
      </c>
      <c r="F35" s="9" t="s">
        <v>4294</v>
      </c>
      <c r="G35" s="9" t="s">
        <v>4295</v>
      </c>
      <c r="H35" s="9" t="s">
        <v>4296</v>
      </c>
    </row>
    <row r="36" spans="2:8" ht="24.9" x14ac:dyDescent="0.4">
      <c r="B36" s="10" t="s">
        <v>7463</v>
      </c>
      <c r="C36" s="11" t="s">
        <v>4166</v>
      </c>
      <c r="D36" s="11" t="s">
        <v>4167</v>
      </c>
      <c r="E36" s="11" t="s">
        <v>1586</v>
      </c>
      <c r="F36" s="11" t="s">
        <v>4168</v>
      </c>
      <c r="G36" s="11" t="s">
        <v>4169</v>
      </c>
      <c r="H36" s="11" t="s">
        <v>4170</v>
      </c>
    </row>
    <row r="37" spans="2:8" ht="24.9" x14ac:dyDescent="0.4">
      <c r="B37" s="6" t="s">
        <v>7464</v>
      </c>
      <c r="C37" s="9" t="s">
        <v>4118</v>
      </c>
      <c r="D37" s="9" t="s">
        <v>4119</v>
      </c>
      <c r="E37" s="9" t="s">
        <v>1586</v>
      </c>
      <c r="F37" s="9" t="s">
        <v>4120</v>
      </c>
      <c r="G37" s="9" t="s">
        <v>4121</v>
      </c>
      <c r="H37" s="9" t="s">
        <v>4122</v>
      </c>
    </row>
    <row r="38" spans="2:8" ht="24.9" x14ac:dyDescent="0.4">
      <c r="B38" s="10" t="s">
        <v>7465</v>
      </c>
      <c r="C38" s="11" t="s">
        <v>4202</v>
      </c>
      <c r="D38" s="11" t="s">
        <v>4203</v>
      </c>
      <c r="E38" s="11" t="s">
        <v>1586</v>
      </c>
      <c r="F38" s="11" t="s">
        <v>4204</v>
      </c>
      <c r="G38" s="11" t="s">
        <v>4205</v>
      </c>
      <c r="H38" s="11" t="s">
        <v>4206</v>
      </c>
    </row>
  </sheetData>
  <pageMargins left="0.7" right="0.7" top="0.75" bottom="0.75" header="0.3" footer="0.3"/>
  <pageSetup paperSize="9" orientation="portrait" horizontalDpi="300" verticalDpi="30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61.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WI-HI-A'!A1", "Zurück")</f>
        <v>Zurück</v>
      </c>
    </row>
    <row r="3" spans="1:5" x14ac:dyDescent="0.4">
      <c r="B3" s="7" t="s">
        <v>2124</v>
      </c>
    </row>
    <row r="4" spans="1:5" x14ac:dyDescent="0.4">
      <c r="B4" s="3" t="s">
        <v>36</v>
      </c>
      <c r="C4" s="4" t="s">
        <v>2081</v>
      </c>
      <c r="D4" s="3" t="s">
        <v>1747</v>
      </c>
      <c r="E4" s="4" t="s">
        <v>1028</v>
      </c>
    </row>
    <row r="5" spans="1:5" ht="409.6" x14ac:dyDescent="0.4">
      <c r="B5" s="5" t="s">
        <v>542</v>
      </c>
      <c r="C5" s="6" t="s">
        <v>543</v>
      </c>
      <c r="D5" s="5" t="s">
        <v>7</v>
      </c>
      <c r="E5" s="6" t="s">
        <v>2121</v>
      </c>
    </row>
    <row r="6" spans="1:5" ht="174" x14ac:dyDescent="0.4">
      <c r="B6" s="14" t="s">
        <v>542</v>
      </c>
      <c r="C6" s="10" t="s">
        <v>543</v>
      </c>
      <c r="D6" s="14" t="s">
        <v>10</v>
      </c>
      <c r="E6" s="10" t="s">
        <v>2122</v>
      </c>
    </row>
    <row r="7" spans="1:5" ht="111.9" x14ac:dyDescent="0.4">
      <c r="B7" s="5" t="s">
        <v>542</v>
      </c>
      <c r="C7" s="6" t="s">
        <v>543</v>
      </c>
      <c r="D7" s="5" t="s">
        <v>13</v>
      </c>
      <c r="E7" s="6" t="s">
        <v>2123</v>
      </c>
    </row>
  </sheetData>
  <pageMargins left="0.7" right="0.7" top="0.75" bottom="0.75" header="0.3" footer="0.3"/>
  <pageSetup paperSize="9" orientation="portrait" horizontalDpi="300" verticalDpi="300"/>
</worksheet>
</file>

<file path=xl/worksheets/sheet6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baseColWidth="10" defaultRowHeight="14.6" x14ac:dyDescent="0.4"/>
  <cols>
    <col min="2" max="2" width="9.69140625" customWidth="1"/>
    <col min="3" max="3" width="63.304687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KAROTIS'!A1", "Zurück")</f>
        <v>Zurück</v>
      </c>
    </row>
    <row r="3" spans="1:7" x14ac:dyDescent="0.4">
      <c r="B3" s="7" t="s">
        <v>1681</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61</v>
      </c>
      <c r="C6" s="21"/>
      <c r="D6" s="29"/>
      <c r="E6" s="29"/>
      <c r="F6" s="29"/>
      <c r="G6" s="29"/>
    </row>
    <row r="7" spans="1:7" ht="24.9" x14ac:dyDescent="0.4">
      <c r="B7" s="6" t="s">
        <v>191</v>
      </c>
      <c r="C7" s="6" t="s">
        <v>192</v>
      </c>
      <c r="D7" s="9" t="s">
        <v>1676</v>
      </c>
      <c r="E7" s="9" t="s">
        <v>1677</v>
      </c>
      <c r="F7" s="9" t="s">
        <v>929</v>
      </c>
      <c r="G7" s="9" t="s">
        <v>194</v>
      </c>
    </row>
    <row r="8" spans="1:7" ht="24.9" x14ac:dyDescent="0.4">
      <c r="B8" s="6" t="s">
        <v>195</v>
      </c>
      <c r="C8" s="6" t="s">
        <v>196</v>
      </c>
      <c r="D8" s="9" t="s">
        <v>1678</v>
      </c>
      <c r="E8" s="9" t="s">
        <v>1679</v>
      </c>
      <c r="F8" s="9" t="s">
        <v>198</v>
      </c>
      <c r="G8" s="9" t="s">
        <v>1680</v>
      </c>
    </row>
    <row r="9" spans="1:7" x14ac:dyDescent="0.4">
      <c r="B9" s="21" t="s">
        <v>41</v>
      </c>
      <c r="C9" s="21"/>
      <c r="D9" s="29"/>
      <c r="E9" s="29"/>
      <c r="F9" s="29"/>
      <c r="G9" s="29"/>
    </row>
    <row r="10" spans="1:7" ht="24.9" x14ac:dyDescent="0.4">
      <c r="B10" s="6" t="s">
        <v>199</v>
      </c>
      <c r="C10" s="6" t="s">
        <v>43</v>
      </c>
      <c r="D10" s="9" t="s">
        <v>1668</v>
      </c>
      <c r="E10" s="9" t="s">
        <v>972</v>
      </c>
      <c r="F10" s="9" t="s">
        <v>168</v>
      </c>
      <c r="G10" s="9" t="s">
        <v>916</v>
      </c>
    </row>
    <row r="11" spans="1:7" ht="24.9" x14ac:dyDescent="0.4">
      <c r="B11" s="6" t="s">
        <v>200</v>
      </c>
      <c r="C11" s="6" t="s">
        <v>47</v>
      </c>
      <c r="D11" s="9" t="s">
        <v>1597</v>
      </c>
      <c r="E11" s="9" t="s">
        <v>884</v>
      </c>
      <c r="F11" s="9" t="s">
        <v>884</v>
      </c>
      <c r="G11" s="9" t="s">
        <v>85</v>
      </c>
    </row>
    <row r="12" spans="1:7" ht="24.9" x14ac:dyDescent="0.4">
      <c r="B12" s="6" t="s">
        <v>201</v>
      </c>
      <c r="C12" s="6" t="s">
        <v>51</v>
      </c>
      <c r="D12" s="9" t="s">
        <v>1670</v>
      </c>
      <c r="E12" s="9" t="s">
        <v>996</v>
      </c>
      <c r="F12" s="9" t="s">
        <v>176</v>
      </c>
      <c r="G12" s="9" t="s">
        <v>176</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6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69140625" customWidth="1"/>
    <col min="3" max="3" width="53"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KAROTIS'!A1", "Zurück")</f>
        <v>Zurück</v>
      </c>
    </row>
    <row r="3" spans="1:5" x14ac:dyDescent="0.4">
      <c r="B3" s="7" t="s">
        <v>1767</v>
      </c>
    </row>
    <row r="4" spans="1:5" x14ac:dyDescent="0.4">
      <c r="B4" s="3" t="s">
        <v>36</v>
      </c>
      <c r="C4" s="4" t="s">
        <v>37</v>
      </c>
      <c r="D4" s="3" t="s">
        <v>1747</v>
      </c>
      <c r="E4" s="4" t="s">
        <v>1028</v>
      </c>
    </row>
    <row r="5" spans="1:5" x14ac:dyDescent="0.4">
      <c r="B5" s="21" t="s">
        <v>61</v>
      </c>
      <c r="C5" s="21"/>
      <c r="D5" s="30"/>
      <c r="E5" s="21"/>
    </row>
    <row r="6" spans="1:5" ht="37.299999999999997" x14ac:dyDescent="0.4">
      <c r="B6" s="5" t="s">
        <v>195</v>
      </c>
      <c r="C6" s="6" t="s">
        <v>196</v>
      </c>
      <c r="D6" s="5" t="s">
        <v>4</v>
      </c>
      <c r="E6" s="6" t="s">
        <v>1764</v>
      </c>
    </row>
    <row r="7" spans="1:5" x14ac:dyDescent="0.4">
      <c r="B7" s="5" t="s">
        <v>195</v>
      </c>
      <c r="C7" s="6" t="s">
        <v>196</v>
      </c>
      <c r="D7" s="5" t="s">
        <v>13</v>
      </c>
      <c r="E7" s="6" t="s">
        <v>1765</v>
      </c>
    </row>
    <row r="8" spans="1:5" x14ac:dyDescent="0.4">
      <c r="B8" s="21" t="s">
        <v>41</v>
      </c>
      <c r="C8" s="21"/>
      <c r="D8" s="30"/>
      <c r="E8" s="21"/>
    </row>
    <row r="9" spans="1:5" x14ac:dyDescent="0.4">
      <c r="B9" s="5" t="s">
        <v>199</v>
      </c>
      <c r="C9" s="6" t="s">
        <v>43</v>
      </c>
      <c r="D9" s="5" t="s">
        <v>13</v>
      </c>
      <c r="E9" s="6" t="s">
        <v>1766</v>
      </c>
    </row>
    <row r="10" spans="1:5" x14ac:dyDescent="0.4">
      <c r="B10" s="5" t="s">
        <v>200</v>
      </c>
      <c r="C10" s="6" t="s">
        <v>47</v>
      </c>
      <c r="D10" s="5" t="s">
        <v>10</v>
      </c>
      <c r="E10" s="6" t="s">
        <v>1748</v>
      </c>
    </row>
  </sheetData>
  <mergeCells count="2">
    <mergeCell ref="B5:E5"/>
    <mergeCell ref="B8:E8"/>
  </mergeCells>
  <pageMargins left="0.7" right="0.7" top="0.75" bottom="0.75" header="0.3" footer="0.3"/>
  <pageSetup paperSize="9" orientation="portrait" horizontalDpi="300" verticalDpi="300"/>
</worksheet>
</file>

<file path=xl/worksheets/sheet6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baseColWidth="10" defaultRowHeight="14.6" x14ac:dyDescent="0.4"/>
  <cols>
    <col min="2" max="2" width="9.69140625" customWidth="1"/>
    <col min="3" max="3" width="156.765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KAROTIS'!A1", "Zurück")</f>
        <v>Zurück</v>
      </c>
    </row>
    <row r="3" spans="1:7" x14ac:dyDescent="0.4">
      <c r="B3" s="7" t="s">
        <v>1959</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626</v>
      </c>
      <c r="C6" s="6" t="s">
        <v>627</v>
      </c>
      <c r="D6" s="9" t="s">
        <v>1695</v>
      </c>
      <c r="E6" s="9" t="s">
        <v>234</v>
      </c>
      <c r="F6" s="9" t="s">
        <v>234</v>
      </c>
      <c r="G6" s="9" t="s">
        <v>234</v>
      </c>
    </row>
    <row r="7" spans="1:7" ht="24.9" x14ac:dyDescent="0.4">
      <c r="B7" s="10" t="s">
        <v>628</v>
      </c>
      <c r="C7" s="10" t="s">
        <v>629</v>
      </c>
      <c r="D7" s="11" t="s">
        <v>1625</v>
      </c>
      <c r="E7" s="11" t="s">
        <v>187</v>
      </c>
      <c r="F7" s="11" t="s">
        <v>187</v>
      </c>
      <c r="G7" s="11" t="s">
        <v>187</v>
      </c>
    </row>
    <row r="8" spans="1:7" ht="24.9" x14ac:dyDescent="0.4">
      <c r="B8" s="6" t="s">
        <v>630</v>
      </c>
      <c r="C8" s="6" t="s">
        <v>631</v>
      </c>
      <c r="D8" s="9" t="s">
        <v>1661</v>
      </c>
      <c r="E8" s="9" t="s">
        <v>1716</v>
      </c>
      <c r="F8" s="9" t="s">
        <v>143</v>
      </c>
      <c r="G8" s="9" t="s">
        <v>143</v>
      </c>
    </row>
    <row r="9" spans="1:7" ht="24.9" x14ac:dyDescent="0.4">
      <c r="B9" s="10" t="s">
        <v>632</v>
      </c>
      <c r="C9" s="10" t="s">
        <v>633</v>
      </c>
      <c r="D9" s="11" t="s">
        <v>1682</v>
      </c>
      <c r="E9" s="11" t="s">
        <v>1018</v>
      </c>
      <c r="F9" s="11" t="s">
        <v>1956</v>
      </c>
      <c r="G9" s="11" t="s">
        <v>1273</v>
      </c>
    </row>
    <row r="10" spans="1:7" ht="24.9" x14ac:dyDescent="0.4">
      <c r="B10" s="6" t="s">
        <v>634</v>
      </c>
      <c r="C10" s="6" t="s">
        <v>635</v>
      </c>
      <c r="D10" s="9" t="s">
        <v>1682</v>
      </c>
      <c r="E10" s="9" t="s">
        <v>328</v>
      </c>
      <c r="F10" s="9" t="s">
        <v>1742</v>
      </c>
      <c r="G10" s="9" t="s">
        <v>206</v>
      </c>
    </row>
    <row r="11" spans="1:7" ht="24.9" x14ac:dyDescent="0.4">
      <c r="B11" s="10" t="s">
        <v>636</v>
      </c>
      <c r="C11" s="10" t="s">
        <v>637</v>
      </c>
      <c r="D11" s="11" t="s">
        <v>1661</v>
      </c>
      <c r="E11" s="11" t="s">
        <v>143</v>
      </c>
      <c r="F11" s="11" t="s">
        <v>143</v>
      </c>
      <c r="G11" s="11" t="s">
        <v>143</v>
      </c>
    </row>
    <row r="12" spans="1:7" ht="24.9" x14ac:dyDescent="0.4">
      <c r="B12" s="6" t="s">
        <v>638</v>
      </c>
      <c r="C12" s="6" t="s">
        <v>639</v>
      </c>
      <c r="D12" s="9" t="s">
        <v>1957</v>
      </c>
      <c r="E12" s="9" t="s">
        <v>1958</v>
      </c>
      <c r="F12" s="9" t="s">
        <v>1275</v>
      </c>
      <c r="G12" s="9" t="s">
        <v>1275</v>
      </c>
    </row>
    <row r="13" spans="1:7" ht="24.9" x14ac:dyDescent="0.4">
      <c r="B13" s="10" t="s">
        <v>642</v>
      </c>
      <c r="C13" s="10" t="s">
        <v>643</v>
      </c>
      <c r="D13" s="11" t="s">
        <v>1835</v>
      </c>
      <c r="E13" s="11" t="s">
        <v>1278</v>
      </c>
      <c r="F13" s="11" t="s">
        <v>452</v>
      </c>
      <c r="G13" s="11" t="s">
        <v>452</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6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4.6" x14ac:dyDescent="0.4"/>
  <cols>
    <col min="2" max="2" width="9.69140625" customWidth="1"/>
    <col min="3" max="3" width="156.765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KAROTIS'!A1", "Zurück")</f>
        <v>Zurück</v>
      </c>
    </row>
    <row r="3" spans="1:5" x14ac:dyDescent="0.4">
      <c r="B3" s="7" t="s">
        <v>2172</v>
      </c>
    </row>
    <row r="4" spans="1:5" x14ac:dyDescent="0.4">
      <c r="B4" s="3" t="s">
        <v>36</v>
      </c>
      <c r="C4" s="4" t="s">
        <v>2081</v>
      </c>
      <c r="D4" s="3" t="s">
        <v>1747</v>
      </c>
      <c r="E4" s="4" t="s">
        <v>1028</v>
      </c>
    </row>
    <row r="5" spans="1:5" ht="62.15" x14ac:dyDescent="0.4">
      <c r="B5" s="5" t="s">
        <v>630</v>
      </c>
      <c r="C5" s="6" t="s">
        <v>631</v>
      </c>
      <c r="D5" s="5" t="s">
        <v>7</v>
      </c>
      <c r="E5" s="6" t="s">
        <v>2165</v>
      </c>
    </row>
    <row r="6" spans="1:5" ht="161.6" x14ac:dyDescent="0.4">
      <c r="B6" s="14" t="s">
        <v>632</v>
      </c>
      <c r="C6" s="10" t="s">
        <v>633</v>
      </c>
      <c r="D6" s="14" t="s">
        <v>7</v>
      </c>
      <c r="E6" s="10" t="s">
        <v>2166</v>
      </c>
    </row>
    <row r="7" spans="1:5" ht="37.299999999999997" x14ac:dyDescent="0.4">
      <c r="B7" s="5" t="s">
        <v>632</v>
      </c>
      <c r="C7" s="6" t="s">
        <v>633</v>
      </c>
      <c r="D7" s="5" t="s">
        <v>13</v>
      </c>
      <c r="E7" s="6" t="s">
        <v>2167</v>
      </c>
    </row>
    <row r="8" spans="1:5" x14ac:dyDescent="0.4">
      <c r="B8" s="14" t="s">
        <v>634</v>
      </c>
      <c r="C8" s="10" t="s">
        <v>635</v>
      </c>
      <c r="D8" s="14" t="s">
        <v>7</v>
      </c>
      <c r="E8" s="10" t="s">
        <v>2168</v>
      </c>
    </row>
    <row r="9" spans="1:5" ht="37.299999999999997" x14ac:dyDescent="0.4">
      <c r="B9" s="5" t="s">
        <v>634</v>
      </c>
      <c r="C9" s="6" t="s">
        <v>635</v>
      </c>
      <c r="D9" s="5" t="s">
        <v>10</v>
      </c>
      <c r="E9" s="6" t="s">
        <v>2169</v>
      </c>
    </row>
    <row r="10" spans="1:5" ht="87" x14ac:dyDescent="0.4">
      <c r="B10" s="14" t="s">
        <v>638</v>
      </c>
      <c r="C10" s="10" t="s">
        <v>639</v>
      </c>
      <c r="D10" s="14" t="s">
        <v>7</v>
      </c>
      <c r="E10" s="10" t="s">
        <v>2170</v>
      </c>
    </row>
    <row r="11" spans="1:5" x14ac:dyDescent="0.4">
      <c r="B11" s="5" t="s">
        <v>638</v>
      </c>
      <c r="C11" s="6" t="s">
        <v>639</v>
      </c>
      <c r="D11" s="5" t="s">
        <v>13</v>
      </c>
      <c r="E11" s="6" t="s">
        <v>2171</v>
      </c>
    </row>
    <row r="12" spans="1:5" x14ac:dyDescent="0.4">
      <c r="B12" s="14" t="s">
        <v>642</v>
      </c>
      <c r="C12" s="10" t="s">
        <v>643</v>
      </c>
      <c r="D12" s="14" t="s">
        <v>7</v>
      </c>
      <c r="E12" s="10" t="s">
        <v>2139</v>
      </c>
    </row>
  </sheetData>
  <pageMargins left="0.7" right="0.7" top="0.75" bottom="0.75" header="0.3" footer="0.3"/>
  <pageSetup paperSize="9" orientation="portrait" horizontalDpi="300" verticalDpi="300"/>
</worksheet>
</file>

<file path=xl/worksheets/sheet6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baseColWidth="10" defaultRowHeight="14.6" x14ac:dyDescent="0.4"/>
  <cols>
    <col min="2" max="2" width="9.69140625" customWidth="1"/>
    <col min="3" max="3" width="63.304687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KAROTIS'!A1", "Zurück")</f>
        <v>Zurück</v>
      </c>
    </row>
    <row r="3" spans="1:6" x14ac:dyDescent="0.4">
      <c r="B3" s="7" t="s">
        <v>2320</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61</v>
      </c>
      <c r="C6" s="21"/>
      <c r="D6" s="29"/>
      <c r="E6" s="29"/>
      <c r="F6" s="29"/>
    </row>
    <row r="7" spans="1:6" ht="24.9" x14ac:dyDescent="0.4">
      <c r="B7" s="6" t="s">
        <v>191</v>
      </c>
      <c r="C7" s="6" t="s">
        <v>192</v>
      </c>
      <c r="D7" s="9" t="s">
        <v>1676</v>
      </c>
      <c r="E7" s="9" t="s">
        <v>2318</v>
      </c>
      <c r="F7" s="9" t="s">
        <v>1004</v>
      </c>
    </row>
    <row r="8" spans="1:6" ht="24.9" x14ac:dyDescent="0.4">
      <c r="B8" s="6" t="s">
        <v>195</v>
      </c>
      <c r="C8" s="6" t="s">
        <v>196</v>
      </c>
      <c r="D8" s="9" t="s">
        <v>1678</v>
      </c>
      <c r="E8" s="9" t="s">
        <v>2319</v>
      </c>
      <c r="F8" s="9" t="s">
        <v>931</v>
      </c>
    </row>
    <row r="9" spans="1:6" x14ac:dyDescent="0.4">
      <c r="B9" s="21" t="s">
        <v>41</v>
      </c>
      <c r="C9" s="21"/>
      <c r="D9" s="29"/>
      <c r="E9" s="29"/>
      <c r="F9" s="29"/>
    </row>
    <row r="10" spans="1:6" ht="24.9" x14ac:dyDescent="0.4">
      <c r="B10" s="6" t="s">
        <v>199</v>
      </c>
      <c r="C10" s="6" t="s">
        <v>43</v>
      </c>
      <c r="D10" s="9" t="s">
        <v>1668</v>
      </c>
      <c r="E10" s="9" t="s">
        <v>168</v>
      </c>
      <c r="F10" s="9" t="s">
        <v>916</v>
      </c>
    </row>
    <row r="11" spans="1:6" ht="24.9" x14ac:dyDescent="0.4">
      <c r="B11" s="6" t="s">
        <v>200</v>
      </c>
      <c r="C11" s="6" t="s">
        <v>47</v>
      </c>
      <c r="D11" s="9" t="s">
        <v>1597</v>
      </c>
      <c r="E11" s="9" t="s">
        <v>85</v>
      </c>
      <c r="F11" s="9" t="s">
        <v>959</v>
      </c>
    </row>
    <row r="12" spans="1:6" ht="24.9" x14ac:dyDescent="0.4">
      <c r="B12" s="6" t="s">
        <v>201</v>
      </c>
      <c r="C12" s="6" t="s">
        <v>51</v>
      </c>
      <c r="D12" s="9" t="s">
        <v>1670</v>
      </c>
      <c r="E12" s="9" t="s">
        <v>987</v>
      </c>
      <c r="F12" s="9" t="s">
        <v>176</v>
      </c>
    </row>
  </sheetData>
  <mergeCells count="6">
    <mergeCell ref="B9:F9"/>
    <mergeCell ref="B4:B5"/>
    <mergeCell ref="C4:C5"/>
    <mergeCell ref="D4:D5"/>
    <mergeCell ref="E4:F4"/>
    <mergeCell ref="B6:F6"/>
  </mergeCells>
  <pageMargins left="0.7" right="0.7" top="0.75" bottom="0.75" header="0.3" footer="0.3"/>
  <pageSetup paperSize="9" orientation="portrait" horizontalDpi="300" verticalDpi="300"/>
</worksheet>
</file>

<file path=xl/worksheets/sheet6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69140625" customWidth="1"/>
    <col min="3" max="3" width="63.3046875" customWidth="1"/>
    <col min="4" max="4" width="9.69140625" customWidth="1"/>
    <col min="5" max="5" width="239.921875" customWidth="1"/>
  </cols>
  <sheetData>
    <row r="1" spans="1:5" x14ac:dyDescent="0.4">
      <c r="A1" s="2" t="str">
        <f>HYPERLINK("#'Auswahl Auswertungsmodul'!A1", "Zurück zum Start")</f>
        <v>Zurück zum Start</v>
      </c>
    </row>
    <row r="2" spans="1:5" x14ac:dyDescent="0.4">
      <c r="A2" s="2" t="str">
        <f>HYPERLINK("#'Auswahl KAROTIS'!A1", "Zurück")</f>
        <v>Zurück</v>
      </c>
    </row>
    <row r="3" spans="1:5" x14ac:dyDescent="0.4">
      <c r="B3" s="7" t="s">
        <v>2362</v>
      </c>
    </row>
    <row r="4" spans="1:5" x14ac:dyDescent="0.4">
      <c r="B4" s="3" t="s">
        <v>36</v>
      </c>
      <c r="C4" s="4" t="s">
        <v>37</v>
      </c>
      <c r="D4" s="3" t="s">
        <v>1747</v>
      </c>
      <c r="E4" s="4" t="s">
        <v>1028</v>
      </c>
    </row>
    <row r="5" spans="1:5" x14ac:dyDescent="0.4">
      <c r="B5" s="21" t="s">
        <v>61</v>
      </c>
      <c r="C5" s="21"/>
      <c r="D5" s="30"/>
      <c r="E5" s="21"/>
    </row>
    <row r="6" spans="1:5" ht="87" x14ac:dyDescent="0.4">
      <c r="B6" s="5" t="s">
        <v>191</v>
      </c>
      <c r="C6" s="6" t="s">
        <v>192</v>
      </c>
      <c r="D6" s="5" t="s">
        <v>33</v>
      </c>
      <c r="E6" s="6" t="s">
        <v>2358</v>
      </c>
    </row>
    <row r="7" spans="1:5" ht="37.299999999999997" x14ac:dyDescent="0.4">
      <c r="B7" s="5" t="s">
        <v>195</v>
      </c>
      <c r="C7" s="6" t="s">
        <v>196</v>
      </c>
      <c r="D7" s="5" t="s">
        <v>33</v>
      </c>
      <c r="E7" s="6" t="s">
        <v>2359</v>
      </c>
    </row>
    <row r="8" spans="1:5" x14ac:dyDescent="0.4">
      <c r="B8" s="21" t="s">
        <v>41</v>
      </c>
      <c r="C8" s="21"/>
      <c r="D8" s="30"/>
      <c r="E8" s="21"/>
    </row>
    <row r="9" spans="1:5" x14ac:dyDescent="0.4">
      <c r="B9" s="5" t="s">
        <v>199</v>
      </c>
      <c r="C9" s="6" t="s">
        <v>43</v>
      </c>
      <c r="D9" s="5" t="s">
        <v>33</v>
      </c>
      <c r="E9" s="6" t="s">
        <v>2360</v>
      </c>
    </row>
    <row r="10" spans="1:5" ht="37.299999999999997" x14ac:dyDescent="0.4">
      <c r="B10" s="5" t="s">
        <v>200</v>
      </c>
      <c r="C10" s="6" t="s">
        <v>47</v>
      </c>
      <c r="D10" s="5" t="s">
        <v>33</v>
      </c>
      <c r="E10" s="6" t="s">
        <v>2361</v>
      </c>
    </row>
  </sheetData>
  <mergeCells count="2">
    <mergeCell ref="B5:E5"/>
    <mergeCell ref="B8:E8"/>
  </mergeCells>
  <pageMargins left="0.7" right="0.7" top="0.75" bottom="0.75" header="0.3" footer="0.3"/>
  <pageSetup paperSize="9" orientation="portrait" horizontalDpi="300" verticalDpi="300"/>
</worksheet>
</file>

<file path=xl/worksheets/sheet6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heetViews>
  <sheetFormatPr baseColWidth="10" defaultRowHeight="14.6" x14ac:dyDescent="0.4"/>
  <cols>
    <col min="2" max="2" width="9.69140625" customWidth="1"/>
    <col min="3" max="3" width="156.765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KAROTIS'!A1", "Zurück")</f>
        <v>Zurück</v>
      </c>
    </row>
    <row r="3" spans="1:8" x14ac:dyDescent="0.4">
      <c r="B3" s="7" t="s">
        <v>2538</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626</v>
      </c>
      <c r="C6" s="6" t="s">
        <v>627</v>
      </c>
      <c r="D6" s="9" t="s">
        <v>1695</v>
      </c>
      <c r="E6" s="9" t="s">
        <v>234</v>
      </c>
      <c r="F6" s="9" t="s">
        <v>1732</v>
      </c>
      <c r="G6" s="9" t="s">
        <v>2530</v>
      </c>
      <c r="H6" s="9" t="s">
        <v>2531</v>
      </c>
    </row>
    <row r="7" spans="1:8" ht="24.9" x14ac:dyDescent="0.4">
      <c r="B7" s="10" t="s">
        <v>628</v>
      </c>
      <c r="C7" s="10" t="s">
        <v>629</v>
      </c>
      <c r="D7" s="11" t="s">
        <v>1625</v>
      </c>
      <c r="E7" s="11" t="s">
        <v>187</v>
      </c>
      <c r="F7" s="11" t="s">
        <v>1674</v>
      </c>
      <c r="G7" s="11" t="s">
        <v>1673</v>
      </c>
      <c r="H7" s="11" t="s">
        <v>187</v>
      </c>
    </row>
    <row r="8" spans="1:8" ht="24.9" x14ac:dyDescent="0.4">
      <c r="B8" s="6" t="s">
        <v>630</v>
      </c>
      <c r="C8" s="6" t="s">
        <v>631</v>
      </c>
      <c r="D8" s="9" t="s">
        <v>1661</v>
      </c>
      <c r="E8" s="9" t="s">
        <v>981</v>
      </c>
      <c r="F8" s="9" t="s">
        <v>897</v>
      </c>
      <c r="G8" s="9" t="s">
        <v>143</v>
      </c>
      <c r="H8" s="9" t="s">
        <v>143</v>
      </c>
    </row>
    <row r="9" spans="1:8" ht="24.9" x14ac:dyDescent="0.4">
      <c r="B9" s="10" t="s">
        <v>632</v>
      </c>
      <c r="C9" s="10" t="s">
        <v>633</v>
      </c>
      <c r="D9" s="11" t="s">
        <v>1682</v>
      </c>
      <c r="E9" s="11" t="s">
        <v>328</v>
      </c>
      <c r="F9" s="11" t="s">
        <v>2532</v>
      </c>
      <c r="G9" s="11" t="s">
        <v>328</v>
      </c>
      <c r="H9" s="11" t="s">
        <v>206</v>
      </c>
    </row>
    <row r="10" spans="1:8" ht="24.9" x14ac:dyDescent="0.4">
      <c r="B10" s="6" t="s">
        <v>634</v>
      </c>
      <c r="C10" s="6" t="s">
        <v>635</v>
      </c>
      <c r="D10" s="9" t="s">
        <v>1682</v>
      </c>
      <c r="E10" s="9" t="s">
        <v>206</v>
      </c>
      <c r="F10" s="9" t="s">
        <v>1018</v>
      </c>
      <c r="G10" s="9" t="s">
        <v>2533</v>
      </c>
      <c r="H10" s="9" t="s">
        <v>1273</v>
      </c>
    </row>
    <row r="11" spans="1:8" ht="24.9" x14ac:dyDescent="0.4">
      <c r="B11" s="10" t="s">
        <v>636</v>
      </c>
      <c r="C11" s="10" t="s">
        <v>637</v>
      </c>
      <c r="D11" s="11" t="s">
        <v>1661</v>
      </c>
      <c r="E11" s="11" t="s">
        <v>981</v>
      </c>
      <c r="F11" s="11" t="s">
        <v>1716</v>
      </c>
      <c r="G11" s="11" t="s">
        <v>143</v>
      </c>
      <c r="H11" s="11" t="s">
        <v>143</v>
      </c>
    </row>
    <row r="12" spans="1:8" ht="24.9" x14ac:dyDescent="0.4">
      <c r="B12" s="6" t="s">
        <v>638</v>
      </c>
      <c r="C12" s="6" t="s">
        <v>639</v>
      </c>
      <c r="D12" s="9" t="s">
        <v>1957</v>
      </c>
      <c r="E12" s="9" t="s">
        <v>641</v>
      </c>
      <c r="F12" s="9" t="s">
        <v>2534</v>
      </c>
      <c r="G12" s="9" t="s">
        <v>641</v>
      </c>
      <c r="H12" s="9" t="s">
        <v>2535</v>
      </c>
    </row>
    <row r="13" spans="1:8" ht="24.9" x14ac:dyDescent="0.4">
      <c r="B13" s="10" t="s">
        <v>642</v>
      </c>
      <c r="C13" s="10" t="s">
        <v>643</v>
      </c>
      <c r="D13" s="11" t="s">
        <v>1835</v>
      </c>
      <c r="E13" s="11" t="s">
        <v>452</v>
      </c>
      <c r="F13" s="11" t="s">
        <v>2536</v>
      </c>
      <c r="G13" s="11" t="s">
        <v>1278</v>
      </c>
      <c r="H13" s="11" t="s">
        <v>2537</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6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baseColWidth="10" defaultRowHeight="14.6" x14ac:dyDescent="0.4"/>
  <cols>
    <col min="2" max="2" width="9.69140625" customWidth="1"/>
    <col min="3" max="3" width="182.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KAROTIS'!A1", "Zurück")</f>
        <v>Zurück</v>
      </c>
    </row>
    <row r="3" spans="1:5" x14ac:dyDescent="0.4">
      <c r="B3" s="7" t="s">
        <v>2743</v>
      </c>
    </row>
    <row r="4" spans="1:5" x14ac:dyDescent="0.4">
      <c r="B4" s="3" t="s">
        <v>36</v>
      </c>
      <c r="C4" s="4" t="s">
        <v>2081</v>
      </c>
      <c r="D4" s="3" t="s">
        <v>1747</v>
      </c>
      <c r="E4" s="4" t="s">
        <v>1028</v>
      </c>
    </row>
    <row r="5" spans="1:5" ht="37.299999999999997" x14ac:dyDescent="0.4">
      <c r="B5" s="5" t="s">
        <v>626</v>
      </c>
      <c r="C5" s="6" t="s">
        <v>627</v>
      </c>
      <c r="D5" s="5" t="s">
        <v>33</v>
      </c>
      <c r="E5" s="6" t="s">
        <v>2736</v>
      </c>
    </row>
    <row r="6" spans="1:5" x14ac:dyDescent="0.4">
      <c r="B6" s="14" t="s">
        <v>630</v>
      </c>
      <c r="C6" s="10" t="s">
        <v>631</v>
      </c>
      <c r="D6" s="14" t="s">
        <v>27</v>
      </c>
      <c r="E6" s="10" t="s">
        <v>2737</v>
      </c>
    </row>
    <row r="7" spans="1:5" x14ac:dyDescent="0.4">
      <c r="B7" s="5" t="s">
        <v>632</v>
      </c>
      <c r="C7" s="6" t="s">
        <v>633</v>
      </c>
      <c r="D7" s="5" t="s">
        <v>27</v>
      </c>
      <c r="E7" s="6" t="s">
        <v>2738</v>
      </c>
    </row>
    <row r="8" spans="1:5" ht="37.299999999999997" x14ac:dyDescent="0.4">
      <c r="B8" s="14" t="s">
        <v>634</v>
      </c>
      <c r="C8" s="10" t="s">
        <v>635</v>
      </c>
      <c r="D8" s="14" t="s">
        <v>33</v>
      </c>
      <c r="E8" s="10" t="s">
        <v>2739</v>
      </c>
    </row>
    <row r="9" spans="1:5" x14ac:dyDescent="0.4">
      <c r="B9" s="5" t="s">
        <v>636</v>
      </c>
      <c r="C9" s="6" t="s">
        <v>637</v>
      </c>
      <c r="D9" s="5" t="s">
        <v>27</v>
      </c>
      <c r="E9" s="6" t="s">
        <v>2740</v>
      </c>
    </row>
    <row r="10" spans="1:5" ht="62.15" x14ac:dyDescent="0.4">
      <c r="B10" s="14" t="s">
        <v>638</v>
      </c>
      <c r="C10" s="10" t="s">
        <v>639</v>
      </c>
      <c r="D10" s="14" t="s">
        <v>33</v>
      </c>
      <c r="E10" s="10" t="s">
        <v>2741</v>
      </c>
    </row>
    <row r="11" spans="1:5" x14ac:dyDescent="0.4">
      <c r="B11" s="5" t="s">
        <v>642</v>
      </c>
      <c r="C11" s="6" t="s">
        <v>643</v>
      </c>
      <c r="D11" s="5" t="s">
        <v>33</v>
      </c>
      <c r="E11" s="6" t="s">
        <v>2742</v>
      </c>
    </row>
  </sheetData>
  <pageMargins left="0.7" right="0.7" top="0.75" bottom="0.75" header="0.3" footer="0.3"/>
  <pageSetup paperSize="9" orientation="portrait" horizontalDpi="300" verticalDpi="300"/>
</worksheet>
</file>

<file path=xl/worksheets/sheet6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4.6" x14ac:dyDescent="0.4"/>
  <cols>
    <col min="2" max="2" width="9.69140625" customWidth="1"/>
    <col min="3" max="3" width="63.304687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KAROTIS'!A1", "Zurück")</f>
        <v>Zurück</v>
      </c>
    </row>
    <row r="3" spans="1:5" x14ac:dyDescent="0.4">
      <c r="B3" s="7" t="s">
        <v>2876</v>
      </c>
    </row>
    <row r="4" spans="1:5" x14ac:dyDescent="0.4">
      <c r="B4" s="25" t="s">
        <v>36</v>
      </c>
      <c r="C4" s="25" t="s">
        <v>37</v>
      </c>
      <c r="D4" s="26" t="s">
        <v>1580</v>
      </c>
      <c r="E4" s="12" t="s">
        <v>1581</v>
      </c>
    </row>
    <row r="5" spans="1:5" x14ac:dyDescent="0.4">
      <c r="B5" s="24"/>
      <c r="C5" s="24"/>
      <c r="D5" s="27"/>
      <c r="E5" s="8" t="s">
        <v>2851</v>
      </c>
    </row>
    <row r="6" spans="1:5" x14ac:dyDescent="0.4">
      <c r="B6" s="21" t="s">
        <v>61</v>
      </c>
      <c r="C6" s="21"/>
      <c r="D6" s="29"/>
      <c r="E6" s="29"/>
    </row>
    <row r="7" spans="1:5" ht="24.9" x14ac:dyDescent="0.4">
      <c r="B7" s="6" t="s">
        <v>191</v>
      </c>
      <c r="C7" s="6" t="s">
        <v>192</v>
      </c>
      <c r="D7" s="9" t="s">
        <v>1676</v>
      </c>
      <c r="E7" s="9" t="s">
        <v>194</v>
      </c>
    </row>
    <row r="8" spans="1:5" ht="24.9" x14ac:dyDescent="0.4">
      <c r="B8" s="6" t="s">
        <v>195</v>
      </c>
      <c r="C8" s="6" t="s">
        <v>196</v>
      </c>
      <c r="D8" s="9" t="s">
        <v>1678</v>
      </c>
      <c r="E8" s="9" t="s">
        <v>1680</v>
      </c>
    </row>
    <row r="9" spans="1:5" x14ac:dyDescent="0.4">
      <c r="B9" s="21" t="s">
        <v>41</v>
      </c>
      <c r="C9" s="21"/>
      <c r="D9" s="29"/>
      <c r="E9" s="29"/>
    </row>
    <row r="10" spans="1:5" ht="24.9" x14ac:dyDescent="0.4">
      <c r="B10" s="6" t="s">
        <v>199</v>
      </c>
      <c r="C10" s="6" t="s">
        <v>43</v>
      </c>
      <c r="D10" s="9" t="s">
        <v>1668</v>
      </c>
      <c r="E10" s="9" t="s">
        <v>168</v>
      </c>
    </row>
    <row r="11" spans="1:5" ht="24.9" x14ac:dyDescent="0.4">
      <c r="B11" s="6" t="s">
        <v>200</v>
      </c>
      <c r="C11" s="6" t="s">
        <v>47</v>
      </c>
      <c r="D11" s="9" t="s">
        <v>1597</v>
      </c>
      <c r="E11" s="9" t="s">
        <v>85</v>
      </c>
    </row>
    <row r="12" spans="1:5" ht="24.9" x14ac:dyDescent="0.4">
      <c r="B12" s="6" t="s">
        <v>201</v>
      </c>
      <c r="C12" s="6" t="s">
        <v>51</v>
      </c>
      <c r="D12" s="9" t="s">
        <v>1670</v>
      </c>
      <c r="E12" s="9" t="s">
        <v>176</v>
      </c>
    </row>
  </sheetData>
  <mergeCells count="5">
    <mergeCell ref="B4:B5"/>
    <mergeCell ref="C4:C5"/>
    <mergeCell ref="D4:D5"/>
    <mergeCell ref="B6:E6"/>
    <mergeCell ref="B9:E9"/>
  </mergeCells>
  <pageMargins left="0.7" right="0.7" top="0.75" bottom="0.75" header="0.3" footer="0.3"/>
  <pageSetup paperSize="9" orientation="portrait" horizontalDpi="300" verticalDpi="300"/>
</worksheet>
</file>

<file path=xl/worksheets/sheet6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53" customWidth="1"/>
    <col min="4" max="4" width="9.69140625" customWidth="1"/>
    <col min="5" max="5" width="60.765625" customWidth="1"/>
  </cols>
  <sheetData>
    <row r="1" spans="1:5" x14ac:dyDescent="0.4">
      <c r="A1" s="2" t="str">
        <f>HYPERLINK("#'Auswahl Auswertungsmodul'!A1", "Zurück zum Start")</f>
        <v>Zurück zum Start</v>
      </c>
    </row>
    <row r="2" spans="1:5" x14ac:dyDescent="0.4">
      <c r="A2" s="2" t="str">
        <f>HYPERLINK("#'Auswahl KAROTIS'!A1", "Zurück")</f>
        <v>Zurück</v>
      </c>
    </row>
    <row r="3" spans="1:5" x14ac:dyDescent="0.4">
      <c r="B3" s="7" t="s">
        <v>2903</v>
      </c>
    </row>
    <row r="4" spans="1:5" x14ac:dyDescent="0.4">
      <c r="B4" s="3" t="s">
        <v>36</v>
      </c>
      <c r="C4" s="4" t="s">
        <v>37</v>
      </c>
      <c r="D4" s="3" t="s">
        <v>1747</v>
      </c>
      <c r="E4" s="4" t="s">
        <v>1028</v>
      </c>
    </row>
    <row r="5" spans="1:5" x14ac:dyDescent="0.4">
      <c r="B5" s="21" t="s">
        <v>61</v>
      </c>
      <c r="C5" s="21"/>
      <c r="D5" s="30"/>
      <c r="E5" s="21"/>
    </row>
    <row r="6" spans="1:5" x14ac:dyDescent="0.4">
      <c r="B6" s="5" t="s">
        <v>195</v>
      </c>
      <c r="C6" s="6" t="s">
        <v>196</v>
      </c>
      <c r="D6" s="5" t="s">
        <v>23</v>
      </c>
      <c r="E6" s="6" t="s">
        <v>2902</v>
      </c>
    </row>
  </sheetData>
  <mergeCells count="1">
    <mergeCell ref="B5:E5"/>
  </mergeCells>
  <pageMargins left="0.7" right="0.7" top="0.75" bottom="0.75" header="0.3" footer="0.3"/>
  <pageSetup paperSize="9" orientation="portrait" horizontalDpi="300" verticalDpi="30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heetViews>
  <sheetFormatPr baseColWidth="10" defaultRowHeight="14.6" x14ac:dyDescent="0.4"/>
  <cols>
    <col min="2" max="2" width="9.69140625" customWidth="1"/>
    <col min="3" max="3" width="53" customWidth="1"/>
    <col min="4" max="4" width="17" customWidth="1"/>
    <col min="5" max="5" width="22.69140625" customWidth="1"/>
    <col min="6" max="6" width="29.69140625" customWidth="1"/>
    <col min="7" max="7" width="57.69140625" customWidth="1"/>
    <col min="8" max="8" width="80.69140625" customWidth="1"/>
    <col min="9" max="9" width="35.69140625" customWidth="1"/>
  </cols>
  <sheetData>
    <row r="1" spans="1:9" x14ac:dyDescent="0.4">
      <c r="A1" s="2" t="str">
        <f>HYPERLINK("#'Auswahl Auswertungsmodul'!A1", "Zurück zum Start")</f>
        <v>Zurück zum Start</v>
      </c>
    </row>
    <row r="2" spans="1:9" x14ac:dyDescent="0.4">
      <c r="A2" s="2" t="str">
        <f>HYPERLINK("#'Auswahl WI-HI-A'!A1", "Zurück")</f>
        <v>Zurück</v>
      </c>
    </row>
    <row r="3" spans="1:9" x14ac:dyDescent="0.4">
      <c r="B3" s="7" t="s">
        <v>2490</v>
      </c>
    </row>
    <row r="4" spans="1:9" x14ac:dyDescent="0.4">
      <c r="B4" s="25" t="s">
        <v>36</v>
      </c>
      <c r="C4" s="25" t="s">
        <v>345</v>
      </c>
      <c r="D4" s="25" t="s">
        <v>1608</v>
      </c>
      <c r="E4" s="26" t="s">
        <v>1580</v>
      </c>
      <c r="F4" s="23" t="s">
        <v>1581</v>
      </c>
      <c r="G4" s="25" t="s">
        <v>1581</v>
      </c>
      <c r="H4" s="25" t="s">
        <v>1581</v>
      </c>
      <c r="I4" s="25" t="s">
        <v>1581</v>
      </c>
    </row>
    <row r="5" spans="1:9" x14ac:dyDescent="0.4">
      <c r="B5" s="24"/>
      <c r="C5" s="24"/>
      <c r="D5" s="24"/>
      <c r="E5" s="27"/>
      <c r="F5" s="8" t="s">
        <v>2400</v>
      </c>
      <c r="G5" s="8" t="s">
        <v>2401</v>
      </c>
      <c r="H5" s="8" t="s">
        <v>2402</v>
      </c>
      <c r="I5" s="8" t="s">
        <v>34</v>
      </c>
    </row>
    <row r="6" spans="1:9" ht="24.9" x14ac:dyDescent="0.4">
      <c r="B6" s="6" t="s">
        <v>542</v>
      </c>
      <c r="C6" s="6" t="s">
        <v>543</v>
      </c>
      <c r="D6" s="6" t="s">
        <v>1610</v>
      </c>
      <c r="E6" s="9" t="s">
        <v>1895</v>
      </c>
      <c r="F6" s="9" t="s">
        <v>2482</v>
      </c>
      <c r="G6" s="9" t="s">
        <v>2483</v>
      </c>
      <c r="H6" s="9" t="s">
        <v>2484</v>
      </c>
      <c r="I6" s="9" t="s">
        <v>2485</v>
      </c>
    </row>
    <row r="7" spans="1:9" ht="24.9" x14ac:dyDescent="0.4">
      <c r="B7" s="6" t="s">
        <v>542</v>
      </c>
      <c r="C7" s="6" t="s">
        <v>543</v>
      </c>
      <c r="D7" s="6" t="s">
        <v>1613</v>
      </c>
      <c r="E7" s="9" t="s">
        <v>1851</v>
      </c>
      <c r="F7" s="9" t="s">
        <v>600</v>
      </c>
      <c r="G7" s="9" t="s">
        <v>600</v>
      </c>
      <c r="H7" s="9" t="s">
        <v>600</v>
      </c>
      <c r="I7" s="9" t="s">
        <v>600</v>
      </c>
    </row>
    <row r="8" spans="1:9" ht="24.9" x14ac:dyDescent="0.4">
      <c r="B8" s="6" t="s">
        <v>542</v>
      </c>
      <c r="C8" s="6" t="s">
        <v>543</v>
      </c>
      <c r="D8" s="6" t="s">
        <v>1617</v>
      </c>
      <c r="E8" s="9" t="s">
        <v>1899</v>
      </c>
      <c r="F8" s="9" t="s">
        <v>2486</v>
      </c>
      <c r="G8" s="9" t="s">
        <v>2487</v>
      </c>
      <c r="H8" s="9" t="s">
        <v>2488</v>
      </c>
      <c r="I8" s="9" t="s">
        <v>2489</v>
      </c>
    </row>
  </sheetData>
  <mergeCells count="5">
    <mergeCell ref="B4:B5"/>
    <mergeCell ref="C4:C5"/>
    <mergeCell ref="D4:D5"/>
    <mergeCell ref="E4:E5"/>
    <mergeCell ref="F4:I4"/>
  </mergeCells>
  <pageMargins left="0.7" right="0.7" top="0.75" bottom="0.75" header="0.3" footer="0.3"/>
  <pageSetup paperSize="9" orientation="portrait" horizontalDpi="300" verticalDpi="300"/>
</worksheet>
</file>

<file path=xl/worksheets/sheet6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heetViews>
  <sheetFormatPr baseColWidth="10" defaultRowHeight="14.6" x14ac:dyDescent="0.4"/>
  <cols>
    <col min="2" max="2" width="9.69140625" customWidth="1"/>
    <col min="3" max="3" width="156.765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KAROTIS'!A1", "Zurück")</f>
        <v>Zurück</v>
      </c>
    </row>
    <row r="3" spans="1:8" x14ac:dyDescent="0.4">
      <c r="B3" s="7" t="s">
        <v>2992</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626</v>
      </c>
      <c r="C6" s="6" t="s">
        <v>627</v>
      </c>
      <c r="D6" s="9" t="s">
        <v>1695</v>
      </c>
      <c r="E6" s="9" t="s">
        <v>2989</v>
      </c>
      <c r="F6" s="9" t="s">
        <v>234</v>
      </c>
      <c r="G6" s="9" t="s">
        <v>1271</v>
      </c>
      <c r="H6" s="9" t="s">
        <v>1271</v>
      </c>
    </row>
    <row r="7" spans="1:8" ht="24.9" x14ac:dyDescent="0.4">
      <c r="B7" s="10" t="s">
        <v>628</v>
      </c>
      <c r="C7" s="10" t="s">
        <v>629</v>
      </c>
      <c r="D7" s="11" t="s">
        <v>1625</v>
      </c>
      <c r="E7" s="11" t="s">
        <v>187</v>
      </c>
      <c r="F7" s="11" t="s">
        <v>187</v>
      </c>
      <c r="G7" s="11" t="s">
        <v>187</v>
      </c>
      <c r="H7" s="11" t="s">
        <v>1674</v>
      </c>
    </row>
    <row r="8" spans="1:8" ht="24.9" x14ac:dyDescent="0.4">
      <c r="B8" s="6" t="s">
        <v>630</v>
      </c>
      <c r="C8" s="6" t="s">
        <v>631</v>
      </c>
      <c r="D8" s="9" t="s">
        <v>1661</v>
      </c>
      <c r="E8" s="9" t="s">
        <v>143</v>
      </c>
      <c r="F8" s="9" t="s">
        <v>143</v>
      </c>
      <c r="G8" s="9" t="s">
        <v>143</v>
      </c>
      <c r="H8" s="9" t="s">
        <v>143</v>
      </c>
    </row>
    <row r="9" spans="1:8" ht="24.9" x14ac:dyDescent="0.4">
      <c r="B9" s="10" t="s">
        <v>632</v>
      </c>
      <c r="C9" s="10" t="s">
        <v>633</v>
      </c>
      <c r="D9" s="11" t="s">
        <v>1682</v>
      </c>
      <c r="E9" s="11" t="s">
        <v>206</v>
      </c>
      <c r="F9" s="11" t="s">
        <v>206</v>
      </c>
      <c r="G9" s="11" t="s">
        <v>328</v>
      </c>
      <c r="H9" s="11" t="s">
        <v>206</v>
      </c>
    </row>
    <row r="10" spans="1:8" ht="24.9" x14ac:dyDescent="0.4">
      <c r="B10" s="6" t="s">
        <v>634</v>
      </c>
      <c r="C10" s="6" t="s">
        <v>635</v>
      </c>
      <c r="D10" s="9" t="s">
        <v>1682</v>
      </c>
      <c r="E10" s="9" t="s">
        <v>2990</v>
      </c>
      <c r="F10" s="9" t="s">
        <v>206</v>
      </c>
      <c r="G10" s="9" t="s">
        <v>328</v>
      </c>
      <c r="H10" s="9" t="s">
        <v>1273</v>
      </c>
    </row>
    <row r="11" spans="1:8" ht="24.9" x14ac:dyDescent="0.4">
      <c r="B11" s="10" t="s">
        <v>636</v>
      </c>
      <c r="C11" s="10" t="s">
        <v>637</v>
      </c>
      <c r="D11" s="11" t="s">
        <v>1661</v>
      </c>
      <c r="E11" s="11" t="s">
        <v>1716</v>
      </c>
      <c r="F11" s="11" t="s">
        <v>143</v>
      </c>
      <c r="G11" s="11" t="s">
        <v>143</v>
      </c>
      <c r="H11" s="11" t="s">
        <v>981</v>
      </c>
    </row>
    <row r="12" spans="1:8" ht="24.9" x14ac:dyDescent="0.4">
      <c r="B12" s="6" t="s">
        <v>638</v>
      </c>
      <c r="C12" s="6" t="s">
        <v>639</v>
      </c>
      <c r="D12" s="9" t="s">
        <v>1957</v>
      </c>
      <c r="E12" s="9" t="s">
        <v>2991</v>
      </c>
      <c r="F12" s="9" t="s">
        <v>641</v>
      </c>
      <c r="G12" s="9" t="s">
        <v>641</v>
      </c>
      <c r="H12" s="9" t="s">
        <v>2991</v>
      </c>
    </row>
    <row r="13" spans="1:8" ht="24.9" x14ac:dyDescent="0.4">
      <c r="B13" s="10" t="s">
        <v>642</v>
      </c>
      <c r="C13" s="10" t="s">
        <v>643</v>
      </c>
      <c r="D13" s="11" t="s">
        <v>1835</v>
      </c>
      <c r="E13" s="11" t="s">
        <v>1278</v>
      </c>
      <c r="F13" s="11" t="s">
        <v>452</v>
      </c>
      <c r="G13" s="11" t="s">
        <v>1278</v>
      </c>
      <c r="H13" s="11" t="s">
        <v>452</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6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baseColWidth="10" defaultRowHeight="14.6" x14ac:dyDescent="0.4"/>
  <cols>
    <col min="2" max="2" width="9.69140625" customWidth="1"/>
    <col min="3" max="3" width="114.69140625" customWidth="1"/>
    <col min="4" max="4" width="11.69140625" customWidth="1"/>
    <col min="5" max="5" width="250.69140625" customWidth="1"/>
  </cols>
  <sheetData>
    <row r="1" spans="1:5" x14ac:dyDescent="0.4">
      <c r="A1" s="2" t="str">
        <f>HYPERLINK("#'Auswahl Auswertungsmodul'!A1", "Zurück zum Start")</f>
        <v>Zurück zum Start</v>
      </c>
    </row>
    <row r="2" spans="1:5" x14ac:dyDescent="0.4">
      <c r="A2" s="2" t="str">
        <f>HYPERLINK("#'Auswahl KAROTIS'!A1", "Zurück")</f>
        <v>Zurück</v>
      </c>
    </row>
    <row r="3" spans="1:5" x14ac:dyDescent="0.4">
      <c r="B3" s="7" t="s">
        <v>3105</v>
      </c>
    </row>
    <row r="4" spans="1:5" x14ac:dyDescent="0.4">
      <c r="B4" s="3" t="s">
        <v>36</v>
      </c>
      <c r="C4" s="4" t="s">
        <v>2081</v>
      </c>
      <c r="D4" s="3" t="s">
        <v>1747</v>
      </c>
      <c r="E4" s="4" t="s">
        <v>1028</v>
      </c>
    </row>
    <row r="5" spans="1:5" x14ac:dyDescent="0.4">
      <c r="B5" s="5" t="s">
        <v>626</v>
      </c>
      <c r="C5" s="6" t="s">
        <v>627</v>
      </c>
      <c r="D5" s="5" t="s">
        <v>15</v>
      </c>
      <c r="E5" s="6" t="s">
        <v>3096</v>
      </c>
    </row>
    <row r="6" spans="1:5" ht="37.299999999999997" x14ac:dyDescent="0.4">
      <c r="B6" s="14" t="s">
        <v>626</v>
      </c>
      <c r="C6" s="10" t="s">
        <v>627</v>
      </c>
      <c r="D6" s="14" t="s">
        <v>3076</v>
      </c>
      <c r="E6" s="10" t="s">
        <v>3097</v>
      </c>
    </row>
    <row r="7" spans="1:5" x14ac:dyDescent="0.4">
      <c r="B7" s="5" t="s">
        <v>628</v>
      </c>
      <c r="C7" s="6" t="s">
        <v>629</v>
      </c>
      <c r="D7" s="5" t="s">
        <v>23</v>
      </c>
      <c r="E7" s="6" t="s">
        <v>3098</v>
      </c>
    </row>
    <row r="8" spans="1:5" x14ac:dyDescent="0.4">
      <c r="B8" s="14" t="s">
        <v>632</v>
      </c>
      <c r="C8" s="10" t="s">
        <v>633</v>
      </c>
      <c r="D8" s="14" t="s">
        <v>19</v>
      </c>
      <c r="E8" s="10" t="s">
        <v>3099</v>
      </c>
    </row>
    <row r="9" spans="1:5" ht="37.299999999999997" x14ac:dyDescent="0.4">
      <c r="B9" s="5" t="s">
        <v>634</v>
      </c>
      <c r="C9" s="6" t="s">
        <v>635</v>
      </c>
      <c r="D9" s="5" t="s">
        <v>3076</v>
      </c>
      <c r="E9" s="6" t="s">
        <v>3100</v>
      </c>
    </row>
    <row r="10" spans="1:5" x14ac:dyDescent="0.4">
      <c r="B10" s="14" t="s">
        <v>636</v>
      </c>
      <c r="C10" s="10" t="s">
        <v>637</v>
      </c>
      <c r="D10" s="14" t="s">
        <v>23</v>
      </c>
      <c r="E10" s="10" t="s">
        <v>3101</v>
      </c>
    </row>
    <row r="11" spans="1:5" x14ac:dyDescent="0.4">
      <c r="B11" s="5" t="s">
        <v>638</v>
      </c>
      <c r="C11" s="6" t="s">
        <v>639</v>
      </c>
      <c r="D11" s="5" t="s">
        <v>23</v>
      </c>
      <c r="E11" s="6" t="s">
        <v>3102</v>
      </c>
    </row>
    <row r="12" spans="1:5" x14ac:dyDescent="0.4">
      <c r="B12" s="14" t="s">
        <v>642</v>
      </c>
      <c r="C12" s="10" t="s">
        <v>643</v>
      </c>
      <c r="D12" s="14" t="s">
        <v>15</v>
      </c>
      <c r="E12" s="10" t="s">
        <v>3103</v>
      </c>
    </row>
    <row r="13" spans="1:5" x14ac:dyDescent="0.4">
      <c r="B13" s="5" t="s">
        <v>642</v>
      </c>
      <c r="C13" s="6" t="s">
        <v>643</v>
      </c>
      <c r="D13" s="5" t="s">
        <v>19</v>
      </c>
      <c r="E13" s="6" t="s">
        <v>3104</v>
      </c>
    </row>
  </sheetData>
  <pageMargins left="0.7" right="0.7" top="0.75" bottom="0.75" header="0.3" footer="0.3"/>
  <pageSetup paperSize="9" orientation="portrait" horizontalDpi="300" verticalDpi="300"/>
</worksheet>
</file>

<file path=xl/worksheets/sheet6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baseColWidth="10" defaultRowHeight="14.6" x14ac:dyDescent="0.4"/>
  <cols>
    <col min="2" max="2" width="9.69140625" customWidth="1"/>
    <col min="3" max="3" width="156.765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KAROTIS'!A1", "Zurück")</f>
        <v>Zurück</v>
      </c>
    </row>
    <row r="3" spans="1:6" x14ac:dyDescent="0.4">
      <c r="B3" s="7" t="s">
        <v>3277</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626</v>
      </c>
      <c r="C6" s="6" t="s">
        <v>627</v>
      </c>
      <c r="D6" s="9" t="s">
        <v>52</v>
      </c>
      <c r="E6" s="9" t="s">
        <v>194</v>
      </c>
      <c r="F6" s="9" t="s">
        <v>52</v>
      </c>
    </row>
    <row r="7" spans="1:6" ht="24.9" x14ac:dyDescent="0.4">
      <c r="B7" s="10" t="s">
        <v>628</v>
      </c>
      <c r="C7" s="10" t="s">
        <v>629</v>
      </c>
      <c r="D7" s="11" t="s">
        <v>52</v>
      </c>
      <c r="E7" s="11" t="s">
        <v>149</v>
      </c>
      <c r="F7" s="11" t="s">
        <v>52</v>
      </c>
    </row>
    <row r="8" spans="1:6" ht="24.9" x14ac:dyDescent="0.4">
      <c r="B8" s="6" t="s">
        <v>630</v>
      </c>
      <c r="C8" s="6" t="s">
        <v>631</v>
      </c>
      <c r="D8" s="9" t="s">
        <v>81</v>
      </c>
      <c r="E8" s="9" t="s">
        <v>85</v>
      </c>
      <c r="F8" s="9" t="s">
        <v>80</v>
      </c>
    </row>
    <row r="9" spans="1:6" ht="24.9" x14ac:dyDescent="0.4">
      <c r="B9" s="10" t="s">
        <v>632</v>
      </c>
      <c r="C9" s="10" t="s">
        <v>633</v>
      </c>
      <c r="D9" s="11" t="s">
        <v>903</v>
      </c>
      <c r="E9" s="11" t="s">
        <v>133</v>
      </c>
      <c r="F9" s="11" t="s">
        <v>904</v>
      </c>
    </row>
    <row r="10" spans="1:6" ht="24.9" x14ac:dyDescent="0.4">
      <c r="B10" s="6" t="s">
        <v>634</v>
      </c>
      <c r="C10" s="6" t="s">
        <v>635</v>
      </c>
      <c r="D10" s="9" t="s">
        <v>959</v>
      </c>
      <c r="E10" s="9" t="s">
        <v>1177</v>
      </c>
      <c r="F10" s="9" t="s">
        <v>959</v>
      </c>
    </row>
    <row r="11" spans="1:6" ht="24.9" x14ac:dyDescent="0.4">
      <c r="B11" s="10" t="s">
        <v>636</v>
      </c>
      <c r="C11" s="10" t="s">
        <v>637</v>
      </c>
      <c r="D11" s="11" t="s">
        <v>52</v>
      </c>
      <c r="E11" s="11" t="s">
        <v>981</v>
      </c>
      <c r="F11" s="11" t="s">
        <v>52</v>
      </c>
    </row>
    <row r="12" spans="1:6" ht="24.9" x14ac:dyDescent="0.4">
      <c r="B12" s="6" t="s">
        <v>638</v>
      </c>
      <c r="C12" s="6" t="s">
        <v>639</v>
      </c>
      <c r="D12" s="9" t="s">
        <v>947</v>
      </c>
      <c r="E12" s="9" t="s">
        <v>1893</v>
      </c>
      <c r="F12" s="9" t="s">
        <v>948</v>
      </c>
    </row>
    <row r="13" spans="1:6" ht="24.9" x14ac:dyDescent="0.4">
      <c r="B13" s="10" t="s">
        <v>642</v>
      </c>
      <c r="C13" s="10" t="s">
        <v>643</v>
      </c>
      <c r="D13" s="11" t="s">
        <v>59</v>
      </c>
      <c r="E13" s="11" t="s">
        <v>77</v>
      </c>
      <c r="F13" s="11" t="s">
        <v>58</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6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baseColWidth="10" defaultRowHeight="14.6" x14ac:dyDescent="0.4"/>
  <cols>
    <col min="2" max="2" width="9.69140625" customWidth="1"/>
    <col min="3" max="3" width="63.304687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KAROTIS'!A1", "Zurück")</f>
        <v>Zurück</v>
      </c>
    </row>
    <row r="3" spans="1:6" x14ac:dyDescent="0.4">
      <c r="B3" s="7" t="s">
        <v>3205</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61</v>
      </c>
      <c r="C6" s="21"/>
      <c r="D6" s="29"/>
      <c r="E6" s="29"/>
      <c r="F6" s="29"/>
    </row>
    <row r="7" spans="1:6" ht="24.9" x14ac:dyDescent="0.4">
      <c r="B7" s="6" t="s">
        <v>191</v>
      </c>
      <c r="C7" s="6" t="s">
        <v>192</v>
      </c>
      <c r="D7" s="9" t="s">
        <v>158</v>
      </c>
      <c r="E7" s="9" t="s">
        <v>49</v>
      </c>
      <c r="F7" s="9" t="s">
        <v>157</v>
      </c>
    </row>
    <row r="8" spans="1:6" ht="24.9" x14ac:dyDescent="0.4">
      <c r="B8" s="6" t="s">
        <v>195</v>
      </c>
      <c r="C8" s="6" t="s">
        <v>196</v>
      </c>
      <c r="D8" s="9" t="s">
        <v>89</v>
      </c>
      <c r="E8" s="9" t="s">
        <v>158</v>
      </c>
      <c r="F8" s="9" t="s">
        <v>88</v>
      </c>
    </row>
    <row r="9" spans="1:6" x14ac:dyDescent="0.4">
      <c r="B9" s="21" t="s">
        <v>41</v>
      </c>
      <c r="C9" s="21"/>
      <c r="D9" s="29"/>
      <c r="E9" s="29"/>
      <c r="F9" s="29"/>
    </row>
    <row r="10" spans="1:6" ht="24.9" x14ac:dyDescent="0.4">
      <c r="B10" s="6" t="s">
        <v>199</v>
      </c>
      <c r="C10" s="6" t="s">
        <v>43</v>
      </c>
      <c r="D10" s="9" t="s">
        <v>143</v>
      </c>
      <c r="E10" s="9" t="s">
        <v>59</v>
      </c>
      <c r="F10" s="9" t="s">
        <v>142</v>
      </c>
    </row>
    <row r="11" spans="1:6" ht="24.9" x14ac:dyDescent="0.4">
      <c r="B11" s="6" t="s">
        <v>200</v>
      </c>
      <c r="C11" s="6" t="s">
        <v>47</v>
      </c>
      <c r="D11" s="9" t="s">
        <v>81</v>
      </c>
      <c r="E11" s="9" t="s">
        <v>81</v>
      </c>
      <c r="F11" s="9" t="s">
        <v>80</v>
      </c>
    </row>
    <row r="12" spans="1:6" ht="24.9" x14ac:dyDescent="0.4">
      <c r="B12" s="6" t="s">
        <v>201</v>
      </c>
      <c r="C12" s="6" t="s">
        <v>51</v>
      </c>
      <c r="D12" s="9" t="s">
        <v>59</v>
      </c>
      <c r="E12" s="9" t="s">
        <v>149</v>
      </c>
      <c r="F12" s="9" t="s">
        <v>58</v>
      </c>
    </row>
  </sheetData>
  <mergeCells count="6">
    <mergeCell ref="B9:F9"/>
    <mergeCell ref="B4:B5"/>
    <mergeCell ref="C4:C5"/>
    <mergeCell ref="D4:E4"/>
    <mergeCell ref="F4:F5"/>
    <mergeCell ref="B6:F6"/>
  </mergeCells>
  <pageMargins left="0.7" right="0.7" top="0.75" bottom="0.75" header="0.3" footer="0.3"/>
  <pageSetup paperSize="9" orientation="portrait" horizontalDpi="300" verticalDpi="300"/>
</worksheet>
</file>

<file path=xl/worksheets/sheet6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4.76562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KAROTIS'!A1", "Zurück")</f>
        <v>Zurück</v>
      </c>
    </row>
    <row r="3" spans="1:8" x14ac:dyDescent="0.4">
      <c r="B3" s="7" t="s">
        <v>4028</v>
      </c>
    </row>
    <row r="4" spans="1:8" x14ac:dyDescent="0.4">
      <c r="B4" s="4" t="s">
        <v>3315</v>
      </c>
      <c r="C4" s="15" t="s">
        <v>3316</v>
      </c>
      <c r="D4" s="15" t="s">
        <v>3750</v>
      </c>
      <c r="E4" s="15" t="s">
        <v>3318</v>
      </c>
      <c r="F4" s="15" t="s">
        <v>3319</v>
      </c>
      <c r="G4" s="15" t="s">
        <v>3320</v>
      </c>
      <c r="H4" s="15" t="s">
        <v>3321</v>
      </c>
    </row>
    <row r="5" spans="1:8" ht="24.9" x14ac:dyDescent="0.4">
      <c r="B5" s="6" t="s">
        <v>3322</v>
      </c>
      <c r="C5" s="9" t="s">
        <v>1944</v>
      </c>
      <c r="D5" s="9" t="s">
        <v>4009</v>
      </c>
      <c r="E5" s="9" t="s">
        <v>1586</v>
      </c>
      <c r="F5" s="9" t="s">
        <v>193</v>
      </c>
      <c r="G5" s="9" t="s">
        <v>2334</v>
      </c>
      <c r="H5" s="9" t="s">
        <v>2334</v>
      </c>
    </row>
    <row r="6" spans="1:8" ht="24.9" x14ac:dyDescent="0.4">
      <c r="B6" s="10" t="s">
        <v>3325</v>
      </c>
      <c r="C6" s="11" t="s">
        <v>1851</v>
      </c>
      <c r="D6" s="11" t="s">
        <v>1390</v>
      </c>
      <c r="E6" s="11" t="s">
        <v>1586</v>
      </c>
      <c r="F6" s="11" t="s">
        <v>175</v>
      </c>
      <c r="G6" s="11" t="s">
        <v>935</v>
      </c>
      <c r="H6" s="11" t="s">
        <v>935</v>
      </c>
    </row>
    <row r="7" spans="1:8" ht="24.9" x14ac:dyDescent="0.4">
      <c r="B7" s="6" t="s">
        <v>3328</v>
      </c>
      <c r="C7" s="9" t="s">
        <v>1698</v>
      </c>
      <c r="D7" s="9" t="s">
        <v>4010</v>
      </c>
      <c r="E7" s="9" t="s">
        <v>1586</v>
      </c>
      <c r="F7" s="9" t="s">
        <v>142</v>
      </c>
      <c r="G7" s="9" t="s">
        <v>143</v>
      </c>
      <c r="H7" s="9" t="s">
        <v>143</v>
      </c>
    </row>
    <row r="8" spans="1:8" ht="24.9" x14ac:dyDescent="0.4">
      <c r="B8" s="10" t="s">
        <v>3330</v>
      </c>
      <c r="C8" s="11" t="s">
        <v>2009</v>
      </c>
      <c r="D8" s="11" t="s">
        <v>2630</v>
      </c>
      <c r="E8" s="11" t="s">
        <v>1586</v>
      </c>
      <c r="F8" s="11" t="s">
        <v>157</v>
      </c>
      <c r="G8" s="11" t="s">
        <v>3265</v>
      </c>
      <c r="H8" s="11" t="s">
        <v>3265</v>
      </c>
    </row>
    <row r="9" spans="1:8" ht="24.9" x14ac:dyDescent="0.4">
      <c r="B9" s="6" t="s">
        <v>3333</v>
      </c>
      <c r="C9" s="9" t="s">
        <v>1625</v>
      </c>
      <c r="D9" s="9" t="s">
        <v>1707</v>
      </c>
      <c r="E9" s="9" t="s">
        <v>1586</v>
      </c>
      <c r="F9" s="9" t="s">
        <v>58</v>
      </c>
      <c r="G9" s="9" t="s">
        <v>59</v>
      </c>
      <c r="H9" s="9" t="s">
        <v>59</v>
      </c>
    </row>
    <row r="10" spans="1:8" ht="24.9" x14ac:dyDescent="0.4">
      <c r="B10" s="10" t="s">
        <v>3334</v>
      </c>
      <c r="C10" s="11" t="s">
        <v>1949</v>
      </c>
      <c r="D10" s="11" t="s">
        <v>4011</v>
      </c>
      <c r="E10" s="11" t="s">
        <v>1586</v>
      </c>
      <c r="F10" s="11" t="s">
        <v>88</v>
      </c>
      <c r="G10" s="11" t="s">
        <v>913</v>
      </c>
      <c r="H10" s="11" t="s">
        <v>913</v>
      </c>
    </row>
    <row r="11" spans="1:8" ht="24.9" x14ac:dyDescent="0.4">
      <c r="B11" s="6" t="s">
        <v>3336</v>
      </c>
      <c r="C11" s="9" t="s">
        <v>1632</v>
      </c>
      <c r="D11" s="9" t="s">
        <v>4012</v>
      </c>
      <c r="E11" s="9" t="s">
        <v>1586</v>
      </c>
      <c r="F11" s="9" t="s">
        <v>148</v>
      </c>
      <c r="G11" s="9" t="s">
        <v>149</v>
      </c>
      <c r="H11" s="9" t="s">
        <v>149</v>
      </c>
    </row>
    <row r="12" spans="1:8" ht="24.9" x14ac:dyDescent="0.4">
      <c r="B12" s="10" t="s">
        <v>3338</v>
      </c>
      <c r="C12" s="11" t="s">
        <v>1601</v>
      </c>
      <c r="D12" s="11" t="s">
        <v>4013</v>
      </c>
      <c r="E12" s="11" t="s">
        <v>1586</v>
      </c>
      <c r="F12" s="11" t="s">
        <v>148</v>
      </c>
      <c r="G12" s="11" t="s">
        <v>149</v>
      </c>
      <c r="H12" s="11" t="s">
        <v>149</v>
      </c>
    </row>
    <row r="13" spans="1:8" ht="24.9" x14ac:dyDescent="0.4">
      <c r="B13" s="6" t="s">
        <v>3340</v>
      </c>
      <c r="C13" s="9" t="s">
        <v>2009</v>
      </c>
      <c r="D13" s="9" t="s">
        <v>4014</v>
      </c>
      <c r="E13" s="9" t="s">
        <v>1586</v>
      </c>
      <c r="F13" s="9" t="s">
        <v>451</v>
      </c>
      <c r="G13" s="9" t="s">
        <v>2428</v>
      </c>
      <c r="H13" s="9" t="s">
        <v>2428</v>
      </c>
    </row>
    <row r="14" spans="1:8" ht="24.9" x14ac:dyDescent="0.4">
      <c r="B14" s="10" t="s">
        <v>3342</v>
      </c>
      <c r="C14" s="11" t="s">
        <v>3922</v>
      </c>
      <c r="D14" s="11" t="s">
        <v>4015</v>
      </c>
      <c r="E14" s="11" t="s">
        <v>1586</v>
      </c>
      <c r="F14" s="11" t="s">
        <v>4016</v>
      </c>
      <c r="G14" s="11" t="s">
        <v>1359</v>
      </c>
      <c r="H14" s="11" t="s">
        <v>1707</v>
      </c>
    </row>
    <row r="15" spans="1:8" ht="24.9" x14ac:dyDescent="0.4">
      <c r="B15" s="6" t="s">
        <v>3345</v>
      </c>
      <c r="C15" s="9" t="s">
        <v>1693</v>
      </c>
      <c r="D15" s="9" t="s">
        <v>4017</v>
      </c>
      <c r="E15" s="9" t="s">
        <v>1586</v>
      </c>
      <c r="F15" s="9" t="s">
        <v>186</v>
      </c>
      <c r="G15" s="9" t="s">
        <v>187</v>
      </c>
      <c r="H15" s="9" t="s">
        <v>187</v>
      </c>
    </row>
    <row r="16" spans="1:8" ht="24.9" x14ac:dyDescent="0.4">
      <c r="B16" s="10" t="s">
        <v>3347</v>
      </c>
      <c r="C16" s="11" t="s">
        <v>1665</v>
      </c>
      <c r="D16" s="11" t="s">
        <v>4018</v>
      </c>
      <c r="E16" s="11" t="s">
        <v>1586</v>
      </c>
      <c r="F16" s="11" t="s">
        <v>186</v>
      </c>
      <c r="G16" s="11" t="s">
        <v>1673</v>
      </c>
      <c r="H16" s="11" t="s">
        <v>1673</v>
      </c>
    </row>
    <row r="17" spans="2:8" ht="24.9" x14ac:dyDescent="0.4">
      <c r="B17" s="6" t="s">
        <v>3349</v>
      </c>
      <c r="C17" s="9" t="s">
        <v>1668</v>
      </c>
      <c r="D17" s="9" t="s">
        <v>4019</v>
      </c>
      <c r="E17" s="9" t="s">
        <v>1586</v>
      </c>
      <c r="F17" s="9" t="s">
        <v>142</v>
      </c>
      <c r="G17" s="9" t="s">
        <v>981</v>
      </c>
      <c r="H17" s="9" t="s">
        <v>981</v>
      </c>
    </row>
    <row r="18" spans="2:8" ht="24.9" x14ac:dyDescent="0.4">
      <c r="B18" s="10" t="s">
        <v>3350</v>
      </c>
      <c r="C18" s="11" t="s">
        <v>1637</v>
      </c>
      <c r="D18" s="11" t="s">
        <v>4020</v>
      </c>
      <c r="E18" s="11" t="s">
        <v>1586</v>
      </c>
      <c r="F18" s="11" t="s">
        <v>186</v>
      </c>
      <c r="G18" s="11" t="s">
        <v>1674</v>
      </c>
      <c r="H18" s="11" t="s">
        <v>1674</v>
      </c>
    </row>
    <row r="19" spans="2:8" ht="24.9" x14ac:dyDescent="0.4">
      <c r="B19" s="6" t="s">
        <v>3352</v>
      </c>
      <c r="C19" s="9" t="s">
        <v>3337</v>
      </c>
      <c r="D19" s="9" t="s">
        <v>4021</v>
      </c>
      <c r="E19" s="9" t="s">
        <v>1586</v>
      </c>
      <c r="F19" s="9" t="s">
        <v>175</v>
      </c>
      <c r="G19" s="9" t="s">
        <v>176</v>
      </c>
      <c r="H19" s="9" t="s">
        <v>176</v>
      </c>
    </row>
    <row r="20" spans="2:8" ht="24.9" x14ac:dyDescent="0.4">
      <c r="B20" s="10" t="s">
        <v>3354</v>
      </c>
      <c r="C20" s="11" t="s">
        <v>1835</v>
      </c>
      <c r="D20" s="11" t="s">
        <v>4022</v>
      </c>
      <c r="E20" s="11" t="s">
        <v>1586</v>
      </c>
      <c r="F20" s="11" t="s">
        <v>167</v>
      </c>
      <c r="G20" s="11" t="s">
        <v>947</v>
      </c>
      <c r="H20" s="11" t="s">
        <v>947</v>
      </c>
    </row>
    <row r="21" spans="2:8" ht="24.9" x14ac:dyDescent="0.4">
      <c r="B21" s="16" t="s">
        <v>3356</v>
      </c>
      <c r="C21" s="17" t="s">
        <v>4023</v>
      </c>
      <c r="D21" s="17" t="s">
        <v>4024</v>
      </c>
      <c r="E21" s="17" t="s">
        <v>1586</v>
      </c>
      <c r="F21" s="17" t="s">
        <v>4025</v>
      </c>
      <c r="G21" s="17" t="s">
        <v>4026</v>
      </c>
      <c r="H21" s="17" t="s">
        <v>4027</v>
      </c>
    </row>
  </sheetData>
  <pageMargins left="0.7" right="0.7" top="0.75" bottom="0.75" header="0.3" footer="0.3"/>
  <pageSetup paperSize="9" orientation="portrait" horizontalDpi="300" verticalDpi="300"/>
</worksheet>
</file>

<file path=xl/worksheets/sheet6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7.30468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KAROTIS'!A1", "Zurück")</f>
        <v>Zurück</v>
      </c>
    </row>
    <row r="3" spans="1:8" x14ac:dyDescent="0.4">
      <c r="B3" s="7" t="s">
        <v>3526</v>
      </c>
    </row>
    <row r="4" spans="1:8" x14ac:dyDescent="0.4">
      <c r="B4" s="4" t="s">
        <v>3315</v>
      </c>
      <c r="C4" s="15" t="s">
        <v>3316</v>
      </c>
      <c r="D4" s="15" t="s">
        <v>3317</v>
      </c>
      <c r="E4" s="15" t="s">
        <v>3318</v>
      </c>
      <c r="F4" s="15" t="s">
        <v>3319</v>
      </c>
      <c r="G4" s="15" t="s">
        <v>3320</v>
      </c>
      <c r="H4" s="15" t="s">
        <v>3321</v>
      </c>
    </row>
    <row r="5" spans="1:8" ht="24.9" x14ac:dyDescent="0.4">
      <c r="B5" s="6" t="s">
        <v>3322</v>
      </c>
      <c r="C5" s="9" t="s">
        <v>2047</v>
      </c>
      <c r="D5" s="9" t="s">
        <v>3511</v>
      </c>
      <c r="E5" s="9" t="s">
        <v>1586</v>
      </c>
      <c r="F5" s="9" t="s">
        <v>76</v>
      </c>
      <c r="G5" s="9" t="s">
        <v>3512</v>
      </c>
      <c r="H5" s="9" t="s">
        <v>3512</v>
      </c>
    </row>
    <row r="6" spans="1:8" ht="24.9" x14ac:dyDescent="0.4">
      <c r="B6" s="10" t="s">
        <v>3325</v>
      </c>
      <c r="C6" s="11" t="s">
        <v>1695</v>
      </c>
      <c r="D6" s="11" t="s">
        <v>3513</v>
      </c>
      <c r="E6" s="11" t="s">
        <v>1586</v>
      </c>
      <c r="F6" s="11" t="s">
        <v>44</v>
      </c>
      <c r="G6" s="11" t="s">
        <v>898</v>
      </c>
      <c r="H6" s="11" t="s">
        <v>898</v>
      </c>
    </row>
    <row r="7" spans="1:8" ht="24.9" x14ac:dyDescent="0.4">
      <c r="B7" s="6" t="s">
        <v>3328</v>
      </c>
      <c r="C7" s="9" t="s">
        <v>1656</v>
      </c>
      <c r="D7" s="9" t="s">
        <v>3514</v>
      </c>
      <c r="E7" s="9" t="s">
        <v>1586</v>
      </c>
      <c r="F7" s="9" t="s">
        <v>58</v>
      </c>
      <c r="G7" s="9" t="s">
        <v>59</v>
      </c>
      <c r="H7" s="9" t="s">
        <v>59</v>
      </c>
    </row>
    <row r="8" spans="1:8" ht="24.9" x14ac:dyDescent="0.4">
      <c r="B8" s="10" t="s">
        <v>3330</v>
      </c>
      <c r="C8" s="11" t="s">
        <v>1886</v>
      </c>
      <c r="D8" s="11" t="s">
        <v>3515</v>
      </c>
      <c r="E8" s="11" t="s">
        <v>1586</v>
      </c>
      <c r="F8" s="11" t="s">
        <v>936</v>
      </c>
      <c r="G8" s="11" t="s">
        <v>936</v>
      </c>
      <c r="H8" s="11" t="s">
        <v>142</v>
      </c>
    </row>
    <row r="9" spans="1:8" ht="24.9" x14ac:dyDescent="0.4">
      <c r="B9" s="6" t="s">
        <v>3333</v>
      </c>
      <c r="C9" s="9" t="s">
        <v>1625</v>
      </c>
      <c r="D9" s="9" t="s">
        <v>497</v>
      </c>
      <c r="E9" s="9" t="s">
        <v>3326</v>
      </c>
      <c r="F9" s="9" t="s">
        <v>3327</v>
      </c>
      <c r="G9" s="9" t="s">
        <v>3327</v>
      </c>
      <c r="H9" s="9" t="s">
        <v>3327</v>
      </c>
    </row>
    <row r="10" spans="1:8" ht="24.9" x14ac:dyDescent="0.4">
      <c r="B10" s="10" t="s">
        <v>3334</v>
      </c>
      <c r="C10" s="11" t="s">
        <v>1614</v>
      </c>
      <c r="D10" s="11" t="s">
        <v>3516</v>
      </c>
      <c r="E10" s="11" t="s">
        <v>1586</v>
      </c>
      <c r="F10" s="11" t="s">
        <v>148</v>
      </c>
      <c r="G10" s="11" t="s">
        <v>941</v>
      </c>
      <c r="H10" s="11" t="s">
        <v>941</v>
      </c>
    </row>
    <row r="11" spans="1:8" ht="24.9" x14ac:dyDescent="0.4">
      <c r="B11" s="6" t="s">
        <v>3336</v>
      </c>
      <c r="C11" s="9" t="s">
        <v>1632</v>
      </c>
      <c r="D11" s="9" t="s">
        <v>1986</v>
      </c>
      <c r="E11" s="9" t="s">
        <v>1586</v>
      </c>
      <c r="F11" s="9" t="s">
        <v>44</v>
      </c>
      <c r="G11" s="9" t="s">
        <v>45</v>
      </c>
      <c r="H11" s="9" t="s">
        <v>45</v>
      </c>
    </row>
    <row r="12" spans="1:8" ht="24.9" x14ac:dyDescent="0.4">
      <c r="B12" s="10" t="s">
        <v>3338</v>
      </c>
      <c r="C12" s="11" t="s">
        <v>1599</v>
      </c>
      <c r="D12" s="11" t="s">
        <v>1920</v>
      </c>
      <c r="E12" s="11" t="s">
        <v>1586</v>
      </c>
      <c r="F12" s="11" t="s">
        <v>44</v>
      </c>
      <c r="G12" s="11" t="s">
        <v>898</v>
      </c>
      <c r="H12" s="11" t="s">
        <v>898</v>
      </c>
    </row>
    <row r="13" spans="1:8" ht="24.9" x14ac:dyDescent="0.4">
      <c r="B13" s="6" t="s">
        <v>3340</v>
      </c>
      <c r="C13" s="9" t="s">
        <v>1814</v>
      </c>
      <c r="D13" s="9" t="s">
        <v>3517</v>
      </c>
      <c r="E13" s="9" t="s">
        <v>1586</v>
      </c>
      <c r="F13" s="9" t="s">
        <v>167</v>
      </c>
      <c r="G13" s="9" t="s">
        <v>971</v>
      </c>
      <c r="H13" s="9" t="s">
        <v>971</v>
      </c>
    </row>
    <row r="14" spans="1:8" ht="24.9" x14ac:dyDescent="0.4">
      <c r="B14" s="10" t="s">
        <v>3342</v>
      </c>
      <c r="C14" s="11" t="s">
        <v>3518</v>
      </c>
      <c r="D14" s="11" t="s">
        <v>3519</v>
      </c>
      <c r="E14" s="11" t="s">
        <v>1586</v>
      </c>
      <c r="F14" s="11" t="s">
        <v>955</v>
      </c>
      <c r="G14" s="11" t="s">
        <v>992</v>
      </c>
      <c r="H14" s="11" t="s">
        <v>3210</v>
      </c>
    </row>
    <row r="15" spans="1:8" ht="24.9" x14ac:dyDescent="0.4">
      <c r="B15" s="6" t="s">
        <v>3345</v>
      </c>
      <c r="C15" s="9" t="s">
        <v>1745</v>
      </c>
      <c r="D15" s="9" t="s">
        <v>3520</v>
      </c>
      <c r="E15" s="9" t="s">
        <v>1586</v>
      </c>
      <c r="F15" s="9" t="s">
        <v>80</v>
      </c>
      <c r="G15" s="9" t="s">
        <v>1139</v>
      </c>
      <c r="H15" s="9" t="s">
        <v>1139</v>
      </c>
    </row>
    <row r="16" spans="1:8" ht="24.9" x14ac:dyDescent="0.4">
      <c r="B16" s="10" t="s">
        <v>3347</v>
      </c>
      <c r="C16" s="11" t="s">
        <v>1835</v>
      </c>
      <c r="D16" s="11" t="s">
        <v>1392</v>
      </c>
      <c r="E16" s="11" t="s">
        <v>1586</v>
      </c>
      <c r="F16" s="11" t="s">
        <v>58</v>
      </c>
      <c r="G16" s="11" t="s">
        <v>58</v>
      </c>
      <c r="H16" s="11" t="s">
        <v>58</v>
      </c>
    </row>
    <row r="17" spans="2:8" ht="24.9" x14ac:dyDescent="0.4">
      <c r="B17" s="6" t="s">
        <v>3349</v>
      </c>
      <c r="C17" s="9" t="s">
        <v>1668</v>
      </c>
      <c r="D17" s="9" t="s">
        <v>1359</v>
      </c>
      <c r="E17" s="9" t="s">
        <v>1586</v>
      </c>
      <c r="F17" s="9" t="s">
        <v>58</v>
      </c>
      <c r="G17" s="9" t="s">
        <v>58</v>
      </c>
      <c r="H17" s="9" t="s">
        <v>58</v>
      </c>
    </row>
    <row r="18" spans="2:8" ht="24.9" x14ac:dyDescent="0.4">
      <c r="B18" s="10" t="s">
        <v>3350</v>
      </c>
      <c r="C18" s="11" t="s">
        <v>1745</v>
      </c>
      <c r="D18" s="11" t="s">
        <v>1330</v>
      </c>
      <c r="E18" s="11" t="s">
        <v>1586</v>
      </c>
      <c r="F18" s="11" t="s">
        <v>84</v>
      </c>
      <c r="G18" s="11" t="s">
        <v>885</v>
      </c>
      <c r="H18" s="11" t="s">
        <v>885</v>
      </c>
    </row>
    <row r="19" spans="2:8" ht="24.9" x14ac:dyDescent="0.4">
      <c r="B19" s="6" t="s">
        <v>3352</v>
      </c>
      <c r="C19" s="9" t="s">
        <v>1953</v>
      </c>
      <c r="D19" s="9" t="s">
        <v>3521</v>
      </c>
      <c r="E19" s="9" t="s">
        <v>3326</v>
      </c>
      <c r="F19" s="9" t="s">
        <v>3327</v>
      </c>
      <c r="G19" s="9" t="s">
        <v>3327</v>
      </c>
      <c r="H19" s="9" t="s">
        <v>3327</v>
      </c>
    </row>
    <row r="20" spans="2:8" ht="24.9" x14ac:dyDescent="0.4">
      <c r="B20" s="10" t="s">
        <v>3354</v>
      </c>
      <c r="C20" s="11" t="s">
        <v>1736</v>
      </c>
      <c r="D20" s="11" t="s">
        <v>3522</v>
      </c>
      <c r="E20" s="11" t="s">
        <v>1586</v>
      </c>
      <c r="F20" s="11" t="s">
        <v>58</v>
      </c>
      <c r="G20" s="11" t="s">
        <v>58</v>
      </c>
      <c r="H20" s="11" t="s">
        <v>58</v>
      </c>
    </row>
    <row r="21" spans="2:8" ht="24.9" x14ac:dyDescent="0.4">
      <c r="B21" s="16" t="s">
        <v>3356</v>
      </c>
      <c r="C21" s="17" t="s">
        <v>3523</v>
      </c>
      <c r="D21" s="17" t="s">
        <v>3524</v>
      </c>
      <c r="E21" s="17" t="s">
        <v>1586</v>
      </c>
      <c r="F21" s="17" t="s">
        <v>1297</v>
      </c>
      <c r="G21" s="17" t="s">
        <v>1246</v>
      </c>
      <c r="H21" s="17" t="s">
        <v>3525</v>
      </c>
    </row>
  </sheetData>
  <pageMargins left="0.7" right="0.7" top="0.75" bottom="0.75" header="0.3" footer="0.3"/>
  <pageSetup paperSize="9" orientation="portrait" horizontalDpi="300" verticalDpi="300"/>
</worksheet>
</file>

<file path=xl/worksheets/sheet6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KAROTIS'!A1", "Zurück")</f>
        <v>Zurück</v>
      </c>
    </row>
  </sheetData>
  <pageMargins left="0.7" right="0.7" top="0.75" bottom="0.75" header="0.3" footer="0.3"/>
  <pageSetup paperSize="9" orientation="portrait" horizontalDpi="300" verticalDpi="300"/>
</worksheet>
</file>

<file path=xl/worksheets/sheet6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KAROTIS'!A1", "Zurück")</f>
        <v>Zurück</v>
      </c>
    </row>
  </sheetData>
  <pageMargins left="0.7" right="0.7" top="0.75" bottom="0.75" header="0.3" footer="0.3"/>
  <pageSetup paperSize="9" orientation="portrait" horizontalDpi="300" verticalDpi="300"/>
</worksheet>
</file>

<file path=xl/worksheets/sheet6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heetViews>
  <sheetFormatPr baseColWidth="10" defaultRowHeight="14.6" x14ac:dyDescent="0.4"/>
  <cols>
    <col min="2" max="2" width="9.69140625" customWidth="1"/>
    <col min="3" max="3" width="156.76562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KAROTIS'!A1", "Zurück")</f>
        <v>Zurück</v>
      </c>
    </row>
    <row r="3" spans="1:11" x14ac:dyDescent="0.4">
      <c r="B3" s="7" t="s">
        <v>4427</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626</v>
      </c>
      <c r="C6" s="6" t="s">
        <v>627</v>
      </c>
      <c r="D6" s="6" t="s">
        <v>1610</v>
      </c>
      <c r="E6" s="9" t="s">
        <v>1586</v>
      </c>
      <c r="F6" s="9" t="s">
        <v>1586</v>
      </c>
      <c r="G6" s="9" t="s">
        <v>1586</v>
      </c>
      <c r="H6" s="9" t="s">
        <v>1586</v>
      </c>
      <c r="I6" s="9" t="s">
        <v>1586</v>
      </c>
      <c r="J6" s="9" t="s">
        <v>1586</v>
      </c>
      <c r="K6" s="9" t="s">
        <v>1586</v>
      </c>
    </row>
    <row r="7" spans="1:11" x14ac:dyDescent="0.4">
      <c r="B7" s="6" t="s">
        <v>626</v>
      </c>
      <c r="C7" s="6" t="s">
        <v>627</v>
      </c>
      <c r="D7" s="6" t="s">
        <v>4373</v>
      </c>
      <c r="E7" s="9" t="s">
        <v>1586</v>
      </c>
      <c r="F7" s="9" t="s">
        <v>1586</v>
      </c>
      <c r="G7" s="9" t="s">
        <v>1586</v>
      </c>
      <c r="H7" s="9" t="s">
        <v>1586</v>
      </c>
      <c r="I7" s="9" t="s">
        <v>1586</v>
      </c>
      <c r="J7" s="9" t="s">
        <v>1586</v>
      </c>
      <c r="K7" s="9" t="s">
        <v>1586</v>
      </c>
    </row>
    <row r="8" spans="1:11" x14ac:dyDescent="0.4">
      <c r="B8" s="6" t="s">
        <v>628</v>
      </c>
      <c r="C8" s="6" t="s">
        <v>629</v>
      </c>
      <c r="D8" s="6" t="s">
        <v>1610</v>
      </c>
      <c r="E8" s="9" t="s">
        <v>1586</v>
      </c>
      <c r="F8" s="9" t="s">
        <v>1586</v>
      </c>
      <c r="G8" s="9" t="s">
        <v>1586</v>
      </c>
      <c r="H8" s="9" t="s">
        <v>1586</v>
      </c>
      <c r="I8" s="9" t="s">
        <v>1586</v>
      </c>
      <c r="J8" s="9" t="s">
        <v>1586</v>
      </c>
      <c r="K8" s="9" t="s">
        <v>1586</v>
      </c>
    </row>
    <row r="9" spans="1:11" x14ac:dyDescent="0.4">
      <c r="B9" s="6" t="s">
        <v>628</v>
      </c>
      <c r="C9" s="6" t="s">
        <v>629</v>
      </c>
      <c r="D9" s="6" t="s">
        <v>4373</v>
      </c>
      <c r="E9" s="9" t="s">
        <v>1586</v>
      </c>
      <c r="F9" s="9" t="s">
        <v>1586</v>
      </c>
      <c r="G9" s="9" t="s">
        <v>1586</v>
      </c>
      <c r="H9" s="9" t="s">
        <v>1586</v>
      </c>
      <c r="I9" s="9" t="s">
        <v>1586</v>
      </c>
      <c r="J9" s="9" t="s">
        <v>1586</v>
      </c>
      <c r="K9" s="9" t="s">
        <v>1586</v>
      </c>
    </row>
    <row r="10" spans="1:11" x14ac:dyDescent="0.4">
      <c r="B10" s="6" t="s">
        <v>630</v>
      </c>
      <c r="C10" s="6" t="s">
        <v>631</v>
      </c>
      <c r="D10" s="6" t="s">
        <v>1610</v>
      </c>
      <c r="E10" s="9" t="s">
        <v>1586</v>
      </c>
      <c r="F10" s="9" t="s">
        <v>1586</v>
      </c>
      <c r="G10" s="9" t="s">
        <v>1586</v>
      </c>
      <c r="H10" s="9" t="s">
        <v>1586</v>
      </c>
      <c r="I10" s="9" t="s">
        <v>1586</v>
      </c>
      <c r="J10" s="9" t="s">
        <v>1586</v>
      </c>
      <c r="K10" s="9" t="s">
        <v>1586</v>
      </c>
    </row>
    <row r="11" spans="1:11" x14ac:dyDescent="0.4">
      <c r="B11" s="6" t="s">
        <v>630</v>
      </c>
      <c r="C11" s="6" t="s">
        <v>631</v>
      </c>
      <c r="D11" s="6" t="s">
        <v>4373</v>
      </c>
      <c r="E11" s="9" t="s">
        <v>1586</v>
      </c>
      <c r="F11" s="9" t="s">
        <v>1586</v>
      </c>
      <c r="G11" s="9" t="s">
        <v>1586</v>
      </c>
      <c r="H11" s="9" t="s">
        <v>1586</v>
      </c>
      <c r="I11" s="9" t="s">
        <v>1586</v>
      </c>
      <c r="J11" s="9" t="s">
        <v>1586</v>
      </c>
      <c r="K11" s="9" t="s">
        <v>1586</v>
      </c>
    </row>
    <row r="12" spans="1:11" x14ac:dyDescent="0.4">
      <c r="B12" s="6" t="s">
        <v>632</v>
      </c>
      <c r="C12" s="6" t="s">
        <v>633</v>
      </c>
      <c r="D12" s="6" t="s">
        <v>1610</v>
      </c>
      <c r="E12" s="9" t="s">
        <v>1595</v>
      </c>
      <c r="F12" s="9" t="s">
        <v>1586</v>
      </c>
      <c r="G12" s="9" t="s">
        <v>1588</v>
      </c>
      <c r="H12" s="9" t="s">
        <v>1586</v>
      </c>
      <c r="I12" s="9" t="s">
        <v>1586</v>
      </c>
      <c r="J12" s="9" t="s">
        <v>1597</v>
      </c>
      <c r="K12" s="9" t="s">
        <v>1588</v>
      </c>
    </row>
    <row r="13" spans="1:11" x14ac:dyDescent="0.4">
      <c r="B13" s="6" t="s">
        <v>632</v>
      </c>
      <c r="C13" s="6" t="s">
        <v>633</v>
      </c>
      <c r="D13" s="6" t="s">
        <v>4373</v>
      </c>
      <c r="E13" s="9" t="s">
        <v>1586</v>
      </c>
      <c r="F13" s="9" t="s">
        <v>1586</v>
      </c>
      <c r="G13" s="9" t="s">
        <v>1586</v>
      </c>
      <c r="H13" s="9" t="s">
        <v>1586</v>
      </c>
      <c r="I13" s="9" t="s">
        <v>1586</v>
      </c>
      <c r="J13" s="9" t="s">
        <v>1586</v>
      </c>
      <c r="K13" s="9" t="s">
        <v>1586</v>
      </c>
    </row>
    <row r="14" spans="1:11" x14ac:dyDescent="0.4">
      <c r="B14" s="6" t="s">
        <v>634</v>
      </c>
      <c r="C14" s="6" t="s">
        <v>635</v>
      </c>
      <c r="D14" s="6" t="s">
        <v>1610</v>
      </c>
      <c r="E14" s="9" t="s">
        <v>1595</v>
      </c>
      <c r="F14" s="9" t="s">
        <v>1586</v>
      </c>
      <c r="G14" s="9" t="s">
        <v>1586</v>
      </c>
      <c r="H14" s="9" t="s">
        <v>1586</v>
      </c>
      <c r="I14" s="9" t="s">
        <v>1586</v>
      </c>
      <c r="J14" s="9" t="s">
        <v>1586</v>
      </c>
      <c r="K14" s="9" t="s">
        <v>1588</v>
      </c>
    </row>
    <row r="15" spans="1:11" x14ac:dyDescent="0.4">
      <c r="B15" s="6" t="s">
        <v>634</v>
      </c>
      <c r="C15" s="6" t="s">
        <v>635</v>
      </c>
      <c r="D15" s="6" t="s">
        <v>4373</v>
      </c>
      <c r="E15" s="9" t="s">
        <v>1586</v>
      </c>
      <c r="F15" s="9" t="s">
        <v>1586</v>
      </c>
      <c r="G15" s="9" t="s">
        <v>1586</v>
      </c>
      <c r="H15" s="9" t="s">
        <v>1586</v>
      </c>
      <c r="I15" s="9" t="s">
        <v>1586</v>
      </c>
      <c r="J15" s="9" t="s">
        <v>1586</v>
      </c>
      <c r="K15" s="9" t="s">
        <v>1586</v>
      </c>
    </row>
    <row r="16" spans="1:11" x14ac:dyDescent="0.4">
      <c r="B16" s="6" t="s">
        <v>636</v>
      </c>
      <c r="C16" s="6" t="s">
        <v>637</v>
      </c>
      <c r="D16" s="6" t="s">
        <v>1610</v>
      </c>
      <c r="E16" s="9" t="s">
        <v>1586</v>
      </c>
      <c r="F16" s="9" t="s">
        <v>1586</v>
      </c>
      <c r="G16" s="9" t="s">
        <v>1586</v>
      </c>
      <c r="H16" s="9" t="s">
        <v>1586</v>
      </c>
      <c r="I16" s="9" t="s">
        <v>1586</v>
      </c>
      <c r="J16" s="9" t="s">
        <v>1586</v>
      </c>
      <c r="K16" s="9" t="s">
        <v>1588</v>
      </c>
    </row>
    <row r="17" spans="2:11" x14ac:dyDescent="0.4">
      <c r="B17" s="6" t="s">
        <v>636</v>
      </c>
      <c r="C17" s="6" t="s">
        <v>637</v>
      </c>
      <c r="D17" s="6" t="s">
        <v>4373</v>
      </c>
      <c r="E17" s="9" t="s">
        <v>1586</v>
      </c>
      <c r="F17" s="9" t="s">
        <v>1586</v>
      </c>
      <c r="G17" s="9" t="s">
        <v>1586</v>
      </c>
      <c r="H17" s="9" t="s">
        <v>1586</v>
      </c>
      <c r="I17" s="9" t="s">
        <v>1586</v>
      </c>
      <c r="J17" s="9" t="s">
        <v>1586</v>
      </c>
      <c r="K17" s="9" t="s">
        <v>1586</v>
      </c>
    </row>
    <row r="18" spans="2:11" x14ac:dyDescent="0.4">
      <c r="B18" s="6" t="s">
        <v>638</v>
      </c>
      <c r="C18" s="6" t="s">
        <v>639</v>
      </c>
      <c r="D18" s="6" t="s">
        <v>1610</v>
      </c>
      <c r="E18" s="9" t="s">
        <v>1595</v>
      </c>
      <c r="F18" s="9" t="s">
        <v>1586</v>
      </c>
      <c r="G18" s="9" t="s">
        <v>1595</v>
      </c>
      <c r="H18" s="9" t="s">
        <v>1586</v>
      </c>
      <c r="I18" s="9" t="s">
        <v>1586</v>
      </c>
      <c r="J18" s="9" t="s">
        <v>1588</v>
      </c>
      <c r="K18" s="9" t="s">
        <v>1588</v>
      </c>
    </row>
    <row r="19" spans="2:11" x14ac:dyDescent="0.4">
      <c r="B19" s="6" t="s">
        <v>638</v>
      </c>
      <c r="C19" s="6" t="s">
        <v>639</v>
      </c>
      <c r="D19" s="6" t="s">
        <v>4373</v>
      </c>
      <c r="E19" s="9" t="s">
        <v>1586</v>
      </c>
      <c r="F19" s="9" t="s">
        <v>1586</v>
      </c>
      <c r="G19" s="9" t="s">
        <v>1586</v>
      </c>
      <c r="H19" s="9" t="s">
        <v>1586</v>
      </c>
      <c r="I19" s="9" t="s">
        <v>1586</v>
      </c>
      <c r="J19" s="9" t="s">
        <v>1586</v>
      </c>
      <c r="K19" s="9" t="s">
        <v>1586</v>
      </c>
    </row>
    <row r="20" spans="2:11" x14ac:dyDescent="0.4">
      <c r="B20" s="6" t="s">
        <v>642</v>
      </c>
      <c r="C20" s="6" t="s">
        <v>643</v>
      </c>
      <c r="D20" s="6" t="s">
        <v>1610</v>
      </c>
      <c r="E20" s="9" t="s">
        <v>1586</v>
      </c>
      <c r="F20" s="9" t="s">
        <v>1586</v>
      </c>
      <c r="G20" s="9" t="s">
        <v>1586</v>
      </c>
      <c r="H20" s="9" t="s">
        <v>1586</v>
      </c>
      <c r="I20" s="9" t="s">
        <v>1586</v>
      </c>
      <c r="J20" s="9" t="s">
        <v>1586</v>
      </c>
      <c r="K20" s="9" t="s">
        <v>1586</v>
      </c>
    </row>
    <row r="21" spans="2:11" x14ac:dyDescent="0.4">
      <c r="B21" s="6" t="s">
        <v>642</v>
      </c>
      <c r="C21" s="6" t="s">
        <v>643</v>
      </c>
      <c r="D21" s="6" t="s">
        <v>4373</v>
      </c>
      <c r="E21" s="9" t="s">
        <v>1586</v>
      </c>
      <c r="F21" s="9" t="s">
        <v>1586</v>
      </c>
      <c r="G21" s="9" t="s">
        <v>1586</v>
      </c>
      <c r="H21" s="9" t="s">
        <v>1586</v>
      </c>
      <c r="I21" s="9" t="s">
        <v>1586</v>
      </c>
      <c r="J21" s="9" t="s">
        <v>1586</v>
      </c>
      <c r="K21" s="9" t="s">
        <v>1586</v>
      </c>
    </row>
    <row r="22" spans="2:11" x14ac:dyDescent="0.4">
      <c r="B22"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6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heetViews>
  <sheetFormatPr baseColWidth="10" defaultRowHeight="14.6" x14ac:dyDescent="0.4"/>
  <cols>
    <col min="2" max="2" width="9.69140625" customWidth="1"/>
    <col min="3" max="3" width="63.304687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KAROTIS'!A1", "Zurück")</f>
        <v>Zurück</v>
      </c>
    </row>
    <row r="3" spans="1:11" x14ac:dyDescent="0.4">
      <c r="B3" s="7" t="s">
        <v>4394</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61</v>
      </c>
      <c r="C6" s="21"/>
      <c r="D6" s="21"/>
      <c r="E6" s="29"/>
      <c r="F6" s="29"/>
      <c r="G6" s="29"/>
      <c r="H6" s="29"/>
      <c r="I6" s="29"/>
      <c r="J6" s="29"/>
      <c r="K6" s="29"/>
    </row>
    <row r="7" spans="1:11" x14ac:dyDescent="0.4">
      <c r="B7" s="6" t="s">
        <v>191</v>
      </c>
      <c r="C7" s="6" t="s">
        <v>192</v>
      </c>
      <c r="D7" s="6" t="s">
        <v>1610</v>
      </c>
      <c r="E7" s="9" t="s">
        <v>1586</v>
      </c>
      <c r="F7" s="9" t="s">
        <v>1586</v>
      </c>
      <c r="G7" s="9" t="s">
        <v>1586</v>
      </c>
      <c r="H7" s="9" t="s">
        <v>1586</v>
      </c>
      <c r="I7" s="9" t="s">
        <v>1586</v>
      </c>
      <c r="J7" s="9" t="s">
        <v>1586</v>
      </c>
      <c r="K7" s="9" t="s">
        <v>1586</v>
      </c>
    </row>
    <row r="8" spans="1:11" x14ac:dyDescent="0.4">
      <c r="B8" s="6" t="s">
        <v>191</v>
      </c>
      <c r="C8" s="6" t="s">
        <v>192</v>
      </c>
      <c r="D8" s="6" t="s">
        <v>4373</v>
      </c>
      <c r="E8" s="9" t="s">
        <v>1586</v>
      </c>
      <c r="F8" s="9" t="s">
        <v>1586</v>
      </c>
      <c r="G8" s="9" t="s">
        <v>1586</v>
      </c>
      <c r="H8" s="9" t="s">
        <v>1586</v>
      </c>
      <c r="I8" s="9" t="s">
        <v>1586</v>
      </c>
      <c r="J8" s="9" t="s">
        <v>1586</v>
      </c>
      <c r="K8" s="9" t="s">
        <v>1586</v>
      </c>
    </row>
    <row r="9" spans="1:11" x14ac:dyDescent="0.4">
      <c r="B9" s="6" t="s">
        <v>195</v>
      </c>
      <c r="C9" s="6" t="s">
        <v>196</v>
      </c>
      <c r="D9" s="6" t="s">
        <v>1610</v>
      </c>
      <c r="E9" s="9" t="s">
        <v>1586</v>
      </c>
      <c r="F9" s="9" t="s">
        <v>1586</v>
      </c>
      <c r="G9" s="9" t="s">
        <v>1586</v>
      </c>
      <c r="H9" s="9" t="s">
        <v>1586</v>
      </c>
      <c r="I9" s="9" t="s">
        <v>1586</v>
      </c>
      <c r="J9" s="9" t="s">
        <v>1586</v>
      </c>
      <c r="K9" s="9" t="s">
        <v>1586</v>
      </c>
    </row>
    <row r="10" spans="1:11" x14ac:dyDescent="0.4">
      <c r="B10" s="6" t="s">
        <v>195</v>
      </c>
      <c r="C10" s="6" t="s">
        <v>196</v>
      </c>
      <c r="D10" s="6" t="s">
        <v>4373</v>
      </c>
      <c r="E10" s="9" t="s">
        <v>1586</v>
      </c>
      <c r="F10" s="9" t="s">
        <v>1586</v>
      </c>
      <c r="G10" s="9" t="s">
        <v>1586</v>
      </c>
      <c r="H10" s="9" t="s">
        <v>1586</v>
      </c>
      <c r="I10" s="9" t="s">
        <v>1586</v>
      </c>
      <c r="J10" s="9" t="s">
        <v>1586</v>
      </c>
      <c r="K10" s="9" t="s">
        <v>1586</v>
      </c>
    </row>
    <row r="11" spans="1:11" x14ac:dyDescent="0.4">
      <c r="B11" s="21" t="s">
        <v>41</v>
      </c>
      <c r="C11" s="21"/>
      <c r="D11" s="21"/>
      <c r="E11" s="29"/>
      <c r="F11" s="29"/>
      <c r="G11" s="29"/>
      <c r="H11" s="29"/>
      <c r="I11" s="29"/>
      <c r="J11" s="29"/>
      <c r="K11" s="29"/>
    </row>
    <row r="12" spans="1:11" x14ac:dyDescent="0.4">
      <c r="B12" s="6" t="s">
        <v>199</v>
      </c>
      <c r="C12" s="6" t="s">
        <v>43</v>
      </c>
      <c r="D12" s="6" t="s">
        <v>1610</v>
      </c>
      <c r="E12" s="9" t="s">
        <v>1586</v>
      </c>
      <c r="F12" s="9" t="s">
        <v>1586</v>
      </c>
      <c r="G12" s="9" t="s">
        <v>1586</v>
      </c>
      <c r="H12" s="9" t="s">
        <v>1586</v>
      </c>
      <c r="I12" s="9" t="s">
        <v>1586</v>
      </c>
      <c r="J12" s="9" t="s">
        <v>1586</v>
      </c>
      <c r="K12" s="9" t="s">
        <v>1586</v>
      </c>
    </row>
    <row r="13" spans="1:11" x14ac:dyDescent="0.4">
      <c r="B13" s="6" t="s">
        <v>199</v>
      </c>
      <c r="C13" s="6" t="s">
        <v>43</v>
      </c>
      <c r="D13" s="6" t="s">
        <v>4373</v>
      </c>
      <c r="E13" s="9" t="s">
        <v>1586</v>
      </c>
      <c r="F13" s="9" t="s">
        <v>1586</v>
      </c>
      <c r="G13" s="9" t="s">
        <v>1586</v>
      </c>
      <c r="H13" s="9" t="s">
        <v>1586</v>
      </c>
      <c r="I13" s="9" t="s">
        <v>1586</v>
      </c>
      <c r="J13" s="9" t="s">
        <v>1586</v>
      </c>
      <c r="K13" s="9" t="s">
        <v>1586</v>
      </c>
    </row>
    <row r="14" spans="1:11" x14ac:dyDescent="0.4">
      <c r="B14" s="6" t="s">
        <v>200</v>
      </c>
      <c r="C14" s="6" t="s">
        <v>47</v>
      </c>
      <c r="D14" s="6" t="s">
        <v>1610</v>
      </c>
      <c r="E14" s="9" t="s">
        <v>1586</v>
      </c>
      <c r="F14" s="9" t="s">
        <v>1586</v>
      </c>
      <c r="G14" s="9" t="s">
        <v>1586</v>
      </c>
      <c r="H14" s="9" t="s">
        <v>1586</v>
      </c>
      <c r="I14" s="9" t="s">
        <v>1586</v>
      </c>
      <c r="J14" s="9" t="s">
        <v>1586</v>
      </c>
      <c r="K14" s="9" t="s">
        <v>1586</v>
      </c>
    </row>
    <row r="15" spans="1:11" x14ac:dyDescent="0.4">
      <c r="B15" s="6" t="s">
        <v>200</v>
      </c>
      <c r="C15" s="6" t="s">
        <v>47</v>
      </c>
      <c r="D15" s="6" t="s">
        <v>4373</v>
      </c>
      <c r="E15" s="9" t="s">
        <v>1586</v>
      </c>
      <c r="F15" s="9" t="s">
        <v>1586</v>
      </c>
      <c r="G15" s="9" t="s">
        <v>1586</v>
      </c>
      <c r="H15" s="9" t="s">
        <v>1586</v>
      </c>
      <c r="I15" s="9" t="s">
        <v>1586</v>
      </c>
      <c r="J15" s="9" t="s">
        <v>1586</v>
      </c>
      <c r="K15" s="9" t="s">
        <v>1586</v>
      </c>
    </row>
    <row r="16" spans="1:11" x14ac:dyDescent="0.4">
      <c r="B16" s="6" t="s">
        <v>201</v>
      </c>
      <c r="C16" s="6" t="s">
        <v>51</v>
      </c>
      <c r="D16" s="6" t="s">
        <v>1610</v>
      </c>
      <c r="E16" s="9" t="s">
        <v>1586</v>
      </c>
      <c r="F16" s="9" t="s">
        <v>1586</v>
      </c>
      <c r="G16" s="9" t="s">
        <v>1586</v>
      </c>
      <c r="H16" s="9" t="s">
        <v>1586</v>
      </c>
      <c r="I16" s="9" t="s">
        <v>1586</v>
      </c>
      <c r="J16" s="9" t="s">
        <v>1586</v>
      </c>
      <c r="K16" s="9" t="s">
        <v>1586</v>
      </c>
    </row>
    <row r="17" spans="2:11" x14ac:dyDescent="0.4">
      <c r="B17" s="6" t="s">
        <v>201</v>
      </c>
      <c r="C17" s="6" t="s">
        <v>51</v>
      </c>
      <c r="D17" s="6" t="s">
        <v>4373</v>
      </c>
      <c r="E17" s="9" t="s">
        <v>1586</v>
      </c>
      <c r="F17" s="9" t="s">
        <v>1586</v>
      </c>
      <c r="G17" s="9" t="s">
        <v>1586</v>
      </c>
      <c r="H17" s="9" t="s">
        <v>1586</v>
      </c>
      <c r="I17" s="9" t="s">
        <v>1586</v>
      </c>
      <c r="J17" s="9" t="s">
        <v>1586</v>
      </c>
      <c r="K17" s="9" t="s">
        <v>1586</v>
      </c>
    </row>
    <row r="18" spans="2:11" x14ac:dyDescent="0.4">
      <c r="B18" s="13" t="s">
        <v>859</v>
      </c>
    </row>
  </sheetData>
  <mergeCells count="6">
    <mergeCell ref="B11:K11"/>
    <mergeCell ref="B4:B5"/>
    <mergeCell ref="C4:C5"/>
    <mergeCell ref="D4:D5"/>
    <mergeCell ref="E4:K4"/>
    <mergeCell ref="B6:K6"/>
  </mergeCells>
  <pageMargins left="0.7" right="0.7" top="0.75" bottom="0.75" header="0.3" footer="0.3"/>
  <pageSetup paperSize="9" orientation="portrait" horizontalDpi="300" verticalDpi="30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61.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WI-HI-A'!A1", "Zurück")</f>
        <v>Zurück</v>
      </c>
    </row>
    <row r="3" spans="1:5" x14ac:dyDescent="0.4">
      <c r="B3" s="7" t="s">
        <v>2707</v>
      </c>
    </row>
    <row r="4" spans="1:5" x14ac:dyDescent="0.4">
      <c r="B4" s="3" t="s">
        <v>36</v>
      </c>
      <c r="C4" s="4" t="s">
        <v>2081</v>
      </c>
      <c r="D4" s="3" t="s">
        <v>1747</v>
      </c>
      <c r="E4" s="4" t="s">
        <v>1028</v>
      </c>
    </row>
    <row r="5" spans="1:5" x14ac:dyDescent="0.4">
      <c r="B5" s="5" t="s">
        <v>542</v>
      </c>
      <c r="C5" s="6" t="s">
        <v>543</v>
      </c>
      <c r="D5" s="5" t="s">
        <v>27</v>
      </c>
      <c r="E5" s="6" t="s">
        <v>2705</v>
      </c>
    </row>
    <row r="6" spans="1:5" ht="149.15" x14ac:dyDescent="0.4">
      <c r="B6" s="14" t="s">
        <v>542</v>
      </c>
      <c r="C6" s="10" t="s">
        <v>543</v>
      </c>
      <c r="D6" s="14" t="s">
        <v>33</v>
      </c>
      <c r="E6" s="10" t="s">
        <v>2706</v>
      </c>
    </row>
  </sheetData>
  <pageMargins left="0.7" right="0.7" top="0.75" bottom="0.75" header="0.3" footer="0.3"/>
  <pageSetup paperSize="9" orientation="portrait" horizontalDpi="300" verticalDpi="300"/>
</worksheet>
</file>

<file path=xl/worksheets/sheet6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HYPERLINK("#'CAP - K3_1_QI'!A1", "Qualitätsindikatoren: Übersicht über Auffälligkeiten und Qualitätssicherungsmaßnahmen gem. § 17 DeQS-RL")</f>
        <v>Qualitätsindikatoren: Übersicht über Auffälligkeiten und Qualitätssicherungsmaßnahmen gem. § 17 DeQS-RL</v>
      </c>
      <c r="C6" s="2" t="str">
        <f>HYPERLINK("#'CAP - K3_1_QI'!A1", "K3_1_QI")</f>
        <v>K3_1_QI</v>
      </c>
    </row>
    <row r="7" spans="1:3" x14ac:dyDescent="0.4">
      <c r="B7" s="2" t="str">
        <f>HYPERLINK("#'CAP - K3_1_AK'!A1", "Auffälligkeitskriterien: Übersicht über Auffälligkeiten und Qualitätssicherungsmaßnahmen gem. § 17 DeQS-RL")</f>
        <v>Auffälligkeitskriterien: Übersicht über Auffälligkeiten und Qualitätssicherungsmaßnahmen gem. § 17 DeQS-RL</v>
      </c>
      <c r="C7" s="2" t="str">
        <f>HYPERLINK("#'CAP - K3_1_AK'!A1", "K3_1_AK")</f>
        <v>K3_1_AK</v>
      </c>
    </row>
    <row r="8" spans="1:3" x14ac:dyDescent="0.4">
      <c r="B8" s="2" t="str">
        <f>HYPERLINK("#'CAP - K3_2_QI'!A1", "Qualitätsindikatoren: Auffälligkeiten und Bewertungen nach Abschluss des Stellungnahmeverfahrens (AJ 2023)")</f>
        <v>Qualitätsindikatoren: Auffälligkeiten und Bewertungen nach Abschluss des Stellungnahmeverfahrens (AJ 2023)</v>
      </c>
      <c r="C8" s="2" t="str">
        <f>HYPERLINK("#'CAP - K3_2_QI'!A1", "K3_2_QI")</f>
        <v>K3_2_QI</v>
      </c>
    </row>
    <row r="9" spans="1:3" x14ac:dyDescent="0.4">
      <c r="B9" s="2" t="str">
        <f>HYPERLINK("#'CAP - K3_2_AK'!A1", "Auffälligkeitskriterien: Auffälligkeiten und Bewertungen nach Abschluss des Stellungnahmeverfahrens (AJ 2023)")</f>
        <v>Auffälligkeitskriterien: Auffälligkeiten und Bewertungen nach Abschluss des Stellungnahmeverfahrens (AJ 2023)</v>
      </c>
      <c r="C9" s="2" t="str">
        <f>HYPERLINK("#'CAP - K3_2_AK'!A1", "K3_2_AK")</f>
        <v>K3_2_AK</v>
      </c>
    </row>
    <row r="10" spans="1:3" x14ac:dyDescent="0.4">
      <c r="B10" s="2" t="str">
        <f>HYPERLINK("#'CAP - K3_3_QI'!A1", "Qualitätsindikatoren: Wiederholte Auffälligkeiten (AJ 2023 und Vorjahre)")</f>
        <v>Qualitätsindikatoren: Wiederholte Auffälligkeiten (AJ 2023 und Vorjahre)</v>
      </c>
      <c r="C10" s="2" t="str">
        <f>HYPERLINK("#'CAP - K3_3_QI'!A1", "K3_3_QI")</f>
        <v>K3_3_QI</v>
      </c>
    </row>
    <row r="11" spans="1:3" x14ac:dyDescent="0.4">
      <c r="B11" s="2" t="str">
        <f>HYPERLINK("#'CAP - K3_3_AK'!A1", "Auffälligkeitskriterien: Wiederholte Auffälligkeiten (AJ 2023 und Vorjahre)")</f>
        <v>Auffälligkeitskriterien: Wiederholte Auffälligkeiten (AJ 2023 und Vorjahre)</v>
      </c>
      <c r="C11" s="2" t="str">
        <f>HYPERLINK("#'CAP - K3_3_AK'!A1", "K3_3_AK")</f>
        <v>K3_3_AK</v>
      </c>
    </row>
    <row r="12" spans="1:3" x14ac:dyDescent="0.4">
      <c r="B12" s="2" t="str">
        <f>HYPERLINK("#'CAP - K3_4_QI'!A1", "Qualitätsindikatoren: Mehrfache Auffälligkeiten bei Leistungserbringern (AJ 2023)")</f>
        <v>Qualitätsindikatoren: Mehrfache Auffälligkeiten bei Leistungserbringern (AJ 2023)</v>
      </c>
      <c r="C12" s="2" t="str">
        <f>HYPERLINK("#'CAP - K3_4_QI'!A1", "K3_4_QI")</f>
        <v>K3_4_QI</v>
      </c>
    </row>
    <row r="13" spans="1:3" x14ac:dyDescent="0.4">
      <c r="B13" s="2" t="str">
        <f>HYPERLINK("#'CAP - K3_4_AK'!A1", "Auffälligkeitskriterien: Mehrfache Auffälligkeiten bei Leistungserbringern (AJ 2023)")</f>
        <v>Auffälligkeitskriterien: Mehrfache Auffälligkeiten bei Leistungserbringern (AJ 2023)</v>
      </c>
      <c r="C13" s="2" t="str">
        <f>HYPERLINK("#'CAP - K3_4_AK'!A1", "K3_4_AK")</f>
        <v>K3_4_AK</v>
      </c>
    </row>
    <row r="14" spans="1:3" x14ac:dyDescent="0.4">
      <c r="B14" s="2" t="str">
        <f>HYPERLINK("#'CAP - K3_5_QI'!A1", "Auffälligkeiten und Stellungnahmeverfahren nach Fallzahl pro Qualitätsindikator (AJ 2023)")</f>
        <v>Auffälligkeiten und Stellungnahmeverfahren nach Fallzahl pro Qualitätsindikator (AJ 2023)</v>
      </c>
      <c r="C14" s="2" t="str">
        <f>HYPERLINK("#'CAP - K3_5_QI'!A1", "K3_5_QI")</f>
        <v>K3_5_QI</v>
      </c>
    </row>
    <row r="15" spans="1:3" x14ac:dyDescent="0.4">
      <c r="B15" s="2" t="str">
        <f>HYPERLINK("#'CAP - A_1_QI'!A1", "Qualitätsindikatoren: Art der Auffälligkeit (AJ 2023)")</f>
        <v>Qualitätsindikatoren: Art der Auffälligkeit (AJ 2023)</v>
      </c>
      <c r="C15" s="2" t="str">
        <f>HYPERLINK("#'CAP - A_1_QI'!A1", "A_1_QI")</f>
        <v>A_1_QI</v>
      </c>
    </row>
    <row r="16" spans="1:3" x14ac:dyDescent="0.4">
      <c r="B16" s="2" t="str">
        <f>HYPERLINK("#'CAP - A_1_AK'!A1", "Auffälligkeitskriterien: Art der Auffälligkeit (AJ 2023)")</f>
        <v>Auffälligkeitskriterien: Art der Auffälligkeit (AJ 2023)</v>
      </c>
      <c r="C16" s="2" t="str">
        <f>HYPERLINK("#'CAP - A_1_AK'!A1", "A_1_AK")</f>
        <v>A_1_AK</v>
      </c>
    </row>
    <row r="17" spans="2:3" x14ac:dyDescent="0.4">
      <c r="B17" s="2" t="str">
        <f>HYPERLINK("#'CAP - A_2_QI_a'!A1", "Qualitätsindikatoren: Stellungnahmeverfahren (AJ 2023)")</f>
        <v>Qualitätsindikatoren: Stellungnahmeverfahren (AJ 2023)</v>
      </c>
      <c r="C17" s="2" t="str">
        <f>HYPERLINK("#'CAP - A_2_QI_a'!A1", "A_2_QI_a")</f>
        <v>A_2_QI_a</v>
      </c>
    </row>
    <row r="18" spans="2:3" x14ac:dyDescent="0.4">
      <c r="B18" s="2" t="str">
        <f>HYPERLINK("#'CAP - A_2_AK_a'!A1", "Auffälligkeitskriterien: Stellungnahmeverfahren (AJ 2023)")</f>
        <v>Auffälligkeitskriterien: Stellungnahmeverfahren (AJ 2023)</v>
      </c>
      <c r="C18" s="2" t="str">
        <f>HYPERLINK("#'CAP - A_2_AK_a'!A1", "A_2_AK_a")</f>
        <v>A_2_AK_a</v>
      </c>
    </row>
    <row r="19" spans="2:3" x14ac:dyDescent="0.4">
      <c r="B19" s="2" t="str">
        <f>HYPERLINK("#'CAP - A_2_QI_b'!A1", "Qualitätsindikatoren: Freitextkommentare zur Nicht-Einleitung von Stellungnahmeverfahren (AJ 2023)")</f>
        <v>Qualitätsindikatoren: Freitextkommentare zur Nicht-Einleitung von Stellungnahmeverfahren (AJ 2023)</v>
      </c>
      <c r="C19" s="2" t="str">
        <f>HYPERLINK("#'CAP - A_2_QI_b'!A1", "A_2_QI_b")</f>
        <v>A_2_QI_b</v>
      </c>
    </row>
    <row r="20" spans="2:3" x14ac:dyDescent="0.4">
      <c r="B20" s="2" t="str">
        <f>HYPERLINK("#'CAP - A_2_AK_b'!A1", "Auffälligkeitskriterien: Freitextkommentare zur Nicht-Einleitung von Stellungnahmeverfahren (AJ 2023)")</f>
        <v>Auffälligkeitskriterien: Freitextkommentare zur Nicht-Einleitung von Stellungnahmeverfahren (AJ 2023)</v>
      </c>
      <c r="C20" s="2" t="str">
        <f>HYPERLINK("#'CAP - A_2_AK_b'!A1", "A_2_AK_b")</f>
        <v>A_2_AK_b</v>
      </c>
    </row>
    <row r="21" spans="2:3" x14ac:dyDescent="0.4">
      <c r="B21" s="2" t="str">
        <f>HYPERLINK("#'CAP - A_3_AK_a'!A1", "Auffälligkeitskriterien: Bewertung der qualitativ auffälligen Ergebnisse (AJ 2023)")</f>
        <v>Auffälligkeitskriterien: Bewertung der qualitativ auffälligen Ergebnisse (AJ 2023)</v>
      </c>
      <c r="C21" s="2" t="str">
        <f>HYPERLINK("#'CAP - A_3_AK_a'!A1", "A_3_AK_a")</f>
        <v>A_3_AK_a</v>
      </c>
    </row>
    <row r="22" spans="2:3" x14ac:dyDescent="0.4">
      <c r="B22" s="2" t="str">
        <f>HYPERLINK("#'CAP - A_3_AK_b'!A1", "Auffälligkeitskriterien: Freitextkommentare zur Bewertung der qualitativ auffälligen Ergebnisse (AJ 2023)")</f>
        <v>Auffälligkeitskriterien: Freitextkommentare zur Bewertung der qualitativ auffälligen Ergebnisse (AJ 2023)</v>
      </c>
      <c r="C22" s="2" t="str">
        <f>HYPERLINK("#'CAP - A_3_AK_b'!A1", "A_3_AK_b")</f>
        <v>A_3_AK_b</v>
      </c>
    </row>
    <row r="23" spans="2:3" x14ac:dyDescent="0.4">
      <c r="B23" s="2" t="str">
        <f>HYPERLINK("#'CAP - A_4_QI_a'!A1", "Qualitätsindikatoren: Bewertung der qualitativ auffälligen Ergebnisse (AJ 2023)")</f>
        <v>Qualitätsindikatoren: Bewertung der qualitativ auffälligen Ergebnisse (AJ 2023)</v>
      </c>
      <c r="C23" s="2" t="str">
        <f>HYPERLINK("#'CAP - A_4_QI_a'!A1", "A_4_QI_a")</f>
        <v>A_4_QI_a</v>
      </c>
    </row>
    <row r="24" spans="2:3" x14ac:dyDescent="0.4">
      <c r="B24" s="2" t="str">
        <f>HYPERLINK("#'CAP - A_4_QI_b'!A1", "Qualitätsindikatoren: Freitextkommentare zur Bewertung der qualitativ auffälligen Ergebnisse (AJ 2023)")</f>
        <v>Qualitätsindikatoren: Freitextkommentare zur Bewertung der qualitativ auffälligen Ergebnisse (AJ 2023)</v>
      </c>
      <c r="C24" s="2" t="str">
        <f>HYPERLINK("#'CAP - A_4_QI_b'!A1", "A_4_QI_b")</f>
        <v>A_4_QI_b</v>
      </c>
    </row>
    <row r="25" spans="2:3" x14ac:dyDescent="0.4">
      <c r="B25" s="2" t="str">
        <f>HYPERLINK("#'CAP - A_5_AK_a'!A1", "Auffälligkeitskriterien: Bewertung der qualitativ unauffälligen Ergebnisse (AJ 2023)")</f>
        <v>Auffälligkeitskriterien: Bewertung der qualitativ unauffälligen Ergebnisse (AJ 2023)</v>
      </c>
      <c r="C25" s="2" t="str">
        <f>HYPERLINK("#'CAP - A_5_AK_a'!A1", "A_5_AK_a")</f>
        <v>A_5_AK_a</v>
      </c>
    </row>
    <row r="26" spans="2:3" x14ac:dyDescent="0.4">
      <c r="B26" s="2" t="str">
        <f>HYPERLINK("#'CAP - A_5_AK_b'!A1", "Auffälligkeitskriterien: Freitextkommentare zur Bewertung der qualitativ unauffälligen Ergebnisse (AJ 2023)")</f>
        <v>Auffälligkeitskriterien: Freitextkommentare zur Bewertung der qualitativ unauffälligen Ergebnisse (AJ 2023)</v>
      </c>
      <c r="C26" s="2" t="str">
        <f>HYPERLINK("#'CAP - A_5_AK_b'!A1", "A_5_AK_b")</f>
        <v>A_5_AK_b</v>
      </c>
    </row>
    <row r="27" spans="2:3" x14ac:dyDescent="0.4">
      <c r="B27" s="2" t="str">
        <f>HYPERLINK("#'CAP - A_6_QI_a'!A1", "Qualitätsindikatoren: Bewertung der qualitativ unauffälligen Ergebnisse (AJ 2023)")</f>
        <v>Qualitätsindikatoren: Bewertung der qualitativ unauffälligen Ergebnisse (AJ 2023)</v>
      </c>
      <c r="C27" s="2" t="str">
        <f>HYPERLINK("#'CAP - A_6_QI_a'!A1", "A_6_QI_a")</f>
        <v>A_6_QI_a</v>
      </c>
    </row>
    <row r="28" spans="2:3" x14ac:dyDescent="0.4">
      <c r="B28" s="2" t="str">
        <f>HYPERLINK("#'CAP - A_6_QI_b'!A1", "Qualitätsindikatoren: Freitextkommentare zur Bewertung der qualitativ unauffälligen Ergebnisse (AJ 2023)")</f>
        <v>Qualitätsindikatoren: Freitextkommentare zur Bewertung der qualitativ unauffälligen Ergebnisse (AJ 2023)</v>
      </c>
      <c r="C28" s="2" t="str">
        <f>HYPERLINK("#'CAP - A_6_QI_b'!A1", "A_6_QI_b")</f>
        <v>A_6_QI_b</v>
      </c>
    </row>
    <row r="29" spans="2:3" x14ac:dyDescent="0.4">
      <c r="B29" s="2" t="str">
        <f>HYPERLINK("#'CAP - A_7_AK_a'!A1", "Auffälligkeitskriterien: Bewertung der  Ergebnisse als Sonstiges (AJ 2023)")</f>
        <v>Auffälligkeitskriterien: Bewertung der  Ergebnisse als Sonstiges (AJ 2023)</v>
      </c>
      <c r="C29" s="2" t="str">
        <f>HYPERLINK("#'CAP - A_7_AK_a'!A1", "A_7_AK_a")</f>
        <v>A_7_AK_a</v>
      </c>
    </row>
    <row r="30" spans="2:3" x14ac:dyDescent="0.4">
      <c r="B30" s="2" t="str">
        <f>HYPERLINK("#'CAP - A_7_AK_b'!A1", "Auffälligkeitskriterien: Freitextkommentare zur Bewertung der Ergebnisse als Sonstiges (AJ 2023)")</f>
        <v>Auffälligkeitskriterien: Freitextkommentare zur Bewertung der Ergebnisse als Sonstiges (AJ 2023)</v>
      </c>
      <c r="C30" s="2" t="str">
        <f>HYPERLINK("#'CAP - A_7_AK_b'!A1", "A_7_AK_b")</f>
        <v>A_7_AK_b</v>
      </c>
    </row>
    <row r="31" spans="2:3" x14ac:dyDescent="0.4">
      <c r="B31" s="2" t="str">
        <f>HYPERLINK("#'CAP - A_8_QI_a'!A1", "Qualitätsindikatoren: Bewertung der Ergebnisse als Dokumentationsfehler oder Sonstiges (AJ 2023)")</f>
        <v>Qualitätsindikatoren: Bewertung der Ergebnisse als Dokumentationsfehler oder Sonstiges (AJ 2023)</v>
      </c>
      <c r="C31" s="2" t="str">
        <f>HYPERLINK("#'CAP - A_8_QI_a'!A1", "A_8_QI_a")</f>
        <v>A_8_QI_a</v>
      </c>
    </row>
    <row r="32" spans="2:3" x14ac:dyDescent="0.4">
      <c r="B32" s="2" t="str">
        <f>HYPERLINK("#'CAP - A_8_QI_b'!A1", "Qualitätsindikatoren: Freitextkommentare zur Bewertung der Ergebnisse als Dokumentationsfehler oder Sonstiges (AJ 2023)")</f>
        <v>Qualitätsindikatoren: Freitextkommentare zur Bewertung der Ergebnisse als Dokumentationsfehler oder Sonstiges (AJ 2023)</v>
      </c>
      <c r="C32" s="2" t="str">
        <f>HYPERLINK("#'CAP - A_8_QI_b'!A1", "A_8_QI_b")</f>
        <v>A_8_QI_b</v>
      </c>
    </row>
    <row r="33" spans="2:3" x14ac:dyDescent="0.4">
      <c r="B33" s="2" t="str">
        <f>HYPERLINK("#'CAP - A_9_QI'!A1", "Qualitätsindikatoren: Initiierung Maßnahmenstufe 1 und 2 (AJ 2023)")</f>
        <v>Qualitätsindikatoren: Initiierung Maßnahmenstufe 1 und 2 (AJ 2023)</v>
      </c>
      <c r="C33" s="2" t="str">
        <f>HYPERLINK("#'CAP - A_9_QI'!A1", "A_9_QI")</f>
        <v>A_9_QI</v>
      </c>
    </row>
    <row r="34" spans="2:3" x14ac:dyDescent="0.4">
      <c r="B34" s="2" t="str">
        <f>HYPERLINK("#'CAP - A_9_AK'!A1", "Auffälligkeitskriterien: Initiierung Maßnahmenstufe 1 und 2 (AJ 2023)")</f>
        <v>Auffälligkeitskriterien: Initiierung Maßnahmenstufe 1 und 2 (AJ 2023)</v>
      </c>
      <c r="C34" s="2" t="str">
        <f>HYPERLINK("#'CAP - A_9_AK'!A1", "A_9_AK")</f>
        <v>A_9_AK</v>
      </c>
    </row>
    <row r="35" spans="2:3" x14ac:dyDescent="0.4">
      <c r="B35" s="2" t="str">
        <f>HYPERLINK("#'CAP - A_10_QI'!A1", "Qualitätsindikatoren: Ergebnisse nach Stellungnahmeverfahren pro Bundesland (AJ 2023)")</f>
        <v>Qualitätsindikatoren: Ergebnisse nach Stellungnahmeverfahren pro Bundesland (AJ 2023)</v>
      </c>
      <c r="C35" s="2" t="str">
        <f>HYPERLINK("#'CAP - A_10_QI'!A1", "A_10_QI")</f>
        <v>A_10_QI</v>
      </c>
    </row>
    <row r="36" spans="2:3" x14ac:dyDescent="0.4">
      <c r="B36" s="2" t="str">
        <f>HYPERLINK("#'CAP - A_10_AK'!A1", "Auffälligkeitskriterien: Ergebnisse nach Stellungnahmeverfahren pro Bundesland (AJ 2023)")</f>
        <v>Auffälligkeitskriterien: Ergebnisse nach Stellungnahmeverfahren pro Bundesland (AJ 2023)</v>
      </c>
      <c r="C36" s="2" t="str">
        <f>HYPERLINK("#'CAP - A_10_AK'!A1", "A_10_AK")</f>
        <v>A_10_AK</v>
      </c>
    </row>
    <row r="37" spans="2:3" x14ac:dyDescent="0.4">
      <c r="B37" s="2" t="str">
        <f>HYPERLINK("#'CAP - A_11_AK_QI'!A1", "Qualitätsindikatoren und Auffälligkeitskriterien: Best practice (AJ 2023)")</f>
        <v>Qualitätsindikatoren und Auffälligkeitskriterien: Best practice (AJ 2023)</v>
      </c>
      <c r="C37" s="2" t="str">
        <f>HYPERLINK("#'CAP - A_11_AK_QI'!A1", "A_11_AK_QI")</f>
        <v>A_11_AK_QI</v>
      </c>
    </row>
    <row r="38" spans="2:3" x14ac:dyDescent="0.4">
      <c r="B38" s="2" t="str">
        <f>HYPERLINK("#'CAP - A_12_QI'!A1", "Darstellung des Verlaufs der Bewertung (AJ 2023)")</f>
        <v>Darstellung des Verlaufs der Bewertung (AJ 2023)</v>
      </c>
      <c r="C38" s="2" t="str">
        <f>HYPERLINK("#'CAP - A_12_QI'!A1", "A_12_QI")</f>
        <v>A_12_QI</v>
      </c>
    </row>
    <row r="39" spans="2:3" x14ac:dyDescent="0.4">
      <c r="B39" s="2" t="str">
        <f>HYPERLINK("#'CAP - A_13_QI'!A1", "Qualitätsindikatoren: Art der Maßnahme in Maßnahmenstufe 1 (AJ 2022 und 2023)")</f>
        <v>Qualitätsindikatoren: Art der Maßnahme in Maßnahmenstufe 1 (AJ 2022 und 2023)</v>
      </c>
      <c r="C39" s="2" t="str">
        <f>HYPERLINK("#'CAP - A_13_QI'!A1", "A_13_QI")</f>
        <v>A_13_QI</v>
      </c>
    </row>
    <row r="40" spans="2:3" x14ac:dyDescent="0.4">
      <c r="B40" s="2" t="str">
        <f>HYPERLINK("#'CAP - A_13_AK'!A1", "Auffälligkeitskriterien: Art der Maßnahme in Maßnahmenstufe 1 (AJ 2022 und 2023)")</f>
        <v>Auffälligkeitskriterien: Art der Maßnahme in Maßnahmenstufe 1 (AJ 2022 und 2023)</v>
      </c>
      <c r="C40" s="2" t="str">
        <f>HYPERLINK("#'CAP - A_13_AK'!A1", "A_13_AK")</f>
        <v>A_13_AK</v>
      </c>
    </row>
  </sheetData>
  <pageMargins left="0.7" right="0.7" top="0.75" bottom="0.75" header="0.3" footer="0.3"/>
  <pageSetup paperSize="9" orientation="portrait" horizontalDpi="300" verticalDpi="300"/>
</worksheet>
</file>

<file path=xl/worksheets/sheet6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CAP'!A1", "Zurück")</f>
        <v>Zurück</v>
      </c>
    </row>
    <row r="3" spans="1:6" x14ac:dyDescent="0.4">
      <c r="B3" s="7" t="s">
        <v>5250</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5223</v>
      </c>
      <c r="D6" s="9" t="s">
        <v>3326</v>
      </c>
      <c r="E6" s="9" t="s">
        <v>5224</v>
      </c>
      <c r="F6" s="9" t="s">
        <v>3326</v>
      </c>
    </row>
    <row r="7" spans="1:6" x14ac:dyDescent="0.4">
      <c r="B7" s="16" t="s">
        <v>4655</v>
      </c>
      <c r="C7" s="9" t="s">
        <v>5223</v>
      </c>
      <c r="D7" s="9" t="s">
        <v>4443</v>
      </c>
      <c r="E7" s="9" t="s">
        <v>5224</v>
      </c>
      <c r="F7" s="9" t="s">
        <v>4443</v>
      </c>
    </row>
    <row r="8" spans="1:6" x14ac:dyDescent="0.4">
      <c r="B8" s="16" t="s">
        <v>4444</v>
      </c>
      <c r="C8" s="9" t="s">
        <v>5225</v>
      </c>
      <c r="D8" s="9" t="s">
        <v>5226</v>
      </c>
      <c r="E8" s="9" t="s">
        <v>5227</v>
      </c>
      <c r="F8" s="9" t="s">
        <v>5228</v>
      </c>
    </row>
    <row r="9" spans="1:6" x14ac:dyDescent="0.4">
      <c r="B9" s="9" t="s">
        <v>4446</v>
      </c>
      <c r="C9" s="9" t="s">
        <v>1586</v>
      </c>
      <c r="D9" s="9" t="s">
        <v>4447</v>
      </c>
      <c r="E9" s="9" t="s">
        <v>1586</v>
      </c>
      <c r="F9" s="9" t="s">
        <v>4447</v>
      </c>
    </row>
    <row r="10" spans="1:6" x14ac:dyDescent="0.4">
      <c r="B10" s="16" t="s">
        <v>4448</v>
      </c>
      <c r="C10" s="9" t="s">
        <v>5225</v>
      </c>
      <c r="D10" s="9" t="s">
        <v>4443</v>
      </c>
      <c r="E10" s="9" t="s">
        <v>5227</v>
      </c>
      <c r="F10" s="9" t="s">
        <v>4443</v>
      </c>
    </row>
    <row r="11" spans="1:6" x14ac:dyDescent="0.4">
      <c r="B11" s="9" t="s">
        <v>4664</v>
      </c>
      <c r="C11" s="9" t="s">
        <v>5225</v>
      </c>
      <c r="D11" s="9" t="s">
        <v>4443</v>
      </c>
      <c r="E11" s="9" t="s">
        <v>5227</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5036</v>
      </c>
      <c r="D15" s="9" t="s">
        <v>5229</v>
      </c>
      <c r="E15" s="9" t="s">
        <v>5230</v>
      </c>
      <c r="F15" s="9" t="s">
        <v>5231</v>
      </c>
    </row>
    <row r="16" spans="1:6" x14ac:dyDescent="0.4">
      <c r="B16" s="6" t="s">
        <v>4453</v>
      </c>
      <c r="C16" s="9" t="s">
        <v>5232</v>
      </c>
      <c r="D16" s="9" t="s">
        <v>5233</v>
      </c>
      <c r="E16" s="9" t="s">
        <v>5234</v>
      </c>
      <c r="F16" s="9" t="s">
        <v>5235</v>
      </c>
    </row>
    <row r="17" spans="2:6" x14ac:dyDescent="0.4">
      <c r="B17" s="9" t="s">
        <v>4455</v>
      </c>
      <c r="C17" s="9" t="s">
        <v>5232</v>
      </c>
      <c r="D17" s="9" t="s">
        <v>4443</v>
      </c>
      <c r="E17" s="9" t="s">
        <v>5234</v>
      </c>
      <c r="F17" s="9" t="s">
        <v>4443</v>
      </c>
    </row>
    <row r="18" spans="2:6" x14ac:dyDescent="0.4">
      <c r="B18" s="9" t="s">
        <v>4456</v>
      </c>
      <c r="C18" s="9" t="s">
        <v>1668</v>
      </c>
      <c r="D18" s="9" t="s">
        <v>4771</v>
      </c>
      <c r="E18" s="9" t="s">
        <v>1625</v>
      </c>
      <c r="F18" s="9" t="s">
        <v>5236</v>
      </c>
    </row>
    <row r="19" spans="2:6" x14ac:dyDescent="0.4">
      <c r="B19" s="9" t="s">
        <v>4457</v>
      </c>
      <c r="C19" s="9" t="s">
        <v>1586</v>
      </c>
      <c r="D19" s="9" t="s">
        <v>4447</v>
      </c>
      <c r="E19" s="9" t="s">
        <v>1625</v>
      </c>
      <c r="F19" s="9" t="s">
        <v>5236</v>
      </c>
    </row>
    <row r="20" spans="2:6" x14ac:dyDescent="0.4">
      <c r="B20" s="6" t="s">
        <v>4458</v>
      </c>
      <c r="C20" s="9" t="s">
        <v>1586</v>
      </c>
      <c r="D20" s="9" t="s">
        <v>4447</v>
      </c>
      <c r="E20" s="9" t="s">
        <v>1586</v>
      </c>
      <c r="F20" s="9" t="s">
        <v>4447</v>
      </c>
    </row>
    <row r="21" spans="2:6" x14ac:dyDescent="0.4">
      <c r="B21" s="21" t="s">
        <v>4459</v>
      </c>
      <c r="C21" s="22" t="s">
        <v>4437</v>
      </c>
      <c r="D21" s="22" t="s">
        <v>4437</v>
      </c>
      <c r="E21" s="22" t="s">
        <v>4437</v>
      </c>
      <c r="F21" s="22" t="s">
        <v>4437</v>
      </c>
    </row>
    <row r="22" spans="2:6" x14ac:dyDescent="0.4">
      <c r="B22" s="6" t="s">
        <v>4460</v>
      </c>
      <c r="C22" s="9" t="s">
        <v>5237</v>
      </c>
      <c r="D22" s="9" t="s">
        <v>5238</v>
      </c>
      <c r="E22" s="9" t="s">
        <v>5239</v>
      </c>
      <c r="F22" s="9" t="s">
        <v>5240</v>
      </c>
    </row>
    <row r="23" spans="2:6" x14ac:dyDescent="0.4">
      <c r="B23" s="6" t="s">
        <v>4462</v>
      </c>
      <c r="C23" s="9" t="s">
        <v>5241</v>
      </c>
      <c r="D23" s="9" t="s">
        <v>5242</v>
      </c>
      <c r="E23" s="9" t="s">
        <v>5243</v>
      </c>
      <c r="F23" s="9" t="s">
        <v>5244</v>
      </c>
    </row>
    <row r="24" spans="2:6" x14ac:dyDescent="0.4">
      <c r="B24" s="6" t="s">
        <v>4682</v>
      </c>
      <c r="C24" s="9" t="s">
        <v>5245</v>
      </c>
      <c r="D24" s="9" t="s">
        <v>5246</v>
      </c>
      <c r="E24" s="9" t="s">
        <v>3460</v>
      </c>
      <c r="F24" s="9" t="s">
        <v>5247</v>
      </c>
    </row>
    <row r="25" spans="2:6" x14ac:dyDescent="0.4">
      <c r="B25" s="6" t="s">
        <v>4464</v>
      </c>
      <c r="C25" s="9" t="s">
        <v>1851</v>
      </c>
      <c r="D25" s="9" t="s">
        <v>5248</v>
      </c>
      <c r="E25" s="9" t="s">
        <v>1637</v>
      </c>
      <c r="F25" s="9" t="s">
        <v>5249</v>
      </c>
    </row>
    <row r="26" spans="2:6" x14ac:dyDescent="0.4">
      <c r="B26" s="21" t="s">
        <v>4465</v>
      </c>
      <c r="C26" s="22" t="s">
        <v>4437</v>
      </c>
      <c r="D26" s="22" t="s">
        <v>4437</v>
      </c>
      <c r="E26" s="22" t="s">
        <v>4437</v>
      </c>
      <c r="F26" s="22" t="s">
        <v>4437</v>
      </c>
    </row>
    <row r="27" spans="2:6" x14ac:dyDescent="0.4">
      <c r="B27" s="6" t="s">
        <v>4466</v>
      </c>
      <c r="C27" s="9" t="s">
        <v>3630</v>
      </c>
      <c r="D27" s="9" t="s">
        <v>4467</v>
      </c>
      <c r="E27" s="9" t="s">
        <v>3559</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6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08.765625" customWidth="1"/>
    <col min="3" max="4" width="17.84375" customWidth="1"/>
  </cols>
  <sheetData>
    <row r="1" spans="1:4" x14ac:dyDescent="0.4">
      <c r="A1" s="2" t="str">
        <f>HYPERLINK("#'Auswahl Auswertungsmodul'!A1", "Zurück zum Start")</f>
        <v>Zurück zum Start</v>
      </c>
    </row>
    <row r="2" spans="1:4" x14ac:dyDescent="0.4">
      <c r="A2" s="2" t="str">
        <f>HYPERLINK("#'Auswahl CAP'!A1", "Zurück")</f>
        <v>Zurück</v>
      </c>
    </row>
    <row r="3" spans="1:4" x14ac:dyDescent="0.4">
      <c r="B3" s="7" t="s">
        <v>4650</v>
      </c>
    </row>
    <row r="4" spans="1:4" x14ac:dyDescent="0.4">
      <c r="B4" s="25" t="s">
        <v>4437</v>
      </c>
      <c r="C4" s="23" t="s">
        <v>4438</v>
      </c>
      <c r="D4" s="25" t="s">
        <v>4438</v>
      </c>
    </row>
    <row r="5" spans="1:4" x14ac:dyDescent="0.4">
      <c r="B5" s="24"/>
      <c r="C5" s="8" t="s">
        <v>4439</v>
      </c>
      <c r="D5" s="8" t="s">
        <v>4440</v>
      </c>
    </row>
    <row r="6" spans="1:4" x14ac:dyDescent="0.4">
      <c r="B6" s="16" t="s">
        <v>4441</v>
      </c>
      <c r="C6" s="9" t="s">
        <v>4644</v>
      </c>
      <c r="D6" s="9" t="s">
        <v>4443</v>
      </c>
    </row>
    <row r="7" spans="1:4" x14ac:dyDescent="0.4">
      <c r="B7" s="16" t="s">
        <v>4444</v>
      </c>
      <c r="C7" s="9" t="s">
        <v>3630</v>
      </c>
      <c r="D7" s="9" t="s">
        <v>4507</v>
      </c>
    </row>
    <row r="8" spans="1:4" x14ac:dyDescent="0.4">
      <c r="B8" s="9" t="s">
        <v>4446</v>
      </c>
      <c r="C8" s="9" t="s">
        <v>1586</v>
      </c>
      <c r="D8" s="9" t="s">
        <v>4447</v>
      </c>
    </row>
    <row r="9" spans="1:4" x14ac:dyDescent="0.4">
      <c r="B9" s="16" t="s">
        <v>4448</v>
      </c>
      <c r="C9" s="9" t="s">
        <v>3630</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1953</v>
      </c>
      <c r="D12" s="9" t="s">
        <v>4645</v>
      </c>
    </row>
    <row r="13" spans="1:4" x14ac:dyDescent="0.4">
      <c r="B13" s="6" t="s">
        <v>4453</v>
      </c>
      <c r="C13" s="9" t="s">
        <v>1932</v>
      </c>
      <c r="D13" s="9" t="s">
        <v>4646</v>
      </c>
    </row>
    <row r="14" spans="1:4" x14ac:dyDescent="0.4">
      <c r="B14" s="9" t="s">
        <v>4455</v>
      </c>
      <c r="C14" s="9" t="s">
        <v>1932</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1853</v>
      </c>
      <c r="D19" s="9" t="s">
        <v>4647</v>
      </c>
    </row>
    <row r="20" spans="2:4" x14ac:dyDescent="0.4">
      <c r="B20" s="6" t="s">
        <v>4462</v>
      </c>
      <c r="C20" s="9" t="s">
        <v>1647</v>
      </c>
      <c r="D20" s="9" t="s">
        <v>4648</v>
      </c>
    </row>
    <row r="21" spans="2:4" x14ac:dyDescent="0.4">
      <c r="B21" s="6" t="s">
        <v>4464</v>
      </c>
      <c r="C21" s="9" t="s">
        <v>1663</v>
      </c>
      <c r="D21" s="9" t="s">
        <v>4649</v>
      </c>
    </row>
    <row r="22" spans="2:4" x14ac:dyDescent="0.4">
      <c r="B22" s="21" t="s">
        <v>4465</v>
      </c>
      <c r="C22" s="22" t="s">
        <v>4437</v>
      </c>
      <c r="D22" s="22" t="s">
        <v>4437</v>
      </c>
    </row>
    <row r="23" spans="2:4" x14ac:dyDescent="0.4">
      <c r="B23" s="6" t="s">
        <v>4466</v>
      </c>
      <c r="C23" s="9" t="s">
        <v>1670</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6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workbookViewId="0"/>
  </sheetViews>
  <sheetFormatPr baseColWidth="10" defaultRowHeight="14.6" x14ac:dyDescent="0.4"/>
  <cols>
    <col min="2" max="2" width="9.69140625" customWidth="1"/>
    <col min="3" max="3" width="76.691406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CAP'!A1", "Zurück")</f>
        <v>Zurück</v>
      </c>
    </row>
    <row r="3" spans="1:15" x14ac:dyDescent="0.4">
      <c r="B3" s="7" t="s">
        <v>6759</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829</v>
      </c>
      <c r="C7" s="6" t="s">
        <v>830</v>
      </c>
      <c r="D7" s="9" t="s">
        <v>6709</v>
      </c>
      <c r="E7" s="9" t="s">
        <v>1736</v>
      </c>
      <c r="F7" s="9" t="s">
        <v>832</v>
      </c>
      <c r="G7" s="9" t="s">
        <v>6710</v>
      </c>
      <c r="H7" s="9" t="s">
        <v>6711</v>
      </c>
      <c r="I7" s="9" t="s">
        <v>6712</v>
      </c>
      <c r="J7" s="9" t="s">
        <v>1860</v>
      </c>
      <c r="K7" s="9" t="s">
        <v>6713</v>
      </c>
      <c r="L7" s="9" t="s">
        <v>1860</v>
      </c>
      <c r="M7" s="9" t="s">
        <v>6713</v>
      </c>
      <c r="N7" s="9" t="s">
        <v>2045</v>
      </c>
      <c r="O7" s="9" t="s">
        <v>6714</v>
      </c>
    </row>
    <row r="8" spans="1:15" ht="24.9" x14ac:dyDescent="0.4">
      <c r="B8" s="10" t="s">
        <v>833</v>
      </c>
      <c r="C8" s="10" t="s">
        <v>834</v>
      </c>
      <c r="D8" s="11" t="s">
        <v>6715</v>
      </c>
      <c r="E8" s="11" t="s">
        <v>2015</v>
      </c>
      <c r="F8" s="11" t="s">
        <v>836</v>
      </c>
      <c r="G8" s="11" t="s">
        <v>6716</v>
      </c>
      <c r="H8" s="11" t="s">
        <v>6717</v>
      </c>
      <c r="I8" s="11" t="s">
        <v>6718</v>
      </c>
      <c r="J8" s="11" t="s">
        <v>6719</v>
      </c>
      <c r="K8" s="11" t="s">
        <v>6720</v>
      </c>
      <c r="L8" s="11" t="s">
        <v>6721</v>
      </c>
      <c r="M8" s="11" t="s">
        <v>6722</v>
      </c>
      <c r="N8" s="11" t="s">
        <v>3029</v>
      </c>
      <c r="O8" s="11" t="s">
        <v>6723</v>
      </c>
    </row>
    <row r="9" spans="1:15" ht="24.9" x14ac:dyDescent="0.4">
      <c r="B9" s="6" t="s">
        <v>837</v>
      </c>
      <c r="C9" s="6" t="s">
        <v>838</v>
      </c>
      <c r="D9" s="9" t="s">
        <v>6724</v>
      </c>
      <c r="E9" s="9" t="s">
        <v>1728</v>
      </c>
      <c r="F9" s="9" t="s">
        <v>840</v>
      </c>
      <c r="G9" s="9" t="s">
        <v>6725</v>
      </c>
      <c r="H9" s="9" t="s">
        <v>6726</v>
      </c>
      <c r="I9" s="9" t="s">
        <v>6727</v>
      </c>
      <c r="J9" s="9" t="s">
        <v>6728</v>
      </c>
      <c r="K9" s="9" t="s">
        <v>6729</v>
      </c>
      <c r="L9" s="9" t="s">
        <v>6730</v>
      </c>
      <c r="M9" s="9" t="s">
        <v>6731</v>
      </c>
      <c r="N9" s="9" t="s">
        <v>3031</v>
      </c>
      <c r="O9" s="9" t="s">
        <v>6732</v>
      </c>
    </row>
    <row r="10" spans="1:15" ht="24.9" x14ac:dyDescent="0.4">
      <c r="B10" s="10" t="s">
        <v>841</v>
      </c>
      <c r="C10" s="10" t="s">
        <v>842</v>
      </c>
      <c r="D10" s="11" t="s">
        <v>6733</v>
      </c>
      <c r="E10" s="11" t="s">
        <v>1873</v>
      </c>
      <c r="F10" s="11" t="s">
        <v>844</v>
      </c>
      <c r="G10" s="11" t="s">
        <v>6734</v>
      </c>
      <c r="H10" s="11" t="s">
        <v>6735</v>
      </c>
      <c r="I10" s="11" t="s">
        <v>6736</v>
      </c>
      <c r="J10" s="11" t="s">
        <v>6737</v>
      </c>
      <c r="K10" s="11" t="s">
        <v>6738</v>
      </c>
      <c r="L10" s="11" t="s">
        <v>6739</v>
      </c>
      <c r="M10" s="11" t="s">
        <v>6740</v>
      </c>
      <c r="N10" s="11" t="s">
        <v>3035</v>
      </c>
      <c r="O10" s="11" t="s">
        <v>6741</v>
      </c>
    </row>
    <row r="11" spans="1:15" ht="24.9" x14ac:dyDescent="0.4">
      <c r="B11" s="6" t="s">
        <v>845</v>
      </c>
      <c r="C11" s="6" t="s">
        <v>368</v>
      </c>
      <c r="D11" s="9" t="s">
        <v>6742</v>
      </c>
      <c r="E11" s="9" t="s">
        <v>1668</v>
      </c>
      <c r="F11" s="9" t="s">
        <v>662</v>
      </c>
      <c r="G11" s="9" t="s">
        <v>6743</v>
      </c>
      <c r="H11" s="9" t="s">
        <v>6744</v>
      </c>
      <c r="I11" s="9" t="s">
        <v>6745</v>
      </c>
      <c r="J11" s="9" t="s">
        <v>6746</v>
      </c>
      <c r="K11" s="9" t="s">
        <v>6747</v>
      </c>
      <c r="L11" s="9" t="s">
        <v>3036</v>
      </c>
      <c r="M11" s="9" t="s">
        <v>6748</v>
      </c>
      <c r="N11" s="9" t="s">
        <v>1290</v>
      </c>
      <c r="O11" s="9" t="s">
        <v>6749</v>
      </c>
    </row>
    <row r="12" spans="1:15" ht="24.9" x14ac:dyDescent="0.4">
      <c r="B12" s="10" t="s">
        <v>846</v>
      </c>
      <c r="C12" s="10" t="s">
        <v>847</v>
      </c>
      <c r="D12" s="11" t="s">
        <v>6750</v>
      </c>
      <c r="E12" s="11" t="s">
        <v>1643</v>
      </c>
      <c r="F12" s="11" t="s">
        <v>849</v>
      </c>
      <c r="G12" s="11" t="s">
        <v>6751</v>
      </c>
      <c r="H12" s="11" t="s">
        <v>6752</v>
      </c>
      <c r="I12" s="11" t="s">
        <v>6753</v>
      </c>
      <c r="J12" s="11" t="s">
        <v>6754</v>
      </c>
      <c r="K12" s="11" t="s">
        <v>6755</v>
      </c>
      <c r="L12" s="11" t="s">
        <v>6756</v>
      </c>
      <c r="M12" s="11" t="s">
        <v>6757</v>
      </c>
      <c r="N12" s="11" t="s">
        <v>2641</v>
      </c>
      <c r="O12" s="11" t="s">
        <v>6758</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6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heetViews>
  <sheetFormatPr baseColWidth="10" defaultRowHeight="14.6" x14ac:dyDescent="0.4"/>
  <cols>
    <col min="2" max="2" width="9.69140625" customWidth="1"/>
    <col min="3" max="3" width="80.460937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CAP'!A1", "Zurück")</f>
        <v>Zurück</v>
      </c>
    </row>
    <row r="3" spans="1:13" x14ac:dyDescent="0.4">
      <c r="B3" s="7" t="s">
        <v>5748</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61</v>
      </c>
      <c r="C7" s="21"/>
      <c r="D7" s="29"/>
      <c r="E7" s="29"/>
      <c r="F7" s="29"/>
      <c r="G7" s="29"/>
      <c r="H7" s="29"/>
      <c r="I7" s="29"/>
      <c r="J7" s="29"/>
      <c r="K7" s="29"/>
      <c r="L7" s="29"/>
      <c r="M7" s="29"/>
    </row>
    <row r="8" spans="1:13" ht="24.9" x14ac:dyDescent="0.4">
      <c r="B8" s="6" t="s">
        <v>333</v>
      </c>
      <c r="C8" s="6" t="s">
        <v>334</v>
      </c>
      <c r="D8" s="9" t="s">
        <v>5723</v>
      </c>
      <c r="E8" s="9" t="s">
        <v>1586</v>
      </c>
      <c r="F8" s="9" t="s">
        <v>176</v>
      </c>
      <c r="G8" s="9" t="s">
        <v>5724</v>
      </c>
      <c r="H8" s="9" t="s">
        <v>987</v>
      </c>
      <c r="I8" s="9" t="s">
        <v>5725</v>
      </c>
      <c r="J8" s="9" t="s">
        <v>935</v>
      </c>
      <c r="K8" s="9" t="s">
        <v>5726</v>
      </c>
      <c r="L8" s="9" t="s">
        <v>996</v>
      </c>
      <c r="M8" s="9" t="s">
        <v>5727</v>
      </c>
    </row>
    <row r="9" spans="1:13" ht="24.9" x14ac:dyDescent="0.4">
      <c r="B9" s="6" t="s">
        <v>335</v>
      </c>
      <c r="C9" s="6" t="s">
        <v>336</v>
      </c>
      <c r="D9" s="9" t="s">
        <v>5728</v>
      </c>
      <c r="E9" s="9" t="s">
        <v>1625</v>
      </c>
      <c r="F9" s="9" t="s">
        <v>252</v>
      </c>
      <c r="G9" s="9" t="s">
        <v>5729</v>
      </c>
      <c r="H9" s="9" t="s">
        <v>5730</v>
      </c>
      <c r="I9" s="9" t="s">
        <v>5731</v>
      </c>
      <c r="J9" s="9" t="s">
        <v>985</v>
      </c>
      <c r="K9" s="9" t="s">
        <v>5732</v>
      </c>
      <c r="L9" s="9" t="s">
        <v>252</v>
      </c>
      <c r="M9" s="9" t="s">
        <v>5729</v>
      </c>
    </row>
    <row r="10" spans="1:13" ht="24.9" x14ac:dyDescent="0.4">
      <c r="B10" s="6" t="s">
        <v>337</v>
      </c>
      <c r="C10" s="6" t="s">
        <v>338</v>
      </c>
      <c r="D10" s="9" t="s">
        <v>5733</v>
      </c>
      <c r="E10" s="9" t="s">
        <v>1595</v>
      </c>
      <c r="F10" s="9" t="s">
        <v>49</v>
      </c>
      <c r="G10" s="9" t="s">
        <v>5734</v>
      </c>
      <c r="H10" s="9" t="s">
        <v>856</v>
      </c>
      <c r="I10" s="9" t="s">
        <v>5735</v>
      </c>
      <c r="J10" s="9" t="s">
        <v>906</v>
      </c>
      <c r="K10" s="9" t="s">
        <v>5736</v>
      </c>
      <c r="L10" s="9" t="s">
        <v>49</v>
      </c>
      <c r="M10" s="9" t="s">
        <v>5734</v>
      </c>
    </row>
    <row r="11" spans="1:13" x14ac:dyDescent="0.4">
      <c r="B11" s="21" t="s">
        <v>41</v>
      </c>
      <c r="C11" s="21"/>
      <c r="D11" s="29"/>
      <c r="E11" s="29"/>
      <c r="F11" s="29"/>
      <c r="G11" s="29"/>
      <c r="H11" s="29"/>
      <c r="I11" s="29"/>
      <c r="J11" s="29"/>
      <c r="K11" s="29"/>
      <c r="L11" s="29"/>
      <c r="M11" s="29"/>
    </row>
    <row r="12" spans="1:13" ht="24.9" x14ac:dyDescent="0.4">
      <c r="B12" s="6" t="s">
        <v>339</v>
      </c>
      <c r="C12" s="6" t="s">
        <v>43</v>
      </c>
      <c r="D12" s="9" t="s">
        <v>5737</v>
      </c>
      <c r="E12" s="9" t="s">
        <v>1661</v>
      </c>
      <c r="F12" s="9" t="s">
        <v>266</v>
      </c>
      <c r="G12" s="9" t="s">
        <v>5738</v>
      </c>
      <c r="H12" s="9" t="s">
        <v>266</v>
      </c>
      <c r="I12" s="9" t="s">
        <v>5738</v>
      </c>
      <c r="J12" s="9" t="s">
        <v>2424</v>
      </c>
      <c r="K12" s="9" t="s">
        <v>5739</v>
      </c>
      <c r="L12" s="9" t="s">
        <v>2885</v>
      </c>
      <c r="M12" s="9" t="s">
        <v>5740</v>
      </c>
    </row>
    <row r="13" spans="1:13" ht="24.9" x14ac:dyDescent="0.4">
      <c r="B13" s="6" t="s">
        <v>340</v>
      </c>
      <c r="C13" s="6" t="s">
        <v>47</v>
      </c>
      <c r="D13" s="9" t="s">
        <v>5741</v>
      </c>
      <c r="E13" s="9" t="s">
        <v>1625</v>
      </c>
      <c r="F13" s="9" t="s">
        <v>342</v>
      </c>
      <c r="G13" s="9" t="s">
        <v>5738</v>
      </c>
      <c r="H13" s="9" t="s">
        <v>1251</v>
      </c>
      <c r="I13" s="9" t="s">
        <v>5742</v>
      </c>
      <c r="J13" s="9" t="s">
        <v>5743</v>
      </c>
      <c r="K13" s="9" t="s">
        <v>5744</v>
      </c>
      <c r="L13" s="9" t="s">
        <v>1251</v>
      </c>
      <c r="M13" s="9" t="s">
        <v>5742</v>
      </c>
    </row>
    <row r="14" spans="1:13" ht="24.9" x14ac:dyDescent="0.4">
      <c r="B14" s="6" t="s">
        <v>343</v>
      </c>
      <c r="C14" s="6" t="s">
        <v>51</v>
      </c>
      <c r="D14" s="9" t="s">
        <v>5745</v>
      </c>
      <c r="E14" s="9" t="s">
        <v>1584</v>
      </c>
      <c r="F14" s="9" t="s">
        <v>149</v>
      </c>
      <c r="G14" s="9" t="s">
        <v>5746</v>
      </c>
      <c r="H14" s="9" t="s">
        <v>940</v>
      </c>
      <c r="I14" s="9" t="s">
        <v>5747</v>
      </c>
      <c r="J14" s="9" t="s">
        <v>940</v>
      </c>
      <c r="K14" s="9" t="s">
        <v>5747</v>
      </c>
      <c r="L14" s="9" t="s">
        <v>149</v>
      </c>
      <c r="M14" s="9" t="s">
        <v>5746</v>
      </c>
    </row>
  </sheetData>
  <mergeCells count="11">
    <mergeCell ref="B7:M7"/>
    <mergeCell ref="B11:M11"/>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6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baseColWidth="10" defaultRowHeight="14.6" x14ac:dyDescent="0.4"/>
  <cols>
    <col min="2" max="2" width="9.69140625" customWidth="1"/>
    <col min="3" max="3" width="76.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CAP'!A1", "Zurück")</f>
        <v>Zurück</v>
      </c>
    </row>
    <row r="3" spans="1:9" x14ac:dyDescent="0.4">
      <c r="B3" s="7" t="s">
        <v>6833</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829</v>
      </c>
      <c r="C6" s="6" t="s">
        <v>830</v>
      </c>
      <c r="D6" s="9" t="s">
        <v>1858</v>
      </c>
      <c r="E6" s="9" t="s">
        <v>1661</v>
      </c>
      <c r="F6" s="9" t="s">
        <v>3326</v>
      </c>
      <c r="G6" s="9" t="s">
        <v>1663</v>
      </c>
      <c r="H6" s="9" t="s">
        <v>1586</v>
      </c>
      <c r="I6" s="9" t="s">
        <v>3326</v>
      </c>
    </row>
    <row r="7" spans="1:9" x14ac:dyDescent="0.4">
      <c r="B7" s="10" t="s">
        <v>833</v>
      </c>
      <c r="C7" s="10" t="s">
        <v>834</v>
      </c>
      <c r="D7" s="11" t="s">
        <v>2065</v>
      </c>
      <c r="E7" s="11" t="s">
        <v>3467</v>
      </c>
      <c r="F7" s="11" t="s">
        <v>3326</v>
      </c>
      <c r="G7" s="11" t="s">
        <v>1816</v>
      </c>
      <c r="H7" s="11" t="s">
        <v>1723</v>
      </c>
      <c r="I7" s="11" t="s">
        <v>3326</v>
      </c>
    </row>
    <row r="8" spans="1:9" x14ac:dyDescent="0.4">
      <c r="B8" s="6" t="s">
        <v>837</v>
      </c>
      <c r="C8" s="6" t="s">
        <v>838</v>
      </c>
      <c r="D8" s="9" t="s">
        <v>2069</v>
      </c>
      <c r="E8" s="9" t="s">
        <v>6832</v>
      </c>
      <c r="F8" s="9" t="s">
        <v>3326</v>
      </c>
      <c r="G8" s="9" t="s">
        <v>1647</v>
      </c>
      <c r="H8" s="9" t="s">
        <v>1632</v>
      </c>
      <c r="I8" s="9" t="s">
        <v>3326</v>
      </c>
    </row>
    <row r="9" spans="1:9" x14ac:dyDescent="0.4">
      <c r="B9" s="10" t="s">
        <v>841</v>
      </c>
      <c r="C9" s="10" t="s">
        <v>842</v>
      </c>
      <c r="D9" s="11" t="s">
        <v>2072</v>
      </c>
      <c r="E9" s="11" t="s">
        <v>6832</v>
      </c>
      <c r="F9" s="11" t="s">
        <v>3326</v>
      </c>
      <c r="G9" s="11" t="s">
        <v>3331</v>
      </c>
      <c r="H9" s="11" t="s">
        <v>1739</v>
      </c>
      <c r="I9" s="11" t="s">
        <v>3326</v>
      </c>
    </row>
    <row r="10" spans="1:9" x14ac:dyDescent="0.4">
      <c r="B10" s="6" t="s">
        <v>845</v>
      </c>
      <c r="C10" s="6" t="s">
        <v>368</v>
      </c>
      <c r="D10" s="9" t="s">
        <v>1969</v>
      </c>
      <c r="E10" s="9" t="s">
        <v>1594</v>
      </c>
      <c r="F10" s="9" t="s">
        <v>3326</v>
      </c>
      <c r="G10" s="9" t="s">
        <v>1585</v>
      </c>
      <c r="H10" s="9" t="s">
        <v>1586</v>
      </c>
      <c r="I10" s="9" t="s">
        <v>3326</v>
      </c>
    </row>
    <row r="11" spans="1:9" x14ac:dyDescent="0.4">
      <c r="B11" s="10" t="s">
        <v>846</v>
      </c>
      <c r="C11" s="10" t="s">
        <v>847</v>
      </c>
      <c r="D11" s="11" t="s">
        <v>2076</v>
      </c>
      <c r="E11" s="11" t="s">
        <v>3601</v>
      </c>
      <c r="F11" s="11" t="s">
        <v>3326</v>
      </c>
      <c r="G11" s="11" t="s">
        <v>4595</v>
      </c>
      <c r="H11" s="11" t="s">
        <v>1698</v>
      </c>
      <c r="I11" s="11" t="s">
        <v>3326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6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heetViews>
  <sheetFormatPr baseColWidth="10" defaultRowHeight="14.6" x14ac:dyDescent="0.4"/>
  <cols>
    <col min="2" max="2" width="9.69140625" customWidth="1"/>
    <col min="3" max="3" width="80.460937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CAP'!A1", "Zurück")</f>
        <v>Zurück</v>
      </c>
    </row>
    <row r="3" spans="1:9" x14ac:dyDescent="0.4">
      <c r="B3" s="7" t="s">
        <v>6797</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61</v>
      </c>
      <c r="C6" s="21"/>
      <c r="D6" s="29"/>
      <c r="E6" s="29"/>
      <c r="F6" s="29"/>
      <c r="G6" s="29"/>
      <c r="H6" s="29"/>
      <c r="I6" s="29"/>
    </row>
    <row r="7" spans="1:9" x14ac:dyDescent="0.4">
      <c r="B7" s="6" t="s">
        <v>333</v>
      </c>
      <c r="C7" s="6" t="s">
        <v>334</v>
      </c>
      <c r="D7" s="9" t="s">
        <v>1670</v>
      </c>
      <c r="E7" s="9" t="s">
        <v>1597</v>
      </c>
      <c r="F7" s="9" t="s">
        <v>3326</v>
      </c>
      <c r="G7" s="9" t="s">
        <v>1595</v>
      </c>
      <c r="H7" s="9" t="s">
        <v>1588</v>
      </c>
      <c r="I7" s="9" t="s">
        <v>3326</v>
      </c>
    </row>
    <row r="8" spans="1:9" x14ac:dyDescent="0.4">
      <c r="B8" s="6" t="s">
        <v>335</v>
      </c>
      <c r="C8" s="6" t="s">
        <v>336</v>
      </c>
      <c r="D8" s="9" t="s">
        <v>1705</v>
      </c>
      <c r="E8" s="9" t="s">
        <v>1670</v>
      </c>
      <c r="F8" s="9" t="s">
        <v>3326</v>
      </c>
      <c r="G8" s="9" t="s">
        <v>1663</v>
      </c>
      <c r="H8" s="9" t="s">
        <v>1586</v>
      </c>
      <c r="I8" s="9" t="s">
        <v>3326</v>
      </c>
    </row>
    <row r="9" spans="1:9" x14ac:dyDescent="0.4">
      <c r="B9" s="6" t="s">
        <v>337</v>
      </c>
      <c r="C9" s="6" t="s">
        <v>338</v>
      </c>
      <c r="D9" s="9" t="s">
        <v>1585</v>
      </c>
      <c r="E9" s="9" t="s">
        <v>1584</v>
      </c>
      <c r="F9" s="9" t="s">
        <v>3326</v>
      </c>
      <c r="G9" s="9" t="s">
        <v>1595</v>
      </c>
      <c r="H9" s="9" t="s">
        <v>1586</v>
      </c>
      <c r="I9" s="9" t="s">
        <v>3326</v>
      </c>
    </row>
    <row r="10" spans="1:9" x14ac:dyDescent="0.4">
      <c r="B10" s="21" t="s">
        <v>41</v>
      </c>
      <c r="C10" s="21"/>
      <c r="D10" s="29"/>
      <c r="E10" s="29"/>
      <c r="F10" s="29"/>
      <c r="G10" s="29"/>
      <c r="H10" s="29"/>
      <c r="I10" s="29"/>
    </row>
    <row r="11" spans="1:9" x14ac:dyDescent="0.4">
      <c r="B11" s="6" t="s">
        <v>339</v>
      </c>
      <c r="C11" s="6" t="s">
        <v>43</v>
      </c>
      <c r="D11" s="9" t="s">
        <v>1713</v>
      </c>
      <c r="E11" s="9" t="s">
        <v>1586</v>
      </c>
      <c r="F11" s="9" t="s">
        <v>3326</v>
      </c>
      <c r="G11" s="9" t="s">
        <v>1625</v>
      </c>
      <c r="H11" s="9" t="s">
        <v>1586</v>
      </c>
      <c r="I11" s="9" t="s">
        <v>3326</v>
      </c>
    </row>
    <row r="12" spans="1:9" x14ac:dyDescent="0.4">
      <c r="B12" s="6" t="s">
        <v>340</v>
      </c>
      <c r="C12" s="6" t="s">
        <v>47</v>
      </c>
      <c r="D12" s="9" t="s">
        <v>1745</v>
      </c>
      <c r="E12" s="9" t="s">
        <v>1584</v>
      </c>
      <c r="F12" s="9" t="s">
        <v>3326</v>
      </c>
      <c r="G12" s="9" t="s">
        <v>1656</v>
      </c>
      <c r="H12" s="9" t="s">
        <v>1595</v>
      </c>
      <c r="I12" s="9" t="s">
        <v>3326</v>
      </c>
    </row>
    <row r="13" spans="1:9" x14ac:dyDescent="0.4">
      <c r="B13" s="6" t="s">
        <v>343</v>
      </c>
      <c r="C13" s="6" t="s">
        <v>51</v>
      </c>
      <c r="D13" s="9" t="s">
        <v>1663</v>
      </c>
      <c r="E13" s="9" t="s">
        <v>1586</v>
      </c>
      <c r="F13" s="9" t="s">
        <v>3326</v>
      </c>
      <c r="G13" s="9" t="s">
        <v>1588</v>
      </c>
      <c r="H13" s="9" t="s">
        <v>1586</v>
      </c>
      <c r="I13" s="9" t="s">
        <v>3326</v>
      </c>
    </row>
  </sheetData>
  <mergeCells count="6">
    <mergeCell ref="B10:I10"/>
    <mergeCell ref="B4:B5"/>
    <mergeCell ref="C4:C5"/>
    <mergeCell ref="D4:F4"/>
    <mergeCell ref="G4:I4"/>
    <mergeCell ref="B6:I6"/>
  </mergeCells>
  <pageMargins left="0.7" right="0.7" top="0.75" bottom="0.75" header="0.3" footer="0.3"/>
  <pageSetup paperSize="9" orientation="portrait" horizontalDpi="300" verticalDpi="300"/>
</worksheet>
</file>

<file path=xl/worksheets/sheet6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1.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CAP'!A1", "Zurück")</f>
        <v>Zurück</v>
      </c>
    </row>
    <row r="3" spans="1:7" x14ac:dyDescent="0.4">
      <c r="B3" s="7" t="s">
        <v>6915</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6913</v>
      </c>
      <c r="C6" s="5" t="s">
        <v>6914</v>
      </c>
      <c r="D6" s="5" t="s">
        <v>4789</v>
      </c>
      <c r="E6" s="5" t="s">
        <v>3378</v>
      </c>
      <c r="F6" s="5" t="s">
        <v>1621</v>
      </c>
      <c r="G6" s="5" t="s">
        <v>1851</v>
      </c>
    </row>
  </sheetData>
  <mergeCells count="2">
    <mergeCell ref="B4:D4"/>
    <mergeCell ref="E4:G4"/>
  </mergeCells>
  <pageMargins left="0.7" right="0.7" top="0.75" bottom="0.75" header="0.3" footer="0.3"/>
  <pageSetup paperSize="9" orientation="portrait" horizontalDpi="300" verticalDpi="300"/>
</worksheet>
</file>

<file path=xl/worksheets/sheet6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4.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CAP'!A1", "Zurück")</f>
        <v>Zurück</v>
      </c>
    </row>
    <row r="3" spans="1:7" x14ac:dyDescent="0.4">
      <c r="B3" s="7" t="s">
        <v>6873</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1999</v>
      </c>
      <c r="C6" s="5" t="s">
        <v>1584</v>
      </c>
      <c r="D6" s="5" t="s">
        <v>1586</v>
      </c>
      <c r="E6" s="5" t="s">
        <v>1949</v>
      </c>
      <c r="F6" s="5" t="s">
        <v>1588</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6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85.6132812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CAP'!A1", "Zurück")</f>
        <v>Zurück</v>
      </c>
    </row>
    <row r="3" spans="1:5" x14ac:dyDescent="0.4">
      <c r="B3" s="7" t="s">
        <v>7069</v>
      </c>
    </row>
    <row r="4" spans="1:5" x14ac:dyDescent="0.4">
      <c r="B4" s="4" t="s">
        <v>6916</v>
      </c>
      <c r="C4" s="3" t="s">
        <v>6917</v>
      </c>
      <c r="D4" s="3" t="s">
        <v>6918</v>
      </c>
      <c r="E4" s="3" t="s">
        <v>6919</v>
      </c>
    </row>
    <row r="5" spans="1:5" x14ac:dyDescent="0.4">
      <c r="B5" s="6" t="s">
        <v>7051</v>
      </c>
      <c r="C5" s="5" t="s">
        <v>3725</v>
      </c>
      <c r="D5" s="5" t="s">
        <v>7052</v>
      </c>
      <c r="E5" s="5" t="s">
        <v>7053</v>
      </c>
    </row>
    <row r="6" spans="1:5" x14ac:dyDescent="0.4">
      <c r="B6" s="10" t="s">
        <v>7054</v>
      </c>
      <c r="C6" s="14" t="s">
        <v>7055</v>
      </c>
      <c r="D6" s="14" t="s">
        <v>7056</v>
      </c>
      <c r="E6" s="14" t="s">
        <v>7057</v>
      </c>
    </row>
    <row r="7" spans="1:5" x14ac:dyDescent="0.4">
      <c r="B7" s="6" t="s">
        <v>7058</v>
      </c>
      <c r="C7" s="5" t="s">
        <v>3678</v>
      </c>
      <c r="D7" s="5" t="s">
        <v>7059</v>
      </c>
      <c r="E7" s="5" t="s">
        <v>7060</v>
      </c>
    </row>
    <row r="8" spans="1:5" x14ac:dyDescent="0.4">
      <c r="B8" s="10" t="s">
        <v>7061</v>
      </c>
      <c r="C8" s="14" t="s">
        <v>3539</v>
      </c>
      <c r="D8" s="14" t="s">
        <v>7062</v>
      </c>
      <c r="E8" s="14" t="s">
        <v>7063</v>
      </c>
    </row>
    <row r="9" spans="1:5" x14ac:dyDescent="0.4">
      <c r="B9" s="6" t="s">
        <v>7064</v>
      </c>
      <c r="C9" s="5" t="s">
        <v>5206</v>
      </c>
      <c r="D9" s="5" t="s">
        <v>7065</v>
      </c>
      <c r="E9" s="5" t="s">
        <v>7066</v>
      </c>
    </row>
    <row r="10" spans="1:5" x14ac:dyDescent="0.4">
      <c r="B10" s="10" t="s">
        <v>3356</v>
      </c>
      <c r="C10" s="14" t="s">
        <v>5227</v>
      </c>
      <c r="D10" s="14" t="s">
        <v>7067</v>
      </c>
      <c r="E10" s="14" t="s">
        <v>7068</v>
      </c>
    </row>
  </sheetData>
  <pageMargins left="0.7" right="0.7" top="0.75" bottom="0.75" header="0.3" footer="0.3"/>
  <pageSetup paperSize="9" orientation="portrait" horizontalDpi="300" verticalDpi="30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heetViews>
  <sheetFormatPr baseColWidth="10" defaultRowHeight="14.6" x14ac:dyDescent="0.4"/>
  <cols>
    <col min="2" max="2" width="9.69140625" customWidth="1"/>
    <col min="3" max="3" width="53" customWidth="1"/>
    <col min="4" max="4" width="17" customWidth="1"/>
    <col min="5" max="5" width="22.69140625" customWidth="1"/>
    <col min="6" max="6" width="41.69140625" customWidth="1"/>
    <col min="7" max="7" width="60.69140625" customWidth="1"/>
    <col min="8" max="8" width="29.69140625" customWidth="1"/>
    <col min="9" max="9" width="35.69140625" customWidth="1"/>
  </cols>
  <sheetData>
    <row r="1" spans="1:9" x14ac:dyDescent="0.4">
      <c r="A1" s="2" t="str">
        <f>HYPERLINK("#'Auswahl Auswertungsmodul'!A1", "Zurück zum Start")</f>
        <v>Zurück zum Start</v>
      </c>
    </row>
    <row r="2" spans="1:9" x14ac:dyDescent="0.4">
      <c r="A2" s="2" t="str">
        <f>HYPERLINK("#'Auswahl WI-HI-A'!A1", "Zurück")</f>
        <v>Zurück</v>
      </c>
    </row>
    <row r="3" spans="1:9" x14ac:dyDescent="0.4">
      <c r="B3" s="7" t="s">
        <v>2970</v>
      </c>
    </row>
    <row r="4" spans="1:9" x14ac:dyDescent="0.4">
      <c r="B4" s="25" t="s">
        <v>36</v>
      </c>
      <c r="C4" s="25" t="s">
        <v>345</v>
      </c>
      <c r="D4" s="25" t="s">
        <v>1608</v>
      </c>
      <c r="E4" s="26" t="s">
        <v>1580</v>
      </c>
      <c r="F4" s="23" t="s">
        <v>1581</v>
      </c>
      <c r="G4" s="25" t="s">
        <v>1581</v>
      </c>
      <c r="H4" s="25" t="s">
        <v>1581</v>
      </c>
      <c r="I4" s="25" t="s">
        <v>1581</v>
      </c>
    </row>
    <row r="5" spans="1:9" x14ac:dyDescent="0.4">
      <c r="B5" s="24"/>
      <c r="C5" s="24"/>
      <c r="D5" s="24"/>
      <c r="E5" s="27"/>
      <c r="F5" s="8" t="s">
        <v>2934</v>
      </c>
      <c r="G5" s="8" t="s">
        <v>2935</v>
      </c>
      <c r="H5" s="8" t="s">
        <v>2936</v>
      </c>
      <c r="I5" s="8" t="s">
        <v>2851</v>
      </c>
    </row>
    <row r="6" spans="1:9" ht="24.9" x14ac:dyDescent="0.4">
      <c r="B6" s="6" t="s">
        <v>542</v>
      </c>
      <c r="C6" s="6" t="s">
        <v>543</v>
      </c>
      <c r="D6" s="6" t="s">
        <v>1610</v>
      </c>
      <c r="E6" s="9" t="s">
        <v>1895</v>
      </c>
      <c r="F6" s="9" t="s">
        <v>2963</v>
      </c>
      <c r="G6" s="9" t="s">
        <v>2964</v>
      </c>
      <c r="H6" s="9" t="s">
        <v>546</v>
      </c>
      <c r="I6" s="9" t="s">
        <v>2965</v>
      </c>
    </row>
    <row r="7" spans="1:9" ht="24.9" x14ac:dyDescent="0.4">
      <c r="B7" s="6" t="s">
        <v>542</v>
      </c>
      <c r="C7" s="6" t="s">
        <v>543</v>
      </c>
      <c r="D7" s="6" t="s">
        <v>1613</v>
      </c>
      <c r="E7" s="9" t="s">
        <v>1851</v>
      </c>
      <c r="F7" s="9" t="s">
        <v>1411</v>
      </c>
      <c r="G7" s="9" t="s">
        <v>1852</v>
      </c>
      <c r="H7" s="9" t="s">
        <v>600</v>
      </c>
      <c r="I7" s="9" t="s">
        <v>2966</v>
      </c>
    </row>
    <row r="8" spans="1:9" ht="24.9" x14ac:dyDescent="0.4">
      <c r="B8" s="6" t="s">
        <v>542</v>
      </c>
      <c r="C8" s="6" t="s">
        <v>543</v>
      </c>
      <c r="D8" s="6" t="s">
        <v>1617</v>
      </c>
      <c r="E8" s="9" t="s">
        <v>1899</v>
      </c>
      <c r="F8" s="9" t="s">
        <v>2967</v>
      </c>
      <c r="G8" s="9" t="s">
        <v>2968</v>
      </c>
      <c r="H8" s="9" t="s">
        <v>2968</v>
      </c>
      <c r="I8" s="9" t="s">
        <v>2969</v>
      </c>
    </row>
  </sheetData>
  <mergeCells count="5">
    <mergeCell ref="B4:B5"/>
    <mergeCell ref="C4:C5"/>
    <mergeCell ref="D4:D5"/>
    <mergeCell ref="E4:E5"/>
    <mergeCell ref="F4:I4"/>
  </mergeCells>
  <pageMargins left="0.7" right="0.7" top="0.75" bottom="0.75" header="0.3" footer="0.3"/>
  <pageSetup paperSize="9" orientation="portrait" horizontalDpi="300" verticalDpi="300"/>
</worksheet>
</file>

<file path=xl/worksheets/sheet6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baseColWidth="10" defaultRowHeight="14.6" x14ac:dyDescent="0.4"/>
  <cols>
    <col min="2" max="2" width="9.69140625" customWidth="1"/>
    <col min="3" max="3" width="76.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CAP'!A1", "Zurück")</f>
        <v>Zurück</v>
      </c>
    </row>
    <row r="3" spans="1:5" x14ac:dyDescent="0.4">
      <c r="B3" s="7" t="s">
        <v>850</v>
      </c>
    </row>
    <row r="4" spans="1:5" x14ac:dyDescent="0.4">
      <c r="B4" s="25" t="s">
        <v>36</v>
      </c>
      <c r="C4" s="25" t="s">
        <v>345</v>
      </c>
      <c r="D4" s="23" t="s">
        <v>38</v>
      </c>
      <c r="E4" s="25" t="s">
        <v>38</v>
      </c>
    </row>
    <row r="5" spans="1:5" x14ac:dyDescent="0.4">
      <c r="B5" s="24"/>
      <c r="C5" s="24"/>
      <c r="D5" s="8" t="s">
        <v>39</v>
      </c>
      <c r="E5" s="8" t="s">
        <v>40</v>
      </c>
    </row>
    <row r="6" spans="1:5" ht="24.9" x14ac:dyDescent="0.4">
      <c r="B6" s="6" t="s">
        <v>829</v>
      </c>
      <c r="C6" s="6" t="s">
        <v>830</v>
      </c>
      <c r="D6" s="9" t="s">
        <v>831</v>
      </c>
      <c r="E6" s="9" t="s">
        <v>832</v>
      </c>
    </row>
    <row r="7" spans="1:5" ht="24.9" x14ac:dyDescent="0.4">
      <c r="B7" s="10" t="s">
        <v>833</v>
      </c>
      <c r="C7" s="10" t="s">
        <v>834</v>
      </c>
      <c r="D7" s="11" t="s">
        <v>835</v>
      </c>
      <c r="E7" s="11" t="s">
        <v>836</v>
      </c>
    </row>
    <row r="8" spans="1:5" ht="24.9" x14ac:dyDescent="0.4">
      <c r="B8" s="6" t="s">
        <v>837</v>
      </c>
      <c r="C8" s="6" t="s">
        <v>838</v>
      </c>
      <c r="D8" s="9" t="s">
        <v>839</v>
      </c>
      <c r="E8" s="9" t="s">
        <v>840</v>
      </c>
    </row>
    <row r="9" spans="1:5" ht="24.9" x14ac:dyDescent="0.4">
      <c r="B9" s="10" t="s">
        <v>841</v>
      </c>
      <c r="C9" s="10" t="s">
        <v>842</v>
      </c>
      <c r="D9" s="11" t="s">
        <v>843</v>
      </c>
      <c r="E9" s="11" t="s">
        <v>844</v>
      </c>
    </row>
    <row r="10" spans="1:5" ht="24.9" x14ac:dyDescent="0.4">
      <c r="B10" s="6" t="s">
        <v>845</v>
      </c>
      <c r="C10" s="6" t="s">
        <v>368</v>
      </c>
      <c r="D10" s="9" t="s">
        <v>661</v>
      </c>
      <c r="E10" s="9" t="s">
        <v>662</v>
      </c>
    </row>
    <row r="11" spans="1:5" ht="24.9" x14ac:dyDescent="0.4">
      <c r="B11" s="10" t="s">
        <v>846</v>
      </c>
      <c r="C11" s="10" t="s">
        <v>847</v>
      </c>
      <c r="D11" s="11" t="s">
        <v>848</v>
      </c>
      <c r="E11" s="11" t="s">
        <v>849</v>
      </c>
    </row>
  </sheetData>
  <mergeCells count="3">
    <mergeCell ref="B4:B5"/>
    <mergeCell ref="C4:C5"/>
    <mergeCell ref="D4:E4"/>
  </mergeCells>
  <pageMargins left="0.7" right="0.7" top="0.75" bottom="0.75" header="0.3" footer="0.3"/>
  <pageSetup paperSize="9" orientation="portrait" horizontalDpi="300" verticalDpi="300"/>
</worksheet>
</file>

<file path=xl/worksheets/sheet6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baseColWidth="10" defaultRowHeight="14.6" x14ac:dyDescent="0.4"/>
  <cols>
    <col min="2" max="2" width="9.69140625" customWidth="1"/>
    <col min="3" max="3" width="80.46093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CAP'!A1", "Zurück")</f>
        <v>Zurück</v>
      </c>
    </row>
    <row r="3" spans="1:5" x14ac:dyDescent="0.4">
      <c r="B3" s="7" t="s">
        <v>344</v>
      </c>
    </row>
    <row r="4" spans="1:5" x14ac:dyDescent="0.4">
      <c r="B4" s="25" t="s">
        <v>36</v>
      </c>
      <c r="C4" s="25" t="s">
        <v>37</v>
      </c>
      <c r="D4" s="23" t="s">
        <v>38</v>
      </c>
      <c r="E4" s="25" t="s">
        <v>38</v>
      </c>
    </row>
    <row r="5" spans="1:5" x14ac:dyDescent="0.4">
      <c r="B5" s="24"/>
      <c r="C5" s="24"/>
      <c r="D5" s="8" t="s">
        <v>39</v>
      </c>
      <c r="E5" s="8" t="s">
        <v>40</v>
      </c>
    </row>
    <row r="6" spans="1:5" x14ac:dyDescent="0.4">
      <c r="B6" s="21" t="s">
        <v>61</v>
      </c>
      <c r="C6" s="21"/>
      <c r="D6" s="29"/>
      <c r="E6" s="29"/>
    </row>
    <row r="7" spans="1:5" ht="24.9" x14ac:dyDescent="0.4">
      <c r="B7" s="6" t="s">
        <v>333</v>
      </c>
      <c r="C7" s="6" t="s">
        <v>334</v>
      </c>
      <c r="D7" s="9" t="s">
        <v>175</v>
      </c>
      <c r="E7" s="9" t="s">
        <v>176</v>
      </c>
    </row>
    <row r="8" spans="1:5" ht="24.9" x14ac:dyDescent="0.4">
      <c r="B8" s="6" t="s">
        <v>335</v>
      </c>
      <c r="C8" s="6" t="s">
        <v>336</v>
      </c>
      <c r="D8" s="9" t="s">
        <v>251</v>
      </c>
      <c r="E8" s="9" t="s">
        <v>252</v>
      </c>
    </row>
    <row r="9" spans="1:5" ht="24.9" x14ac:dyDescent="0.4">
      <c r="B9" s="6" t="s">
        <v>337</v>
      </c>
      <c r="C9" s="6" t="s">
        <v>338</v>
      </c>
      <c r="D9" s="9" t="s">
        <v>48</v>
      </c>
      <c r="E9" s="9" t="s">
        <v>49</v>
      </c>
    </row>
    <row r="10" spans="1:5" x14ac:dyDescent="0.4">
      <c r="B10" s="21" t="s">
        <v>41</v>
      </c>
      <c r="C10" s="21"/>
      <c r="D10" s="29"/>
      <c r="E10" s="29"/>
    </row>
    <row r="11" spans="1:5" ht="24.9" x14ac:dyDescent="0.4">
      <c r="B11" s="6" t="s">
        <v>339</v>
      </c>
      <c r="C11" s="6" t="s">
        <v>43</v>
      </c>
      <c r="D11" s="9" t="s">
        <v>265</v>
      </c>
      <c r="E11" s="9" t="s">
        <v>266</v>
      </c>
    </row>
    <row r="12" spans="1:5" ht="24.9" x14ac:dyDescent="0.4">
      <c r="B12" s="6" t="s">
        <v>340</v>
      </c>
      <c r="C12" s="6" t="s">
        <v>47</v>
      </c>
      <c r="D12" s="9" t="s">
        <v>341</v>
      </c>
      <c r="E12" s="9" t="s">
        <v>342</v>
      </c>
    </row>
    <row r="13" spans="1:5" ht="24.9" x14ac:dyDescent="0.4">
      <c r="B13" s="6" t="s">
        <v>343</v>
      </c>
      <c r="C13" s="6" t="s">
        <v>51</v>
      </c>
      <c r="D13" s="9" t="s">
        <v>148</v>
      </c>
      <c r="E13" s="9" t="s">
        <v>149</v>
      </c>
    </row>
  </sheetData>
  <mergeCells count="5">
    <mergeCell ref="B4:B5"/>
    <mergeCell ref="C4:C5"/>
    <mergeCell ref="D4:E4"/>
    <mergeCell ref="B6:E6"/>
    <mergeCell ref="B10:E10"/>
  </mergeCells>
  <pageMargins left="0.7" right="0.7" top="0.75" bottom="0.75" header="0.3" footer="0.3"/>
  <pageSetup paperSize="9" orientation="portrait" horizontalDpi="300" verticalDpi="300"/>
</worksheet>
</file>

<file path=xl/worksheets/sheet6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baseColWidth="10" defaultRowHeight="14.6" x14ac:dyDescent="0.4"/>
  <cols>
    <col min="2" max="2" width="9.69140625" customWidth="1"/>
    <col min="3" max="3" width="76.69140625" customWidth="1"/>
    <col min="4" max="4" width="39.69140625" customWidth="1"/>
    <col min="5" max="5" width="22.69140625" customWidth="1"/>
    <col min="6" max="7" width="20.4609375" customWidth="1"/>
  </cols>
  <sheetData>
    <row r="1" spans="1:7" x14ac:dyDescent="0.4">
      <c r="A1" s="2" t="str">
        <f>HYPERLINK("#'Auswahl Auswertungsmodul'!A1", "Zurück zum Start")</f>
        <v>Zurück zum Start</v>
      </c>
    </row>
    <row r="2" spans="1:7" x14ac:dyDescent="0.4">
      <c r="A2" s="2" t="str">
        <f>HYPERLINK("#'Auswahl CAP'!A1", "Zurück")</f>
        <v>Zurück</v>
      </c>
    </row>
    <row r="3" spans="1:7" x14ac:dyDescent="0.4">
      <c r="B3" s="7" t="s">
        <v>1437</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829</v>
      </c>
      <c r="C6" s="6" t="s">
        <v>830</v>
      </c>
      <c r="D6" s="9" t="s">
        <v>1420</v>
      </c>
      <c r="E6" s="9" t="s">
        <v>1421</v>
      </c>
      <c r="F6" s="9" t="s">
        <v>799</v>
      </c>
      <c r="G6" s="9" t="s">
        <v>799</v>
      </c>
    </row>
    <row r="7" spans="1:7" ht="24.9" x14ac:dyDescent="0.4">
      <c r="B7" s="10" t="s">
        <v>833</v>
      </c>
      <c r="C7" s="10" t="s">
        <v>834</v>
      </c>
      <c r="D7" s="11" t="s">
        <v>1422</v>
      </c>
      <c r="E7" s="11" t="s">
        <v>1423</v>
      </c>
      <c r="F7" s="11" t="s">
        <v>1424</v>
      </c>
      <c r="G7" s="11" t="s">
        <v>1424</v>
      </c>
    </row>
    <row r="8" spans="1:7" ht="24.9" x14ac:dyDescent="0.4">
      <c r="B8" s="6" t="s">
        <v>837</v>
      </c>
      <c r="C8" s="6" t="s">
        <v>838</v>
      </c>
      <c r="D8" s="9" t="s">
        <v>1425</v>
      </c>
      <c r="E8" s="9" t="s">
        <v>1426</v>
      </c>
      <c r="F8" s="9" t="s">
        <v>1427</v>
      </c>
      <c r="G8" s="9" t="s">
        <v>1427</v>
      </c>
    </row>
    <row r="9" spans="1:7" ht="24.9" x14ac:dyDescent="0.4">
      <c r="B9" s="10" t="s">
        <v>841</v>
      </c>
      <c r="C9" s="10" t="s">
        <v>842</v>
      </c>
      <c r="D9" s="11" t="s">
        <v>1428</v>
      </c>
      <c r="E9" s="11" t="s">
        <v>1429</v>
      </c>
      <c r="F9" s="11" t="s">
        <v>1430</v>
      </c>
      <c r="G9" s="11" t="s">
        <v>1430</v>
      </c>
    </row>
    <row r="10" spans="1:7" ht="24.9" x14ac:dyDescent="0.4">
      <c r="B10" s="6" t="s">
        <v>845</v>
      </c>
      <c r="C10" s="6" t="s">
        <v>368</v>
      </c>
      <c r="D10" s="9" t="s">
        <v>1431</v>
      </c>
      <c r="E10" s="9" t="s">
        <v>1432</v>
      </c>
      <c r="F10" s="9" t="s">
        <v>1433</v>
      </c>
      <c r="G10" s="9" t="s">
        <v>1433</v>
      </c>
    </row>
    <row r="11" spans="1:7" ht="24.9" x14ac:dyDescent="0.4">
      <c r="B11" s="10" t="s">
        <v>846</v>
      </c>
      <c r="C11" s="10" t="s">
        <v>847</v>
      </c>
      <c r="D11" s="11" t="s">
        <v>1434</v>
      </c>
      <c r="E11" s="11" t="s">
        <v>1435</v>
      </c>
      <c r="F11" s="11" t="s">
        <v>1436</v>
      </c>
      <c r="G11" s="11" t="s">
        <v>1436</v>
      </c>
    </row>
    <row r="12" spans="1:7" x14ac:dyDescent="0.4">
      <c r="B12"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6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heetViews>
  <sheetFormatPr baseColWidth="10" defaultRowHeight="14.6" x14ac:dyDescent="0.4"/>
  <cols>
    <col min="2" max="2" width="9.69140625" customWidth="1"/>
    <col min="3" max="3" width="80.460937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CAP'!A1", "Zurück")</f>
        <v>Zurück</v>
      </c>
    </row>
    <row r="3" spans="1:7" x14ac:dyDescent="0.4">
      <c r="B3" s="7" t="s">
        <v>1027</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61</v>
      </c>
      <c r="C6" s="21"/>
      <c r="D6" s="29"/>
      <c r="E6" s="29"/>
      <c r="F6" s="29"/>
      <c r="G6" s="29"/>
    </row>
    <row r="7" spans="1:7" ht="24.9" x14ac:dyDescent="0.4">
      <c r="B7" s="6" t="s">
        <v>333</v>
      </c>
      <c r="C7" s="6" t="s">
        <v>334</v>
      </c>
      <c r="D7" s="9" t="s">
        <v>176</v>
      </c>
      <c r="E7" s="9" t="s">
        <v>175</v>
      </c>
      <c r="F7" s="9" t="s">
        <v>176</v>
      </c>
      <c r="G7" s="9" t="s">
        <v>176</v>
      </c>
    </row>
    <row r="8" spans="1:7" ht="24.9" x14ac:dyDescent="0.4">
      <c r="B8" s="6" t="s">
        <v>335</v>
      </c>
      <c r="C8" s="6" t="s">
        <v>336</v>
      </c>
      <c r="D8" s="9" t="s">
        <v>1021</v>
      </c>
      <c r="E8" s="9" t="s">
        <v>1022</v>
      </c>
      <c r="F8" s="9" t="s">
        <v>252</v>
      </c>
      <c r="G8" s="9" t="s">
        <v>252</v>
      </c>
    </row>
    <row r="9" spans="1:7" ht="24.9" x14ac:dyDescent="0.4">
      <c r="B9" s="6" t="s">
        <v>337</v>
      </c>
      <c r="C9" s="6" t="s">
        <v>338</v>
      </c>
      <c r="D9" s="9" t="s">
        <v>906</v>
      </c>
      <c r="E9" s="9" t="s">
        <v>907</v>
      </c>
      <c r="F9" s="9" t="s">
        <v>49</v>
      </c>
      <c r="G9" s="9" t="s">
        <v>49</v>
      </c>
    </row>
    <row r="10" spans="1:7" x14ac:dyDescent="0.4">
      <c r="B10" s="21" t="s">
        <v>41</v>
      </c>
      <c r="C10" s="21"/>
      <c r="D10" s="29"/>
      <c r="E10" s="29"/>
      <c r="F10" s="29"/>
      <c r="G10" s="29"/>
    </row>
    <row r="11" spans="1:7" ht="24.9" x14ac:dyDescent="0.4">
      <c r="B11" s="6" t="s">
        <v>339</v>
      </c>
      <c r="C11" s="6" t="s">
        <v>43</v>
      </c>
      <c r="D11" s="9" t="s">
        <v>1023</v>
      </c>
      <c r="E11" s="9" t="s">
        <v>1024</v>
      </c>
      <c r="F11" s="9" t="s">
        <v>266</v>
      </c>
      <c r="G11" s="9" t="s">
        <v>266</v>
      </c>
    </row>
    <row r="12" spans="1:7" ht="24.9" x14ac:dyDescent="0.4">
      <c r="B12" s="6" t="s">
        <v>340</v>
      </c>
      <c r="C12" s="6" t="s">
        <v>47</v>
      </c>
      <c r="D12" s="9" t="s">
        <v>1025</v>
      </c>
      <c r="E12" s="9" t="s">
        <v>1026</v>
      </c>
      <c r="F12" s="9" t="s">
        <v>342</v>
      </c>
      <c r="G12" s="9" t="s">
        <v>342</v>
      </c>
    </row>
    <row r="13" spans="1:7" ht="24.9" x14ac:dyDescent="0.4">
      <c r="B13" s="6" t="s">
        <v>343</v>
      </c>
      <c r="C13" s="6" t="s">
        <v>51</v>
      </c>
      <c r="D13" s="9" t="s">
        <v>902</v>
      </c>
      <c r="E13" s="9" t="s">
        <v>901</v>
      </c>
      <c r="F13" s="9" t="s">
        <v>149</v>
      </c>
      <c r="G13" s="9" t="s">
        <v>149</v>
      </c>
    </row>
    <row r="14" spans="1:7" x14ac:dyDescent="0.4">
      <c r="B14" s="13" t="s">
        <v>859</v>
      </c>
    </row>
  </sheetData>
  <mergeCells count="6">
    <mergeCell ref="B10:G10"/>
    <mergeCell ref="B4:B5"/>
    <mergeCell ref="C4:C5"/>
    <mergeCell ref="D4:D5"/>
    <mergeCell ref="E4:G4"/>
    <mergeCell ref="B6:G6"/>
  </mergeCells>
  <pageMargins left="0.7" right="0.7" top="0.75" bottom="0.75" header="0.3" footer="0.3"/>
  <pageSetup paperSize="9" orientation="portrait" horizontalDpi="300" verticalDpi="300"/>
</worksheet>
</file>

<file path=xl/worksheets/sheet6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heetViews>
  <sheetFormatPr baseColWidth="10" defaultRowHeight="14.6" x14ac:dyDescent="0.4"/>
  <cols>
    <col min="2" max="2" width="9.69140625" customWidth="1"/>
    <col min="3" max="3" width="76.69140625" customWidth="1"/>
    <col min="4" max="4" width="250.69140625" customWidth="1"/>
  </cols>
  <sheetData>
    <row r="1" spans="1:4" x14ac:dyDescent="0.4">
      <c r="A1" s="2" t="str">
        <f>HYPERLINK("#'Auswahl Auswertungsmodul'!A1", "Zurück zum Start")</f>
        <v>Zurück zum Start</v>
      </c>
    </row>
    <row r="2" spans="1:4" x14ac:dyDescent="0.4">
      <c r="A2" s="2" t="str">
        <f>HYPERLINK("#'Auswahl CAP'!A1", "Zurück")</f>
        <v>Zurück</v>
      </c>
    </row>
    <row r="3" spans="1:4" x14ac:dyDescent="0.4">
      <c r="B3" s="7" t="s">
        <v>1579</v>
      </c>
    </row>
    <row r="4" spans="1:4" x14ac:dyDescent="0.4">
      <c r="B4" s="3" t="s">
        <v>36</v>
      </c>
      <c r="C4" s="4" t="s">
        <v>345</v>
      </c>
      <c r="D4" s="4" t="s">
        <v>1028</v>
      </c>
    </row>
    <row r="5" spans="1:4" ht="211.3" x14ac:dyDescent="0.4">
      <c r="B5" s="5" t="s">
        <v>829</v>
      </c>
      <c r="C5" s="6" t="s">
        <v>830</v>
      </c>
      <c r="D5" s="6" t="s">
        <v>1573</v>
      </c>
    </row>
    <row r="6" spans="1:4" ht="409.6" x14ac:dyDescent="0.4">
      <c r="B6" s="14" t="s">
        <v>833</v>
      </c>
      <c r="C6" s="10" t="s">
        <v>834</v>
      </c>
      <c r="D6" s="10" t="s">
        <v>1574</v>
      </c>
    </row>
    <row r="7" spans="1:4" ht="409.6" x14ac:dyDescent="0.4">
      <c r="B7" s="5" t="s">
        <v>837</v>
      </c>
      <c r="C7" s="6" t="s">
        <v>838</v>
      </c>
      <c r="D7" s="6" t="s">
        <v>1575</v>
      </c>
    </row>
    <row r="8" spans="1:4" ht="409.6" x14ac:dyDescent="0.4">
      <c r="B8" s="14" t="s">
        <v>841</v>
      </c>
      <c r="C8" s="10" t="s">
        <v>842</v>
      </c>
      <c r="D8" s="10" t="s">
        <v>1576</v>
      </c>
    </row>
    <row r="9" spans="1:4" ht="37.299999999999997" x14ac:dyDescent="0.4">
      <c r="B9" s="5" t="s">
        <v>845</v>
      </c>
      <c r="C9" s="6" t="s">
        <v>368</v>
      </c>
      <c r="D9" s="6" t="s">
        <v>1577</v>
      </c>
    </row>
    <row r="10" spans="1:4" ht="409.6" x14ac:dyDescent="0.4">
      <c r="B10" s="14" t="s">
        <v>846</v>
      </c>
      <c r="C10" s="10" t="s">
        <v>847</v>
      </c>
      <c r="D10" s="10" t="s">
        <v>1578</v>
      </c>
    </row>
  </sheetData>
  <pageMargins left="0.7" right="0.7" top="0.75" bottom="0.75" header="0.3" footer="0.3"/>
  <pageSetup paperSize="9" orientation="portrait" horizontalDpi="300" verticalDpi="300"/>
</worksheet>
</file>

<file path=xl/worksheets/sheet6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heetViews>
  <sheetFormatPr baseColWidth="10" defaultRowHeight="14.6" x14ac:dyDescent="0.4"/>
  <cols>
    <col min="2" max="2" width="9.69140625" customWidth="1"/>
    <col min="3" max="3" width="80.4609375" customWidth="1"/>
    <col min="4" max="4" width="250.69140625" customWidth="1"/>
  </cols>
  <sheetData>
    <row r="1" spans="1:4" x14ac:dyDescent="0.4">
      <c r="A1" s="2" t="str">
        <f>HYPERLINK("#'Auswahl Auswertungsmodul'!A1", "Zurück zum Start")</f>
        <v>Zurück zum Start</v>
      </c>
    </row>
    <row r="2" spans="1:4" x14ac:dyDescent="0.4">
      <c r="A2" s="2" t="str">
        <f>HYPERLINK("#'Auswahl CAP'!A1", "Zurück")</f>
        <v>Zurück</v>
      </c>
    </row>
    <row r="3" spans="1:4" x14ac:dyDescent="0.4">
      <c r="B3" s="7" t="s">
        <v>1121</v>
      </c>
    </row>
    <row r="4" spans="1:4" x14ac:dyDescent="0.4">
      <c r="B4" s="3" t="s">
        <v>36</v>
      </c>
      <c r="C4" s="4" t="s">
        <v>37</v>
      </c>
      <c r="D4" s="4" t="s">
        <v>1028</v>
      </c>
    </row>
    <row r="5" spans="1:4" x14ac:dyDescent="0.4">
      <c r="B5" s="21" t="s">
        <v>61</v>
      </c>
      <c r="C5" s="21"/>
      <c r="D5" s="21"/>
    </row>
    <row r="6" spans="1:4" ht="111.9" x14ac:dyDescent="0.4">
      <c r="B6" s="5" t="s">
        <v>335</v>
      </c>
      <c r="C6" s="6" t="s">
        <v>336</v>
      </c>
      <c r="D6" s="6" t="s">
        <v>1116</v>
      </c>
    </row>
    <row r="7" spans="1:4" ht="37.299999999999997" x14ac:dyDescent="0.4">
      <c r="B7" s="5" t="s">
        <v>337</v>
      </c>
      <c r="C7" s="6" t="s">
        <v>338</v>
      </c>
      <c r="D7" s="6" t="s">
        <v>1117</v>
      </c>
    </row>
    <row r="8" spans="1:4" x14ac:dyDescent="0.4">
      <c r="B8" s="21" t="s">
        <v>41</v>
      </c>
      <c r="C8" s="21"/>
      <c r="D8" s="21"/>
    </row>
    <row r="9" spans="1:4" ht="111.9" x14ac:dyDescent="0.4">
      <c r="B9" s="5" t="s">
        <v>339</v>
      </c>
      <c r="C9" s="6" t="s">
        <v>43</v>
      </c>
      <c r="D9" s="6" t="s">
        <v>1118</v>
      </c>
    </row>
    <row r="10" spans="1:4" ht="136.75" x14ac:dyDescent="0.4">
      <c r="B10" s="5" t="s">
        <v>340</v>
      </c>
      <c r="C10" s="6" t="s">
        <v>47</v>
      </c>
      <c r="D10" s="6" t="s">
        <v>1119</v>
      </c>
    </row>
    <row r="11" spans="1:4" ht="37.299999999999997" x14ac:dyDescent="0.4">
      <c r="B11" s="5" t="s">
        <v>343</v>
      </c>
      <c r="C11" s="6" t="s">
        <v>51</v>
      </c>
      <c r="D11" s="6" t="s">
        <v>1120</v>
      </c>
    </row>
  </sheetData>
  <mergeCells count="2">
    <mergeCell ref="B5:D5"/>
    <mergeCell ref="B8:D8"/>
  </mergeCells>
  <pageMargins left="0.7" right="0.7" top="0.75" bottom="0.75" header="0.3" footer="0.3"/>
  <pageSetup paperSize="9" orientation="portrait" horizontalDpi="300" verticalDpi="300"/>
</worksheet>
</file>

<file path=xl/worksheets/sheet6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baseColWidth="10" defaultRowHeight="14.6" x14ac:dyDescent="0.4"/>
  <cols>
    <col min="2" max="2" width="9.69140625" customWidth="1"/>
    <col min="3" max="3" width="80.460937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CAP'!A1", "Zurück")</f>
        <v>Zurück</v>
      </c>
    </row>
    <row r="3" spans="1:7" x14ac:dyDescent="0.4">
      <c r="B3" s="7" t="s">
        <v>1746</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61</v>
      </c>
      <c r="C6" s="21"/>
      <c r="D6" s="29"/>
      <c r="E6" s="29"/>
      <c r="F6" s="29"/>
      <c r="G6" s="29"/>
    </row>
    <row r="7" spans="1:7" ht="24.9" x14ac:dyDescent="0.4">
      <c r="B7" s="6" t="s">
        <v>333</v>
      </c>
      <c r="C7" s="6" t="s">
        <v>334</v>
      </c>
      <c r="D7" s="9" t="s">
        <v>1670</v>
      </c>
      <c r="E7" s="9" t="s">
        <v>935</v>
      </c>
      <c r="F7" s="9" t="s">
        <v>176</v>
      </c>
      <c r="G7" s="9" t="s">
        <v>176</v>
      </c>
    </row>
    <row r="8" spans="1:7" ht="24.9" x14ac:dyDescent="0.4">
      <c r="B8" s="6" t="s">
        <v>335</v>
      </c>
      <c r="C8" s="6" t="s">
        <v>336</v>
      </c>
      <c r="D8" s="9" t="s">
        <v>1705</v>
      </c>
      <c r="E8" s="9" t="s">
        <v>985</v>
      </c>
      <c r="F8" s="9" t="s">
        <v>252</v>
      </c>
      <c r="G8" s="9" t="s">
        <v>252</v>
      </c>
    </row>
    <row r="9" spans="1:7" ht="24.9" x14ac:dyDescent="0.4">
      <c r="B9" s="6" t="s">
        <v>337</v>
      </c>
      <c r="C9" s="6" t="s">
        <v>338</v>
      </c>
      <c r="D9" s="9" t="s">
        <v>1585</v>
      </c>
      <c r="E9" s="9" t="s">
        <v>1008</v>
      </c>
      <c r="F9" s="9" t="s">
        <v>1008</v>
      </c>
      <c r="G9" s="9" t="s">
        <v>49</v>
      </c>
    </row>
    <row r="10" spans="1:7" x14ac:dyDescent="0.4">
      <c r="B10" s="21" t="s">
        <v>41</v>
      </c>
      <c r="C10" s="21"/>
      <c r="D10" s="29"/>
      <c r="E10" s="29"/>
      <c r="F10" s="29"/>
      <c r="G10" s="29"/>
    </row>
    <row r="11" spans="1:7" ht="24.9" x14ac:dyDescent="0.4">
      <c r="B11" s="6" t="s">
        <v>339</v>
      </c>
      <c r="C11" s="6" t="s">
        <v>43</v>
      </c>
      <c r="D11" s="9" t="s">
        <v>1713</v>
      </c>
      <c r="E11" s="9" t="s">
        <v>1720</v>
      </c>
      <c r="F11" s="9" t="s">
        <v>266</v>
      </c>
      <c r="G11" s="9" t="s">
        <v>1744</v>
      </c>
    </row>
    <row r="12" spans="1:7" ht="24.9" x14ac:dyDescent="0.4">
      <c r="B12" s="6" t="s">
        <v>340</v>
      </c>
      <c r="C12" s="6" t="s">
        <v>47</v>
      </c>
      <c r="D12" s="9" t="s">
        <v>1745</v>
      </c>
      <c r="E12" s="9" t="s">
        <v>1249</v>
      </c>
      <c r="F12" s="9" t="s">
        <v>342</v>
      </c>
      <c r="G12" s="9" t="s">
        <v>1183</v>
      </c>
    </row>
    <row r="13" spans="1:7" ht="24.9" x14ac:dyDescent="0.4">
      <c r="B13" s="6" t="s">
        <v>343</v>
      </c>
      <c r="C13" s="6" t="s">
        <v>51</v>
      </c>
      <c r="D13" s="9" t="s">
        <v>1663</v>
      </c>
      <c r="E13" s="9" t="s">
        <v>940</v>
      </c>
      <c r="F13" s="9" t="s">
        <v>149</v>
      </c>
      <c r="G13" s="9" t="s">
        <v>149</v>
      </c>
    </row>
  </sheetData>
  <mergeCells count="6">
    <mergeCell ref="B10:G10"/>
    <mergeCell ref="B4:B5"/>
    <mergeCell ref="C4:C5"/>
    <mergeCell ref="D4:D5"/>
    <mergeCell ref="E4:G4"/>
    <mergeCell ref="B6:G6"/>
  </mergeCells>
  <pageMargins left="0.7" right="0.7" top="0.75" bottom="0.75" header="0.3" footer="0.3"/>
  <pageSetup paperSize="9" orientation="portrait" horizontalDpi="300" verticalDpi="300"/>
</worksheet>
</file>

<file path=xl/worksheets/sheet6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41"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CAP'!A1", "Zurück")</f>
        <v>Zurück</v>
      </c>
    </row>
    <row r="3" spans="1:5" x14ac:dyDescent="0.4">
      <c r="B3" s="7" t="s">
        <v>1810</v>
      </c>
    </row>
    <row r="4" spans="1:5" x14ac:dyDescent="0.4">
      <c r="B4" s="3" t="s">
        <v>36</v>
      </c>
      <c r="C4" s="4" t="s">
        <v>37</v>
      </c>
      <c r="D4" s="3" t="s">
        <v>1747</v>
      </c>
      <c r="E4" s="4" t="s">
        <v>1028</v>
      </c>
    </row>
    <row r="5" spans="1:5" x14ac:dyDescent="0.4">
      <c r="B5" s="21" t="s">
        <v>41</v>
      </c>
      <c r="C5" s="21"/>
      <c r="D5" s="30"/>
      <c r="E5" s="21"/>
    </row>
    <row r="6" spans="1:5" ht="49.75" x14ac:dyDescent="0.4">
      <c r="B6" s="5" t="s">
        <v>339</v>
      </c>
      <c r="C6" s="6" t="s">
        <v>43</v>
      </c>
      <c r="D6" s="5" t="s">
        <v>13</v>
      </c>
      <c r="E6" s="6" t="s">
        <v>1808</v>
      </c>
    </row>
    <row r="7" spans="1:5" ht="62.15" x14ac:dyDescent="0.4">
      <c r="B7" s="5" t="s">
        <v>340</v>
      </c>
      <c r="C7" s="6" t="s">
        <v>47</v>
      </c>
      <c r="D7" s="5" t="s">
        <v>13</v>
      </c>
      <c r="E7" s="6" t="s">
        <v>1809</v>
      </c>
    </row>
  </sheetData>
  <mergeCells count="1">
    <mergeCell ref="B5:E5"/>
  </mergeCells>
  <pageMargins left="0.7" right="0.7" top="0.75" bottom="0.75" header="0.3" footer="0.3"/>
  <pageSetup paperSize="9" orientation="portrait" horizontalDpi="300" verticalDpi="300"/>
</worksheet>
</file>

<file path=xl/worksheets/sheet6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heetViews>
  <sheetFormatPr baseColWidth="10" defaultRowHeight="14.6" x14ac:dyDescent="0.4"/>
  <cols>
    <col min="2" max="2" width="9.69140625" customWidth="1"/>
    <col min="3" max="3" width="76.69140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CAP'!A1", "Zurück")</f>
        <v>Zurück</v>
      </c>
    </row>
    <row r="3" spans="1:7" x14ac:dyDescent="0.4">
      <c r="B3" s="7" t="s">
        <v>2080</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829</v>
      </c>
      <c r="C6" s="6" t="s">
        <v>830</v>
      </c>
      <c r="D6" s="9" t="s">
        <v>1858</v>
      </c>
      <c r="E6" s="9" t="s">
        <v>2064</v>
      </c>
      <c r="F6" s="9" t="s">
        <v>799</v>
      </c>
      <c r="G6" s="9" t="s">
        <v>832</v>
      </c>
    </row>
    <row r="7" spans="1:7" ht="24.9" x14ac:dyDescent="0.4">
      <c r="B7" s="10" t="s">
        <v>833</v>
      </c>
      <c r="C7" s="10" t="s">
        <v>834</v>
      </c>
      <c r="D7" s="11" t="s">
        <v>2065</v>
      </c>
      <c r="E7" s="11" t="s">
        <v>2066</v>
      </c>
      <c r="F7" s="11" t="s">
        <v>2067</v>
      </c>
      <c r="G7" s="11" t="s">
        <v>2068</v>
      </c>
    </row>
    <row r="8" spans="1:7" ht="24.9" x14ac:dyDescent="0.4">
      <c r="B8" s="6" t="s">
        <v>837</v>
      </c>
      <c r="C8" s="6" t="s">
        <v>838</v>
      </c>
      <c r="D8" s="9" t="s">
        <v>2069</v>
      </c>
      <c r="E8" s="9" t="s">
        <v>2070</v>
      </c>
      <c r="F8" s="9" t="s">
        <v>2071</v>
      </c>
      <c r="G8" s="9" t="s">
        <v>1427</v>
      </c>
    </row>
    <row r="9" spans="1:7" ht="24.9" x14ac:dyDescent="0.4">
      <c r="B9" s="10" t="s">
        <v>841</v>
      </c>
      <c r="C9" s="10" t="s">
        <v>842</v>
      </c>
      <c r="D9" s="11" t="s">
        <v>2072</v>
      </c>
      <c r="E9" s="11" t="s">
        <v>2073</v>
      </c>
      <c r="F9" s="11" t="s">
        <v>2074</v>
      </c>
      <c r="G9" s="11" t="s">
        <v>1430</v>
      </c>
    </row>
    <row r="10" spans="1:7" ht="24.9" x14ac:dyDescent="0.4">
      <c r="B10" s="6" t="s">
        <v>845</v>
      </c>
      <c r="C10" s="6" t="s">
        <v>368</v>
      </c>
      <c r="D10" s="9" t="s">
        <v>1969</v>
      </c>
      <c r="E10" s="9" t="s">
        <v>2075</v>
      </c>
      <c r="F10" s="9" t="s">
        <v>1290</v>
      </c>
      <c r="G10" s="9" t="s">
        <v>1290</v>
      </c>
    </row>
    <row r="11" spans="1:7" ht="24.9" x14ac:dyDescent="0.4">
      <c r="B11" s="10" t="s">
        <v>846</v>
      </c>
      <c r="C11" s="10" t="s">
        <v>847</v>
      </c>
      <c r="D11" s="11" t="s">
        <v>2076</v>
      </c>
      <c r="E11" s="11" t="s">
        <v>2077</v>
      </c>
      <c r="F11" s="11" t="s">
        <v>2078</v>
      </c>
      <c r="G11" s="11" t="s">
        <v>2079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6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heetViews>
  <sheetFormatPr baseColWidth="10" defaultRowHeight="14.6" x14ac:dyDescent="0.4"/>
  <cols>
    <col min="2" max="2" width="9.69140625" customWidth="1"/>
    <col min="3" max="3" width="76.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CAP'!A1", "Zurück")</f>
        <v>Zurück</v>
      </c>
    </row>
    <row r="3" spans="1:5" x14ac:dyDescent="0.4">
      <c r="B3" s="7" t="s">
        <v>2286</v>
      </c>
    </row>
    <row r="4" spans="1:5" x14ac:dyDescent="0.4">
      <c r="B4" s="3" t="s">
        <v>36</v>
      </c>
      <c r="C4" s="4" t="s">
        <v>2081</v>
      </c>
      <c r="D4" s="3" t="s">
        <v>1747</v>
      </c>
      <c r="E4" s="4" t="s">
        <v>1028</v>
      </c>
    </row>
    <row r="5" spans="1:5" ht="87" x14ac:dyDescent="0.4">
      <c r="B5" s="5" t="s">
        <v>829</v>
      </c>
      <c r="C5" s="6" t="s">
        <v>830</v>
      </c>
      <c r="D5" s="5" t="s">
        <v>7</v>
      </c>
      <c r="E5" s="6" t="s">
        <v>2274</v>
      </c>
    </row>
    <row r="6" spans="1:5" x14ac:dyDescent="0.4">
      <c r="B6" s="14" t="s">
        <v>829</v>
      </c>
      <c r="C6" s="10" t="s">
        <v>830</v>
      </c>
      <c r="D6" s="14" t="s">
        <v>10</v>
      </c>
      <c r="E6" s="10" t="s">
        <v>1758</v>
      </c>
    </row>
    <row r="7" spans="1:5" ht="409.6" x14ac:dyDescent="0.4">
      <c r="B7" s="5" t="s">
        <v>833</v>
      </c>
      <c r="C7" s="6" t="s">
        <v>834</v>
      </c>
      <c r="D7" s="5" t="s">
        <v>7</v>
      </c>
      <c r="E7" s="6" t="s">
        <v>2275</v>
      </c>
    </row>
    <row r="8" spans="1:5" ht="87" x14ac:dyDescent="0.4">
      <c r="B8" s="14" t="s">
        <v>833</v>
      </c>
      <c r="C8" s="10" t="s">
        <v>834</v>
      </c>
      <c r="D8" s="14" t="s">
        <v>13</v>
      </c>
      <c r="E8" s="10" t="s">
        <v>2276</v>
      </c>
    </row>
    <row r="9" spans="1:5" ht="409.6" x14ac:dyDescent="0.4">
      <c r="B9" s="5" t="s">
        <v>837</v>
      </c>
      <c r="C9" s="6" t="s">
        <v>838</v>
      </c>
      <c r="D9" s="5" t="s">
        <v>7</v>
      </c>
      <c r="E9" s="6" t="s">
        <v>2277</v>
      </c>
    </row>
    <row r="10" spans="1:5" ht="37.299999999999997" x14ac:dyDescent="0.4">
      <c r="B10" s="14" t="s">
        <v>837</v>
      </c>
      <c r="C10" s="10" t="s">
        <v>838</v>
      </c>
      <c r="D10" s="14" t="s">
        <v>10</v>
      </c>
      <c r="E10" s="10" t="s">
        <v>2278</v>
      </c>
    </row>
    <row r="11" spans="1:5" x14ac:dyDescent="0.4">
      <c r="B11" s="5" t="s">
        <v>837</v>
      </c>
      <c r="C11" s="6" t="s">
        <v>838</v>
      </c>
      <c r="D11" s="5" t="s">
        <v>13</v>
      </c>
      <c r="E11" s="6" t="s">
        <v>2279</v>
      </c>
    </row>
    <row r="12" spans="1:5" ht="409.6" x14ac:dyDescent="0.4">
      <c r="B12" s="14" t="s">
        <v>841</v>
      </c>
      <c r="C12" s="10" t="s">
        <v>842</v>
      </c>
      <c r="D12" s="14" t="s">
        <v>7</v>
      </c>
      <c r="E12" s="10" t="s">
        <v>2280</v>
      </c>
    </row>
    <row r="13" spans="1:5" x14ac:dyDescent="0.4">
      <c r="B13" s="5" t="s">
        <v>841</v>
      </c>
      <c r="C13" s="6" t="s">
        <v>842</v>
      </c>
      <c r="D13" s="5" t="s">
        <v>10</v>
      </c>
      <c r="E13" s="6" t="s">
        <v>1748</v>
      </c>
    </row>
    <row r="14" spans="1:5" ht="37.299999999999997" x14ac:dyDescent="0.4">
      <c r="B14" s="14" t="s">
        <v>841</v>
      </c>
      <c r="C14" s="10" t="s">
        <v>842</v>
      </c>
      <c r="D14" s="14" t="s">
        <v>13</v>
      </c>
      <c r="E14" s="10" t="s">
        <v>2281</v>
      </c>
    </row>
    <row r="15" spans="1:5" ht="136.75" x14ac:dyDescent="0.4">
      <c r="B15" s="5" t="s">
        <v>845</v>
      </c>
      <c r="C15" s="6" t="s">
        <v>368</v>
      </c>
      <c r="D15" s="5" t="s">
        <v>7</v>
      </c>
      <c r="E15" s="6" t="s">
        <v>2282</v>
      </c>
    </row>
    <row r="16" spans="1:5" ht="37.299999999999997" x14ac:dyDescent="0.4">
      <c r="B16" s="14" t="s">
        <v>845</v>
      </c>
      <c r="C16" s="10" t="s">
        <v>368</v>
      </c>
      <c r="D16" s="14" t="s">
        <v>13</v>
      </c>
      <c r="E16" s="10" t="s">
        <v>2283</v>
      </c>
    </row>
    <row r="17" spans="2:5" ht="409.6" x14ac:dyDescent="0.4">
      <c r="B17" s="5" t="s">
        <v>846</v>
      </c>
      <c r="C17" s="6" t="s">
        <v>847</v>
      </c>
      <c r="D17" s="5" t="s">
        <v>7</v>
      </c>
      <c r="E17" s="6" t="s">
        <v>2284</v>
      </c>
    </row>
    <row r="18" spans="2:5" ht="49.75" x14ac:dyDescent="0.4">
      <c r="B18" s="14" t="s">
        <v>846</v>
      </c>
      <c r="C18" s="10" t="s">
        <v>847</v>
      </c>
      <c r="D18" s="14" t="s">
        <v>13</v>
      </c>
      <c r="E18" s="10" t="s">
        <v>2285</v>
      </c>
    </row>
  </sheetData>
  <pageMargins left="0.7" right="0.7" top="0.75" bottom="0.75" header="0.3" footer="0.3"/>
  <pageSetup paperSize="9" orientation="portrait" horizontalDpi="300" verticalDpi="30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61.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WI-HI-A'!A1", "Zurück")</f>
        <v>Zurück</v>
      </c>
    </row>
    <row r="3" spans="1:5" x14ac:dyDescent="0.4">
      <c r="B3" s="7" t="s">
        <v>3069</v>
      </c>
    </row>
    <row r="4" spans="1:5" x14ac:dyDescent="0.4">
      <c r="B4" s="3" t="s">
        <v>36</v>
      </c>
      <c r="C4" s="4" t="s">
        <v>2081</v>
      </c>
      <c r="D4" s="3" t="s">
        <v>1747</v>
      </c>
      <c r="E4" s="4" t="s">
        <v>1028</v>
      </c>
    </row>
    <row r="5" spans="1:5" ht="87" x14ac:dyDescent="0.4">
      <c r="B5" s="5" t="s">
        <v>542</v>
      </c>
      <c r="C5" s="6" t="s">
        <v>543</v>
      </c>
      <c r="D5" s="5" t="s">
        <v>15</v>
      </c>
      <c r="E5" s="6" t="s">
        <v>3067</v>
      </c>
    </row>
    <row r="6" spans="1:5" ht="409.6" x14ac:dyDescent="0.4">
      <c r="B6" s="14" t="s">
        <v>542</v>
      </c>
      <c r="C6" s="10" t="s">
        <v>543</v>
      </c>
      <c r="D6" s="14" t="s">
        <v>23</v>
      </c>
      <c r="E6" s="10" t="s">
        <v>3068</v>
      </c>
    </row>
  </sheetData>
  <pageMargins left="0.7" right="0.7" top="0.75" bottom="0.75" header="0.3" footer="0.3"/>
  <pageSetup paperSize="9" orientation="portrait" horizontalDpi="300" verticalDpi="300"/>
</worksheet>
</file>

<file path=xl/worksheets/sheet6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baseColWidth="10" defaultRowHeight="14.6" x14ac:dyDescent="0.4"/>
  <cols>
    <col min="2" max="2" width="9.69140625" customWidth="1"/>
    <col min="3" max="3" width="80.460937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CAP'!A1", "Zurück")</f>
        <v>Zurück</v>
      </c>
    </row>
    <row r="3" spans="1:6" x14ac:dyDescent="0.4">
      <c r="B3" s="7" t="s">
        <v>2341</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61</v>
      </c>
      <c r="C6" s="21"/>
      <c r="D6" s="29"/>
      <c r="E6" s="29"/>
      <c r="F6" s="29"/>
    </row>
    <row r="7" spans="1:6" ht="24.9" x14ac:dyDescent="0.4">
      <c r="B7" s="6" t="s">
        <v>333</v>
      </c>
      <c r="C7" s="6" t="s">
        <v>334</v>
      </c>
      <c r="D7" s="9" t="s">
        <v>1670</v>
      </c>
      <c r="E7" s="9" t="s">
        <v>987</v>
      </c>
      <c r="F7" s="9" t="s">
        <v>176</v>
      </c>
    </row>
    <row r="8" spans="1:6" ht="24.9" x14ac:dyDescent="0.4">
      <c r="B8" s="6" t="s">
        <v>335</v>
      </c>
      <c r="C8" s="6" t="s">
        <v>336</v>
      </c>
      <c r="D8" s="9" t="s">
        <v>1705</v>
      </c>
      <c r="E8" s="9" t="s">
        <v>968</v>
      </c>
      <c r="F8" s="9" t="s">
        <v>1879</v>
      </c>
    </row>
    <row r="9" spans="1:6" ht="24.9" x14ac:dyDescent="0.4">
      <c r="B9" s="6" t="s">
        <v>337</v>
      </c>
      <c r="C9" s="6" t="s">
        <v>338</v>
      </c>
      <c r="D9" s="9" t="s">
        <v>1585</v>
      </c>
      <c r="E9" s="9" t="s">
        <v>856</v>
      </c>
      <c r="F9" s="9" t="s">
        <v>49</v>
      </c>
    </row>
    <row r="10" spans="1:6" x14ac:dyDescent="0.4">
      <c r="B10" s="21" t="s">
        <v>41</v>
      </c>
      <c r="C10" s="21"/>
      <c r="D10" s="29"/>
      <c r="E10" s="29"/>
      <c r="F10" s="29"/>
    </row>
    <row r="11" spans="1:6" ht="24.9" x14ac:dyDescent="0.4">
      <c r="B11" s="6" t="s">
        <v>339</v>
      </c>
      <c r="C11" s="6" t="s">
        <v>43</v>
      </c>
      <c r="D11" s="9" t="s">
        <v>1713</v>
      </c>
      <c r="E11" s="9" t="s">
        <v>266</v>
      </c>
      <c r="F11" s="9" t="s">
        <v>266</v>
      </c>
    </row>
    <row r="12" spans="1:6" ht="24.9" x14ac:dyDescent="0.4">
      <c r="B12" s="6" t="s">
        <v>340</v>
      </c>
      <c r="C12" s="6" t="s">
        <v>47</v>
      </c>
      <c r="D12" s="9" t="s">
        <v>1745</v>
      </c>
      <c r="E12" s="9" t="s">
        <v>1251</v>
      </c>
      <c r="F12" s="9" t="s">
        <v>342</v>
      </c>
    </row>
    <row r="13" spans="1:6" ht="24.9" x14ac:dyDescent="0.4">
      <c r="B13" s="6" t="s">
        <v>343</v>
      </c>
      <c r="C13" s="6" t="s">
        <v>51</v>
      </c>
      <c r="D13" s="9" t="s">
        <v>1663</v>
      </c>
      <c r="E13" s="9" t="s">
        <v>940</v>
      </c>
      <c r="F13" s="9" t="s">
        <v>149</v>
      </c>
    </row>
  </sheetData>
  <mergeCells count="6">
    <mergeCell ref="B10:F10"/>
    <mergeCell ref="B4:B5"/>
    <mergeCell ref="C4:C5"/>
    <mergeCell ref="D4:D5"/>
    <mergeCell ref="E4:F4"/>
    <mergeCell ref="B6:F6"/>
  </mergeCells>
  <pageMargins left="0.7" right="0.7" top="0.75" bottom="0.75" header="0.3" footer="0.3"/>
  <pageSetup paperSize="9" orientation="portrait" horizontalDpi="300" verticalDpi="300"/>
</worksheet>
</file>

<file path=xl/worksheets/sheet6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80.4609375" customWidth="1"/>
    <col min="4" max="4" width="9.69140625" customWidth="1"/>
    <col min="5" max="5" width="90.765625" customWidth="1"/>
  </cols>
  <sheetData>
    <row r="1" spans="1:5" x14ac:dyDescent="0.4">
      <c r="A1" s="2" t="str">
        <f>HYPERLINK("#'Auswahl Auswertungsmodul'!A1", "Zurück zum Start")</f>
        <v>Zurück zum Start</v>
      </c>
    </row>
    <row r="2" spans="1:5" x14ac:dyDescent="0.4">
      <c r="A2" s="2" t="str">
        <f>HYPERLINK("#'Auswahl CAP'!A1", "Zurück")</f>
        <v>Zurück</v>
      </c>
    </row>
    <row r="3" spans="1:5" x14ac:dyDescent="0.4">
      <c r="B3" s="7" t="s">
        <v>2399</v>
      </c>
    </row>
    <row r="4" spans="1:5" x14ac:dyDescent="0.4">
      <c r="B4" s="3" t="s">
        <v>36</v>
      </c>
      <c r="C4" s="4" t="s">
        <v>37</v>
      </c>
      <c r="D4" s="3" t="s">
        <v>1747</v>
      </c>
      <c r="E4" s="4" t="s">
        <v>1028</v>
      </c>
    </row>
    <row r="5" spans="1:5" x14ac:dyDescent="0.4">
      <c r="B5" s="21" t="s">
        <v>61</v>
      </c>
      <c r="C5" s="21"/>
      <c r="D5" s="30"/>
      <c r="E5" s="21"/>
    </row>
    <row r="6" spans="1:5" x14ac:dyDescent="0.4">
      <c r="B6" s="5" t="s">
        <v>335</v>
      </c>
      <c r="C6" s="6" t="s">
        <v>336</v>
      </c>
      <c r="D6" s="5" t="s">
        <v>33</v>
      </c>
      <c r="E6" s="6" t="s">
        <v>2348</v>
      </c>
    </row>
  </sheetData>
  <mergeCells count="1">
    <mergeCell ref="B5:E5"/>
  </mergeCells>
  <pageMargins left="0.7" right="0.7" top="0.75" bottom="0.75" header="0.3" footer="0.3"/>
  <pageSetup paperSize="9" orientation="portrait" horizontalDpi="300" verticalDpi="300"/>
</worksheet>
</file>

<file path=xl/worksheets/sheet6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baseColWidth="10" defaultRowHeight="14.6" x14ac:dyDescent="0.4"/>
  <cols>
    <col min="2" max="2" width="9.69140625" customWidth="1"/>
    <col min="3" max="3" width="76.69140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CAP'!A1", "Zurück")</f>
        <v>Zurück</v>
      </c>
    </row>
    <row r="3" spans="1:8" x14ac:dyDescent="0.4">
      <c r="B3" s="7" t="s">
        <v>2644</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829</v>
      </c>
      <c r="C6" s="6" t="s">
        <v>830</v>
      </c>
      <c r="D6" s="9" t="s">
        <v>1858</v>
      </c>
      <c r="E6" s="9" t="s">
        <v>2064</v>
      </c>
      <c r="F6" s="9" t="s">
        <v>1860</v>
      </c>
      <c r="G6" s="9" t="s">
        <v>2629</v>
      </c>
      <c r="H6" s="9" t="s">
        <v>832</v>
      </c>
    </row>
    <row r="7" spans="1:8" ht="24.9" x14ac:dyDescent="0.4">
      <c r="B7" s="10" t="s">
        <v>833</v>
      </c>
      <c r="C7" s="10" t="s">
        <v>834</v>
      </c>
      <c r="D7" s="11" t="s">
        <v>2065</v>
      </c>
      <c r="E7" s="11" t="s">
        <v>2630</v>
      </c>
      <c r="F7" s="11" t="s">
        <v>2631</v>
      </c>
      <c r="G7" s="11" t="s">
        <v>2632</v>
      </c>
      <c r="H7" s="11" t="s">
        <v>2068</v>
      </c>
    </row>
    <row r="8" spans="1:8" ht="24.9" x14ac:dyDescent="0.4">
      <c r="B8" s="6" t="s">
        <v>837</v>
      </c>
      <c r="C8" s="6" t="s">
        <v>838</v>
      </c>
      <c r="D8" s="9" t="s">
        <v>2069</v>
      </c>
      <c r="E8" s="9" t="s">
        <v>2071</v>
      </c>
      <c r="F8" s="9" t="s">
        <v>2633</v>
      </c>
      <c r="G8" s="9" t="s">
        <v>2634</v>
      </c>
      <c r="H8" s="9" t="s">
        <v>1427</v>
      </c>
    </row>
    <row r="9" spans="1:8" ht="24.9" x14ac:dyDescent="0.4">
      <c r="B9" s="10" t="s">
        <v>841</v>
      </c>
      <c r="C9" s="10" t="s">
        <v>842</v>
      </c>
      <c r="D9" s="11" t="s">
        <v>2072</v>
      </c>
      <c r="E9" s="11" t="s">
        <v>2635</v>
      </c>
      <c r="F9" s="11" t="s">
        <v>2636</v>
      </c>
      <c r="G9" s="11" t="s">
        <v>2637</v>
      </c>
      <c r="H9" s="11" t="s">
        <v>2638</v>
      </c>
    </row>
    <row r="10" spans="1:8" ht="24.9" x14ac:dyDescent="0.4">
      <c r="B10" s="6" t="s">
        <v>845</v>
      </c>
      <c r="C10" s="6" t="s">
        <v>368</v>
      </c>
      <c r="D10" s="9" t="s">
        <v>1969</v>
      </c>
      <c r="E10" s="9" t="s">
        <v>1290</v>
      </c>
      <c r="F10" s="9" t="s">
        <v>2639</v>
      </c>
      <c r="G10" s="9" t="s">
        <v>2640</v>
      </c>
      <c r="H10" s="9" t="s">
        <v>1290</v>
      </c>
    </row>
    <row r="11" spans="1:8" ht="24.9" x14ac:dyDescent="0.4">
      <c r="B11" s="10" t="s">
        <v>846</v>
      </c>
      <c r="C11" s="10" t="s">
        <v>847</v>
      </c>
      <c r="D11" s="11" t="s">
        <v>2076</v>
      </c>
      <c r="E11" s="11" t="s">
        <v>2641</v>
      </c>
      <c r="F11" s="11" t="s">
        <v>2642</v>
      </c>
      <c r="G11" s="11" t="s">
        <v>2643</v>
      </c>
      <c r="H11" s="11" t="s">
        <v>2079</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6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heetViews>
  <sheetFormatPr baseColWidth="10" defaultRowHeight="14.6" x14ac:dyDescent="0.4"/>
  <cols>
    <col min="2" max="2" width="9.69140625" customWidth="1"/>
    <col min="3" max="3" width="76.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CAP'!A1", "Zurück")</f>
        <v>Zurück</v>
      </c>
    </row>
    <row r="3" spans="1:5" x14ac:dyDescent="0.4">
      <c r="B3" s="7" t="s">
        <v>2850</v>
      </c>
    </row>
    <row r="4" spans="1:5" x14ac:dyDescent="0.4">
      <c r="B4" s="3" t="s">
        <v>36</v>
      </c>
      <c r="C4" s="4" t="s">
        <v>2081</v>
      </c>
      <c r="D4" s="3" t="s">
        <v>1747</v>
      </c>
      <c r="E4" s="4" t="s">
        <v>1028</v>
      </c>
    </row>
    <row r="5" spans="1:5" ht="87" x14ac:dyDescent="0.4">
      <c r="B5" s="5" t="s">
        <v>829</v>
      </c>
      <c r="C5" s="6" t="s">
        <v>830</v>
      </c>
      <c r="D5" s="5" t="s">
        <v>27</v>
      </c>
      <c r="E5" s="6" t="s">
        <v>2833</v>
      </c>
    </row>
    <row r="6" spans="1:5" ht="174" x14ac:dyDescent="0.4">
      <c r="B6" s="14" t="s">
        <v>833</v>
      </c>
      <c r="C6" s="10" t="s">
        <v>834</v>
      </c>
      <c r="D6" s="14" t="s">
        <v>27</v>
      </c>
      <c r="E6" s="10" t="s">
        <v>2834</v>
      </c>
    </row>
    <row r="7" spans="1:5" ht="24.9" x14ac:dyDescent="0.4">
      <c r="B7" s="5" t="s">
        <v>833</v>
      </c>
      <c r="C7" s="6" t="s">
        <v>834</v>
      </c>
      <c r="D7" s="5" t="s">
        <v>29</v>
      </c>
      <c r="E7" s="6" t="s">
        <v>2835</v>
      </c>
    </row>
    <row r="8" spans="1:5" ht="87" x14ac:dyDescent="0.4">
      <c r="B8" s="14" t="s">
        <v>833</v>
      </c>
      <c r="C8" s="10" t="s">
        <v>834</v>
      </c>
      <c r="D8" s="14" t="s">
        <v>33</v>
      </c>
      <c r="E8" s="10" t="s">
        <v>2836</v>
      </c>
    </row>
    <row r="9" spans="1:5" ht="211.3" x14ac:dyDescent="0.4">
      <c r="B9" s="5" t="s">
        <v>837</v>
      </c>
      <c r="C9" s="6" t="s">
        <v>838</v>
      </c>
      <c r="D9" s="5" t="s">
        <v>27</v>
      </c>
      <c r="E9" s="6" t="s">
        <v>2837</v>
      </c>
    </row>
    <row r="10" spans="1:5" ht="24.9" x14ac:dyDescent="0.4">
      <c r="B10" s="14" t="s">
        <v>837</v>
      </c>
      <c r="C10" s="10" t="s">
        <v>838</v>
      </c>
      <c r="D10" s="14" t="s">
        <v>29</v>
      </c>
      <c r="E10" s="10" t="s">
        <v>2838</v>
      </c>
    </row>
    <row r="11" spans="1:5" x14ac:dyDescent="0.4">
      <c r="B11" s="5" t="s">
        <v>837</v>
      </c>
      <c r="C11" s="6" t="s">
        <v>838</v>
      </c>
      <c r="D11" s="5" t="s">
        <v>31</v>
      </c>
      <c r="E11" s="6" t="s">
        <v>2839</v>
      </c>
    </row>
    <row r="12" spans="1:5" x14ac:dyDescent="0.4">
      <c r="B12" s="14" t="s">
        <v>837</v>
      </c>
      <c r="C12" s="10" t="s">
        <v>838</v>
      </c>
      <c r="D12" s="14" t="s">
        <v>33</v>
      </c>
      <c r="E12" s="10" t="s">
        <v>2840</v>
      </c>
    </row>
    <row r="13" spans="1:5" ht="136.75" x14ac:dyDescent="0.4">
      <c r="B13" s="5" t="s">
        <v>841</v>
      </c>
      <c r="C13" s="6" t="s">
        <v>842</v>
      </c>
      <c r="D13" s="5" t="s">
        <v>27</v>
      </c>
      <c r="E13" s="6" t="s">
        <v>2841</v>
      </c>
    </row>
    <row r="14" spans="1:5" x14ac:dyDescent="0.4">
      <c r="B14" s="14" t="s">
        <v>841</v>
      </c>
      <c r="C14" s="10" t="s">
        <v>842</v>
      </c>
      <c r="D14" s="14" t="s">
        <v>31</v>
      </c>
      <c r="E14" s="10" t="s">
        <v>2842</v>
      </c>
    </row>
    <row r="15" spans="1:5" ht="99.45" x14ac:dyDescent="0.4">
      <c r="B15" s="5" t="s">
        <v>841</v>
      </c>
      <c r="C15" s="6" t="s">
        <v>842</v>
      </c>
      <c r="D15" s="5" t="s">
        <v>33</v>
      </c>
      <c r="E15" s="6" t="s">
        <v>2843</v>
      </c>
    </row>
    <row r="16" spans="1:5" ht="37.299999999999997" x14ac:dyDescent="0.4">
      <c r="B16" s="14" t="s">
        <v>845</v>
      </c>
      <c r="C16" s="10" t="s">
        <v>368</v>
      </c>
      <c r="D16" s="14" t="s">
        <v>27</v>
      </c>
      <c r="E16" s="10" t="s">
        <v>2844</v>
      </c>
    </row>
    <row r="17" spans="2:5" ht="24.9" x14ac:dyDescent="0.4">
      <c r="B17" s="5" t="s">
        <v>845</v>
      </c>
      <c r="C17" s="6" t="s">
        <v>368</v>
      </c>
      <c r="D17" s="5" t="s">
        <v>31</v>
      </c>
      <c r="E17" s="6" t="s">
        <v>2845</v>
      </c>
    </row>
    <row r="18" spans="2:5" ht="37.299999999999997" x14ac:dyDescent="0.4">
      <c r="B18" s="14" t="s">
        <v>845</v>
      </c>
      <c r="C18" s="10" t="s">
        <v>368</v>
      </c>
      <c r="D18" s="14" t="s">
        <v>33</v>
      </c>
      <c r="E18" s="10" t="s">
        <v>2846</v>
      </c>
    </row>
    <row r="19" spans="2:5" ht="186.45" x14ac:dyDescent="0.4">
      <c r="B19" s="5" t="s">
        <v>846</v>
      </c>
      <c r="C19" s="6" t="s">
        <v>847</v>
      </c>
      <c r="D19" s="5" t="s">
        <v>27</v>
      </c>
      <c r="E19" s="6" t="s">
        <v>2847</v>
      </c>
    </row>
    <row r="20" spans="2:5" x14ac:dyDescent="0.4">
      <c r="B20" s="14" t="s">
        <v>846</v>
      </c>
      <c r="C20" s="10" t="s">
        <v>847</v>
      </c>
      <c r="D20" s="14" t="s">
        <v>31</v>
      </c>
      <c r="E20" s="10" t="s">
        <v>2848</v>
      </c>
    </row>
    <row r="21" spans="2:5" ht="37.299999999999997" x14ac:dyDescent="0.4">
      <c r="B21" s="5" t="s">
        <v>846</v>
      </c>
      <c r="C21" s="6" t="s">
        <v>847</v>
      </c>
      <c r="D21" s="5" t="s">
        <v>33</v>
      </c>
      <c r="E21" s="6" t="s">
        <v>2849</v>
      </c>
    </row>
  </sheetData>
  <pageMargins left="0.7" right="0.7" top="0.75" bottom="0.75" header="0.3" footer="0.3"/>
  <pageSetup paperSize="9" orientation="portrait" horizontalDpi="300" verticalDpi="300"/>
</worksheet>
</file>

<file path=xl/worksheets/sheet6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baseColWidth="10" defaultRowHeight="14.6" x14ac:dyDescent="0.4"/>
  <cols>
    <col min="2" max="2" width="9.69140625" customWidth="1"/>
    <col min="3" max="3" width="80.460937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CAP'!A1", "Zurück")</f>
        <v>Zurück</v>
      </c>
    </row>
    <row r="3" spans="1:5" x14ac:dyDescent="0.4">
      <c r="B3" s="7" t="s">
        <v>2886</v>
      </c>
    </row>
    <row r="4" spans="1:5" x14ac:dyDescent="0.4">
      <c r="B4" s="25" t="s">
        <v>36</v>
      </c>
      <c r="C4" s="25" t="s">
        <v>37</v>
      </c>
      <c r="D4" s="26" t="s">
        <v>1580</v>
      </c>
      <c r="E4" s="12" t="s">
        <v>1581</v>
      </c>
    </row>
    <row r="5" spans="1:5" x14ac:dyDescent="0.4">
      <c r="B5" s="24"/>
      <c r="C5" s="24"/>
      <c r="D5" s="27"/>
      <c r="E5" s="8" t="s">
        <v>2851</v>
      </c>
    </row>
    <row r="6" spans="1:5" x14ac:dyDescent="0.4">
      <c r="B6" s="21" t="s">
        <v>61</v>
      </c>
      <c r="C6" s="21"/>
      <c r="D6" s="29"/>
      <c r="E6" s="29"/>
    </row>
    <row r="7" spans="1:5" ht="24.9" x14ac:dyDescent="0.4">
      <c r="B7" s="6" t="s">
        <v>333</v>
      </c>
      <c r="C7" s="6" t="s">
        <v>334</v>
      </c>
      <c r="D7" s="9" t="s">
        <v>1670</v>
      </c>
      <c r="E7" s="9" t="s">
        <v>996</v>
      </c>
    </row>
    <row r="8" spans="1:5" ht="24.9" x14ac:dyDescent="0.4">
      <c r="B8" s="6" t="s">
        <v>335</v>
      </c>
      <c r="C8" s="6" t="s">
        <v>336</v>
      </c>
      <c r="D8" s="9" t="s">
        <v>1705</v>
      </c>
      <c r="E8" s="9" t="s">
        <v>252</v>
      </c>
    </row>
    <row r="9" spans="1:5" ht="24.9" x14ac:dyDescent="0.4">
      <c r="B9" s="6" t="s">
        <v>337</v>
      </c>
      <c r="C9" s="6" t="s">
        <v>338</v>
      </c>
      <c r="D9" s="9" t="s">
        <v>1585</v>
      </c>
      <c r="E9" s="9" t="s">
        <v>49</v>
      </c>
    </row>
    <row r="10" spans="1:5" x14ac:dyDescent="0.4">
      <c r="B10" s="21" t="s">
        <v>41</v>
      </c>
      <c r="C10" s="21"/>
      <c r="D10" s="29"/>
      <c r="E10" s="29"/>
    </row>
    <row r="11" spans="1:5" ht="24.9" x14ac:dyDescent="0.4">
      <c r="B11" s="6" t="s">
        <v>339</v>
      </c>
      <c r="C11" s="6" t="s">
        <v>43</v>
      </c>
      <c r="D11" s="9" t="s">
        <v>1713</v>
      </c>
      <c r="E11" s="9" t="s">
        <v>2885</v>
      </c>
    </row>
    <row r="12" spans="1:5" ht="24.9" x14ac:dyDescent="0.4">
      <c r="B12" s="6" t="s">
        <v>340</v>
      </c>
      <c r="C12" s="6" t="s">
        <v>47</v>
      </c>
      <c r="D12" s="9" t="s">
        <v>1745</v>
      </c>
      <c r="E12" s="9" t="s">
        <v>1251</v>
      </c>
    </row>
    <row r="13" spans="1:5" ht="24.9" x14ac:dyDescent="0.4">
      <c r="B13" s="6" t="s">
        <v>343</v>
      </c>
      <c r="C13" s="6" t="s">
        <v>51</v>
      </c>
      <c r="D13" s="9" t="s">
        <v>1663</v>
      </c>
      <c r="E13" s="9" t="s">
        <v>149</v>
      </c>
    </row>
  </sheetData>
  <mergeCells count="5">
    <mergeCell ref="B4:B5"/>
    <mergeCell ref="C4:C5"/>
    <mergeCell ref="D4:D5"/>
    <mergeCell ref="B6:E6"/>
    <mergeCell ref="B10:E10"/>
  </mergeCells>
  <pageMargins left="0.7" right="0.7" top="0.75" bottom="0.75" header="0.3" footer="0.3"/>
  <pageSetup paperSize="9" orientation="portrait" horizontalDpi="300" verticalDpi="300"/>
</worksheet>
</file>

<file path=xl/worksheets/sheet6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41.8437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CAP'!A1", "Zurück")</f>
        <v>Zurück</v>
      </c>
    </row>
    <row r="3" spans="1:5" x14ac:dyDescent="0.4">
      <c r="B3" s="7" t="s">
        <v>2933</v>
      </c>
    </row>
    <row r="4" spans="1:5" x14ac:dyDescent="0.4">
      <c r="B4" s="3" t="s">
        <v>36</v>
      </c>
      <c r="C4" s="4" t="s">
        <v>37</v>
      </c>
      <c r="D4" s="3" t="s">
        <v>1747</v>
      </c>
      <c r="E4" s="4" t="s">
        <v>1028</v>
      </c>
    </row>
    <row r="5" spans="1:5" x14ac:dyDescent="0.4">
      <c r="B5" s="21" t="s">
        <v>61</v>
      </c>
      <c r="C5" s="21"/>
      <c r="D5" s="30"/>
      <c r="E5" s="21"/>
    </row>
    <row r="6" spans="1:5" x14ac:dyDescent="0.4">
      <c r="B6" s="5" t="s">
        <v>333</v>
      </c>
      <c r="C6" s="6" t="s">
        <v>334</v>
      </c>
      <c r="D6" s="5" t="s">
        <v>23</v>
      </c>
      <c r="E6" s="6" t="s">
        <v>2915</v>
      </c>
    </row>
    <row r="7" spans="1:5" x14ac:dyDescent="0.4">
      <c r="B7" s="21" t="s">
        <v>41</v>
      </c>
      <c r="C7" s="21"/>
      <c r="D7" s="30"/>
      <c r="E7" s="21"/>
    </row>
    <row r="8" spans="1:5" ht="62.15" x14ac:dyDescent="0.4">
      <c r="B8" s="5" t="s">
        <v>339</v>
      </c>
      <c r="C8" s="6" t="s">
        <v>43</v>
      </c>
      <c r="D8" s="5" t="s">
        <v>23</v>
      </c>
      <c r="E8" s="6" t="s">
        <v>2931</v>
      </c>
    </row>
    <row r="9" spans="1:5" x14ac:dyDescent="0.4">
      <c r="B9" s="5" t="s">
        <v>340</v>
      </c>
      <c r="C9" s="6" t="s">
        <v>47</v>
      </c>
      <c r="D9" s="5" t="s">
        <v>23</v>
      </c>
      <c r="E9" s="6" t="s">
        <v>2932</v>
      </c>
    </row>
  </sheetData>
  <mergeCells count="2">
    <mergeCell ref="B5:E5"/>
    <mergeCell ref="B7:E7"/>
  </mergeCells>
  <pageMargins left="0.7" right="0.7" top="0.75" bottom="0.75" header="0.3" footer="0.3"/>
  <pageSetup paperSize="9" orientation="portrait" horizontalDpi="300" verticalDpi="300"/>
</worksheet>
</file>

<file path=xl/worksheets/sheet6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baseColWidth="10" defaultRowHeight="14.6" x14ac:dyDescent="0.4"/>
  <cols>
    <col min="2" max="2" width="9.69140625" customWidth="1"/>
    <col min="3" max="3" width="76.69140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CAP'!A1", "Zurück")</f>
        <v>Zurück</v>
      </c>
    </row>
    <row r="3" spans="1:8" x14ac:dyDescent="0.4">
      <c r="B3" s="7" t="s">
        <v>3040</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829</v>
      </c>
      <c r="C6" s="6" t="s">
        <v>830</v>
      </c>
      <c r="D6" s="9" t="s">
        <v>1858</v>
      </c>
      <c r="E6" s="9" t="s">
        <v>1860</v>
      </c>
      <c r="F6" s="9" t="s">
        <v>832</v>
      </c>
      <c r="G6" s="9" t="s">
        <v>832</v>
      </c>
      <c r="H6" s="9" t="s">
        <v>2045</v>
      </c>
    </row>
    <row r="7" spans="1:8" ht="24.9" x14ac:dyDescent="0.4">
      <c r="B7" s="10" t="s">
        <v>833</v>
      </c>
      <c r="C7" s="10" t="s">
        <v>834</v>
      </c>
      <c r="D7" s="11" t="s">
        <v>2065</v>
      </c>
      <c r="E7" s="11" t="s">
        <v>3028</v>
      </c>
      <c r="F7" s="11" t="s">
        <v>1424</v>
      </c>
      <c r="G7" s="11" t="s">
        <v>1424</v>
      </c>
      <c r="H7" s="11" t="s">
        <v>3029</v>
      </c>
    </row>
    <row r="8" spans="1:8" ht="24.9" x14ac:dyDescent="0.4">
      <c r="B8" s="6" t="s">
        <v>837</v>
      </c>
      <c r="C8" s="6" t="s">
        <v>838</v>
      </c>
      <c r="D8" s="9" t="s">
        <v>2069</v>
      </c>
      <c r="E8" s="9" t="s">
        <v>3030</v>
      </c>
      <c r="F8" s="9" t="s">
        <v>840</v>
      </c>
      <c r="G8" s="9" t="s">
        <v>1427</v>
      </c>
      <c r="H8" s="9" t="s">
        <v>3031</v>
      </c>
    </row>
    <row r="9" spans="1:8" ht="24.9" x14ac:dyDescent="0.4">
      <c r="B9" s="10" t="s">
        <v>841</v>
      </c>
      <c r="C9" s="10" t="s">
        <v>842</v>
      </c>
      <c r="D9" s="11" t="s">
        <v>2072</v>
      </c>
      <c r="E9" s="11" t="s">
        <v>3032</v>
      </c>
      <c r="F9" s="11" t="s">
        <v>3033</v>
      </c>
      <c r="G9" s="11" t="s">
        <v>3034</v>
      </c>
      <c r="H9" s="11" t="s">
        <v>3035</v>
      </c>
    </row>
    <row r="10" spans="1:8" ht="24.9" x14ac:dyDescent="0.4">
      <c r="B10" s="6" t="s">
        <v>845</v>
      </c>
      <c r="C10" s="6" t="s">
        <v>368</v>
      </c>
      <c r="D10" s="9" t="s">
        <v>1969</v>
      </c>
      <c r="E10" s="9" t="s">
        <v>3036</v>
      </c>
      <c r="F10" s="9" t="s">
        <v>662</v>
      </c>
      <c r="G10" s="9" t="s">
        <v>662</v>
      </c>
      <c r="H10" s="9" t="s">
        <v>1290</v>
      </c>
    </row>
    <row r="11" spans="1:8" ht="24.9" x14ac:dyDescent="0.4">
      <c r="B11" s="10" t="s">
        <v>846</v>
      </c>
      <c r="C11" s="10" t="s">
        <v>847</v>
      </c>
      <c r="D11" s="11" t="s">
        <v>2076</v>
      </c>
      <c r="E11" s="11" t="s">
        <v>3037</v>
      </c>
      <c r="F11" s="11" t="s">
        <v>3038</v>
      </c>
      <c r="G11" s="11" t="s">
        <v>3039</v>
      </c>
      <c r="H11" s="11" t="s">
        <v>2641</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6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heetViews>
  <sheetFormatPr baseColWidth="10" defaultRowHeight="14.6" x14ac:dyDescent="0.4"/>
  <cols>
    <col min="2" max="2" width="9.69140625" customWidth="1"/>
    <col min="3" max="3" width="76.69140625" customWidth="1"/>
    <col min="4" max="4" width="11.69140625" customWidth="1"/>
    <col min="5" max="5" width="250.69140625" customWidth="1"/>
  </cols>
  <sheetData>
    <row r="1" spans="1:5" x14ac:dyDescent="0.4">
      <c r="A1" s="2" t="str">
        <f>HYPERLINK("#'Auswahl Auswertungsmodul'!A1", "Zurück zum Start")</f>
        <v>Zurück zum Start</v>
      </c>
    </row>
    <row r="2" spans="1:5" x14ac:dyDescent="0.4">
      <c r="A2" s="2" t="str">
        <f>HYPERLINK("#'Auswahl CAP'!A1", "Zurück")</f>
        <v>Zurück</v>
      </c>
    </row>
    <row r="3" spans="1:5" x14ac:dyDescent="0.4">
      <c r="B3" s="7" t="s">
        <v>3170</v>
      </c>
    </row>
    <row r="4" spans="1:5" x14ac:dyDescent="0.4">
      <c r="B4" s="3" t="s">
        <v>36</v>
      </c>
      <c r="C4" s="4" t="s">
        <v>2081</v>
      </c>
      <c r="D4" s="3" t="s">
        <v>1747</v>
      </c>
      <c r="E4" s="4" t="s">
        <v>1028</v>
      </c>
    </row>
    <row r="5" spans="1:5" ht="62.15" x14ac:dyDescent="0.4">
      <c r="B5" s="5" t="s">
        <v>829</v>
      </c>
      <c r="C5" s="6" t="s">
        <v>830</v>
      </c>
      <c r="D5" s="5" t="s">
        <v>23</v>
      </c>
      <c r="E5" s="6" t="s">
        <v>3160</v>
      </c>
    </row>
    <row r="6" spans="1:5" x14ac:dyDescent="0.4">
      <c r="B6" s="14" t="s">
        <v>833</v>
      </c>
      <c r="C6" s="10" t="s">
        <v>834</v>
      </c>
      <c r="D6" s="14" t="s">
        <v>15</v>
      </c>
      <c r="E6" s="10" t="s">
        <v>3161</v>
      </c>
    </row>
    <row r="7" spans="1:5" ht="186.45" x14ac:dyDescent="0.4">
      <c r="B7" s="5" t="s">
        <v>833</v>
      </c>
      <c r="C7" s="6" t="s">
        <v>834</v>
      </c>
      <c r="D7" s="5" t="s">
        <v>3047</v>
      </c>
      <c r="E7" s="6" t="s">
        <v>3162</v>
      </c>
    </row>
    <row r="8" spans="1:5" x14ac:dyDescent="0.4">
      <c r="B8" s="14" t="s">
        <v>837</v>
      </c>
      <c r="C8" s="10" t="s">
        <v>838</v>
      </c>
      <c r="D8" s="14" t="s">
        <v>15</v>
      </c>
      <c r="E8" s="10" t="s">
        <v>3163</v>
      </c>
    </row>
    <row r="9" spans="1:5" ht="136.75" x14ac:dyDescent="0.4">
      <c r="B9" s="5" t="s">
        <v>837</v>
      </c>
      <c r="C9" s="6" t="s">
        <v>838</v>
      </c>
      <c r="D9" s="5" t="s">
        <v>3076</v>
      </c>
      <c r="E9" s="6" t="s">
        <v>3164</v>
      </c>
    </row>
    <row r="10" spans="1:5" ht="87" x14ac:dyDescent="0.4">
      <c r="B10" s="14" t="s">
        <v>841</v>
      </c>
      <c r="C10" s="10" t="s">
        <v>842</v>
      </c>
      <c r="D10" s="14" t="s">
        <v>15</v>
      </c>
      <c r="E10" s="10" t="s">
        <v>3165</v>
      </c>
    </row>
    <row r="11" spans="1:5" ht="186.45" x14ac:dyDescent="0.4">
      <c r="B11" s="5" t="s">
        <v>841</v>
      </c>
      <c r="C11" s="6" t="s">
        <v>842</v>
      </c>
      <c r="D11" s="5" t="s">
        <v>3076</v>
      </c>
      <c r="E11" s="6" t="s">
        <v>3166</v>
      </c>
    </row>
    <row r="12" spans="1:5" ht="37.299999999999997" x14ac:dyDescent="0.4">
      <c r="B12" s="14" t="s">
        <v>845</v>
      </c>
      <c r="C12" s="10" t="s">
        <v>368</v>
      </c>
      <c r="D12" s="14" t="s">
        <v>23</v>
      </c>
      <c r="E12" s="10" t="s">
        <v>3167</v>
      </c>
    </row>
    <row r="13" spans="1:5" ht="49.75" x14ac:dyDescent="0.4">
      <c r="B13" s="5" t="s">
        <v>846</v>
      </c>
      <c r="C13" s="6" t="s">
        <v>847</v>
      </c>
      <c r="D13" s="5" t="s">
        <v>15</v>
      </c>
      <c r="E13" s="6" t="s">
        <v>3168</v>
      </c>
    </row>
    <row r="14" spans="1:5" ht="211.3" x14ac:dyDescent="0.4">
      <c r="B14" s="14" t="s">
        <v>846</v>
      </c>
      <c r="C14" s="10" t="s">
        <v>847</v>
      </c>
      <c r="D14" s="14" t="s">
        <v>3076</v>
      </c>
      <c r="E14" s="10" t="s">
        <v>3169</v>
      </c>
    </row>
  </sheetData>
  <pageMargins left="0.7" right="0.7" top="0.75" bottom="0.75" header="0.3" footer="0.3"/>
  <pageSetup paperSize="9" orientation="portrait" horizontalDpi="300" verticalDpi="300"/>
</worksheet>
</file>

<file path=xl/worksheets/sheet6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heetViews>
  <sheetFormatPr baseColWidth="10" defaultRowHeight="14.6" x14ac:dyDescent="0.4"/>
  <cols>
    <col min="2" max="2" width="9.69140625" customWidth="1"/>
    <col min="3" max="3" width="76.69140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CAP'!A1", "Zurück")</f>
        <v>Zurück</v>
      </c>
    </row>
    <row r="3" spans="1:6" x14ac:dyDescent="0.4">
      <c r="B3" s="7" t="s">
        <v>3314</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829</v>
      </c>
      <c r="C6" s="6" t="s">
        <v>830</v>
      </c>
      <c r="D6" s="9" t="s">
        <v>901</v>
      </c>
      <c r="E6" s="9" t="s">
        <v>1954</v>
      </c>
      <c r="F6" s="9" t="s">
        <v>902</v>
      </c>
    </row>
    <row r="7" spans="1:6" ht="24.9" x14ac:dyDescent="0.4">
      <c r="B7" s="10" t="s">
        <v>833</v>
      </c>
      <c r="C7" s="10" t="s">
        <v>834</v>
      </c>
      <c r="D7" s="11" t="s">
        <v>3304</v>
      </c>
      <c r="E7" s="11" t="s">
        <v>3305</v>
      </c>
      <c r="F7" s="11" t="s">
        <v>3306</v>
      </c>
    </row>
    <row r="8" spans="1:6" ht="24.9" x14ac:dyDescent="0.4">
      <c r="B8" s="6" t="s">
        <v>837</v>
      </c>
      <c r="C8" s="6" t="s">
        <v>838</v>
      </c>
      <c r="D8" s="9" t="s">
        <v>2509</v>
      </c>
      <c r="E8" s="9" t="s">
        <v>3307</v>
      </c>
      <c r="F8" s="9" t="s">
        <v>3308</v>
      </c>
    </row>
    <row r="9" spans="1:6" ht="24.9" x14ac:dyDescent="0.4">
      <c r="B9" s="10" t="s">
        <v>841</v>
      </c>
      <c r="C9" s="10" t="s">
        <v>842</v>
      </c>
      <c r="D9" s="11" t="s">
        <v>3309</v>
      </c>
      <c r="E9" s="11" t="s">
        <v>3310</v>
      </c>
      <c r="F9" s="11" t="s">
        <v>3311</v>
      </c>
    </row>
    <row r="10" spans="1:6" ht="24.9" x14ac:dyDescent="0.4">
      <c r="B10" s="6" t="s">
        <v>845</v>
      </c>
      <c r="C10" s="6" t="s">
        <v>368</v>
      </c>
      <c r="D10" s="9" t="s">
        <v>907</v>
      </c>
      <c r="E10" s="9" t="s">
        <v>2411</v>
      </c>
      <c r="F10" s="9" t="s">
        <v>906</v>
      </c>
    </row>
    <row r="11" spans="1:6" ht="24.9" x14ac:dyDescent="0.4">
      <c r="B11" s="10" t="s">
        <v>846</v>
      </c>
      <c r="C11" s="10" t="s">
        <v>847</v>
      </c>
      <c r="D11" s="11" t="s">
        <v>3312</v>
      </c>
      <c r="E11" s="11" t="s">
        <v>3310</v>
      </c>
      <c r="F11" s="11" t="s">
        <v>3313</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6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baseColWidth="10" defaultRowHeight="14.6" x14ac:dyDescent="0.4"/>
  <cols>
    <col min="2" max="2" width="9.69140625" customWidth="1"/>
    <col min="3" max="3" width="80.460937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CAP'!A1", "Zurück")</f>
        <v>Zurück</v>
      </c>
    </row>
    <row r="3" spans="1:6" x14ac:dyDescent="0.4">
      <c r="B3" s="7" t="s">
        <v>3224</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61</v>
      </c>
      <c r="C6" s="21"/>
      <c r="D6" s="29"/>
      <c r="E6" s="29"/>
      <c r="F6" s="29"/>
    </row>
    <row r="7" spans="1:6" ht="24.9" x14ac:dyDescent="0.4">
      <c r="B7" s="6" t="s">
        <v>333</v>
      </c>
      <c r="C7" s="6" t="s">
        <v>334</v>
      </c>
      <c r="D7" s="9" t="s">
        <v>81</v>
      </c>
      <c r="E7" s="9" t="s">
        <v>143</v>
      </c>
      <c r="F7" s="9" t="s">
        <v>80</v>
      </c>
    </row>
    <row r="8" spans="1:6" ht="24.9" x14ac:dyDescent="0.4">
      <c r="B8" s="6" t="s">
        <v>335</v>
      </c>
      <c r="C8" s="6" t="s">
        <v>336</v>
      </c>
      <c r="D8" s="9" t="s">
        <v>149</v>
      </c>
      <c r="E8" s="9" t="s">
        <v>194</v>
      </c>
      <c r="F8" s="9" t="s">
        <v>148</v>
      </c>
    </row>
    <row r="9" spans="1:6" ht="24.9" x14ac:dyDescent="0.4">
      <c r="B9" s="6" t="s">
        <v>337</v>
      </c>
      <c r="C9" s="6" t="s">
        <v>338</v>
      </c>
      <c r="D9" s="9" t="s">
        <v>81</v>
      </c>
      <c r="E9" s="9" t="s">
        <v>143</v>
      </c>
      <c r="F9" s="9" t="s">
        <v>80</v>
      </c>
    </row>
    <row r="10" spans="1:6" x14ac:dyDescent="0.4">
      <c r="B10" s="21" t="s">
        <v>41</v>
      </c>
      <c r="C10" s="21"/>
      <c r="D10" s="29"/>
      <c r="E10" s="29"/>
      <c r="F10" s="29"/>
    </row>
    <row r="11" spans="1:6" ht="24.9" x14ac:dyDescent="0.4">
      <c r="B11" s="6" t="s">
        <v>339</v>
      </c>
      <c r="C11" s="6" t="s">
        <v>43</v>
      </c>
      <c r="D11" s="9" t="s">
        <v>926</v>
      </c>
      <c r="E11" s="9" t="s">
        <v>45</v>
      </c>
      <c r="F11" s="9" t="s">
        <v>927</v>
      </c>
    </row>
    <row r="12" spans="1:6" ht="24.9" x14ac:dyDescent="0.4">
      <c r="B12" s="6" t="s">
        <v>340</v>
      </c>
      <c r="C12" s="6" t="s">
        <v>47</v>
      </c>
      <c r="D12" s="9" t="s">
        <v>3222</v>
      </c>
      <c r="E12" s="9" t="s">
        <v>81</v>
      </c>
      <c r="F12" s="9" t="s">
        <v>3223</v>
      </c>
    </row>
    <row r="13" spans="1:6" ht="24.9" x14ac:dyDescent="0.4">
      <c r="B13" s="6" t="s">
        <v>343</v>
      </c>
      <c r="C13" s="6" t="s">
        <v>51</v>
      </c>
      <c r="D13" s="9" t="s">
        <v>59</v>
      </c>
      <c r="E13" s="9" t="s">
        <v>59</v>
      </c>
      <c r="F13" s="9" t="s">
        <v>58</v>
      </c>
    </row>
  </sheetData>
  <mergeCells count="6">
    <mergeCell ref="B10:F10"/>
    <mergeCell ref="B4:B5"/>
    <mergeCell ref="C4:C5"/>
    <mergeCell ref="D4:E4"/>
    <mergeCell ref="F4:F5"/>
    <mergeCell ref="B6:F6"/>
  </mergeCells>
  <pageMargins left="0.7" right="0.7" top="0.75" bottom="0.75" header="0.3" footer="0.3"/>
  <pageSetup paperSize="9" orientation="portrait" horizontalDpi="300" verticalDpi="30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53" customWidth="1"/>
    <col min="4" max="4" width="17" customWidth="1"/>
    <col min="5" max="5" width="39.69140625" customWidth="1"/>
    <col min="6" max="6" width="45.69140625" customWidth="1"/>
    <col min="7" max="7" width="82.69140625" customWidth="1"/>
  </cols>
  <sheetData>
    <row r="1" spans="1:7" x14ac:dyDescent="0.4">
      <c r="A1" s="2" t="str">
        <f>HYPERLINK("#'Auswahl Auswertungsmodul'!A1", "Zurück zum Start")</f>
        <v>Zurück zum Start</v>
      </c>
    </row>
    <row r="2" spans="1:7" x14ac:dyDescent="0.4">
      <c r="A2" s="2" t="str">
        <f>HYPERLINK("#'Auswahl WI-HI-A'!A1", "Zurück")</f>
        <v>Zurück</v>
      </c>
    </row>
    <row r="3" spans="1:7" x14ac:dyDescent="0.4">
      <c r="B3" s="7" t="s">
        <v>3262</v>
      </c>
    </row>
    <row r="4" spans="1:7" x14ac:dyDescent="0.4">
      <c r="B4" s="25" t="s">
        <v>36</v>
      </c>
      <c r="C4" s="25" t="s">
        <v>345</v>
      </c>
      <c r="D4" s="25" t="s">
        <v>1608</v>
      </c>
      <c r="E4" s="23" t="s">
        <v>3171</v>
      </c>
      <c r="F4" s="25" t="s">
        <v>3171</v>
      </c>
      <c r="G4" s="26" t="s">
        <v>3172</v>
      </c>
    </row>
    <row r="5" spans="1:7" x14ac:dyDescent="0.4">
      <c r="B5" s="24"/>
      <c r="C5" s="24"/>
      <c r="D5" s="24"/>
      <c r="E5" s="8" t="s">
        <v>3173</v>
      </c>
      <c r="F5" s="8" t="s">
        <v>3174</v>
      </c>
      <c r="G5" s="27"/>
    </row>
    <row r="6" spans="1:7" ht="24.9" x14ac:dyDescent="0.4">
      <c r="B6" s="6" t="s">
        <v>542</v>
      </c>
      <c r="C6" s="6" t="s">
        <v>543</v>
      </c>
      <c r="D6" s="6" t="s">
        <v>1610</v>
      </c>
      <c r="E6" s="9" t="s">
        <v>3258</v>
      </c>
      <c r="F6" s="9" t="s">
        <v>3259</v>
      </c>
      <c r="G6" s="9" t="s">
        <v>3260</v>
      </c>
    </row>
    <row r="7" spans="1:7" ht="24.9" x14ac:dyDescent="0.4">
      <c r="B7" s="6" t="s">
        <v>542</v>
      </c>
      <c r="C7" s="6" t="s">
        <v>543</v>
      </c>
      <c r="D7" s="6" t="s">
        <v>1613</v>
      </c>
      <c r="E7" s="9" t="s">
        <v>52</v>
      </c>
      <c r="F7" s="9" t="s">
        <v>93</v>
      </c>
      <c r="G7" s="9" t="s">
        <v>52</v>
      </c>
    </row>
    <row r="8" spans="1:7" ht="24.9" x14ac:dyDescent="0.4">
      <c r="B8" s="6" t="s">
        <v>542</v>
      </c>
      <c r="C8" s="6" t="s">
        <v>543</v>
      </c>
      <c r="D8" s="6" t="s">
        <v>1617</v>
      </c>
      <c r="E8" s="9" t="s">
        <v>3258</v>
      </c>
      <c r="F8" s="9" t="s">
        <v>3261</v>
      </c>
      <c r="G8" s="9" t="s">
        <v>3260</v>
      </c>
    </row>
  </sheetData>
  <mergeCells count="5">
    <mergeCell ref="B4:B5"/>
    <mergeCell ref="C4:C5"/>
    <mergeCell ref="D4:D5"/>
    <mergeCell ref="E4:F4"/>
    <mergeCell ref="G4:G5"/>
  </mergeCells>
  <pageMargins left="0.7" right="0.7" top="0.75" bottom="0.75" header="0.3" footer="0.3"/>
  <pageSetup paperSize="9" orientation="portrait" horizontalDpi="300" verticalDpi="300"/>
</worksheet>
</file>

<file path=xl/worksheets/sheet6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1.30468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CAP'!A1", "Zurück")</f>
        <v>Zurück</v>
      </c>
    </row>
    <row r="3" spans="1:8" x14ac:dyDescent="0.4">
      <c r="B3" s="7" t="s">
        <v>4345</v>
      </c>
    </row>
    <row r="4" spans="1:8" x14ac:dyDescent="0.4">
      <c r="B4" s="4" t="s">
        <v>3315</v>
      </c>
      <c r="C4" s="15" t="s">
        <v>3316</v>
      </c>
      <c r="D4" s="15" t="s">
        <v>3750</v>
      </c>
      <c r="E4" s="15" t="s">
        <v>3318</v>
      </c>
      <c r="F4" s="15" t="s">
        <v>3319</v>
      </c>
      <c r="G4" s="15" t="s">
        <v>3320</v>
      </c>
      <c r="H4" s="15" t="s">
        <v>3321</v>
      </c>
    </row>
    <row r="5" spans="1:8" ht="24.9" x14ac:dyDescent="0.4">
      <c r="B5" s="6" t="s">
        <v>3322</v>
      </c>
      <c r="C5" s="9" t="s">
        <v>4298</v>
      </c>
      <c r="D5" s="9" t="s">
        <v>4299</v>
      </c>
      <c r="E5" s="9" t="s">
        <v>1586</v>
      </c>
      <c r="F5" s="9" t="s">
        <v>4300</v>
      </c>
      <c r="G5" s="9" t="s">
        <v>4301</v>
      </c>
      <c r="H5" s="9" t="s">
        <v>4302</v>
      </c>
    </row>
    <row r="6" spans="1:8" ht="24.9" x14ac:dyDescent="0.4">
      <c r="B6" s="10" t="s">
        <v>3325</v>
      </c>
      <c r="C6" s="11" t="s">
        <v>1611</v>
      </c>
      <c r="D6" s="11" t="s">
        <v>4303</v>
      </c>
      <c r="E6" s="11" t="s">
        <v>1586</v>
      </c>
      <c r="F6" s="11" t="s">
        <v>4163</v>
      </c>
      <c r="G6" s="11" t="s">
        <v>4304</v>
      </c>
      <c r="H6" s="11" t="s">
        <v>4304</v>
      </c>
    </row>
    <row r="7" spans="1:8" ht="24.9" x14ac:dyDescent="0.4">
      <c r="B7" s="6" t="s">
        <v>3328</v>
      </c>
      <c r="C7" s="9" t="s">
        <v>1621</v>
      </c>
      <c r="D7" s="9" t="s">
        <v>4305</v>
      </c>
      <c r="E7" s="9" t="s">
        <v>1586</v>
      </c>
      <c r="F7" s="9" t="s">
        <v>4306</v>
      </c>
      <c r="G7" s="9" t="s">
        <v>1393</v>
      </c>
      <c r="H7" s="9" t="s">
        <v>4307</v>
      </c>
    </row>
    <row r="8" spans="1:8" ht="24.9" x14ac:dyDescent="0.4">
      <c r="B8" s="10" t="s">
        <v>3330</v>
      </c>
      <c r="C8" s="11" t="s">
        <v>4308</v>
      </c>
      <c r="D8" s="11" t="s">
        <v>4309</v>
      </c>
      <c r="E8" s="11" t="s">
        <v>1586</v>
      </c>
      <c r="F8" s="11" t="s">
        <v>4310</v>
      </c>
      <c r="G8" s="11" t="s">
        <v>4311</v>
      </c>
      <c r="H8" s="11" t="s">
        <v>1181</v>
      </c>
    </row>
    <row r="9" spans="1:8" ht="24.9" x14ac:dyDescent="0.4">
      <c r="B9" s="6" t="s">
        <v>3333</v>
      </c>
      <c r="C9" s="9" t="s">
        <v>1585</v>
      </c>
      <c r="D9" s="9" t="s">
        <v>2460</v>
      </c>
      <c r="E9" s="9" t="s">
        <v>1586</v>
      </c>
      <c r="F9" s="9" t="s">
        <v>44</v>
      </c>
      <c r="G9" s="9" t="s">
        <v>898</v>
      </c>
      <c r="H9" s="9" t="s">
        <v>898</v>
      </c>
    </row>
    <row r="10" spans="1:8" ht="24.9" x14ac:dyDescent="0.4">
      <c r="B10" s="10" t="s">
        <v>3334</v>
      </c>
      <c r="C10" s="11" t="s">
        <v>2047</v>
      </c>
      <c r="D10" s="11" t="s">
        <v>4312</v>
      </c>
      <c r="E10" s="11" t="s">
        <v>1586</v>
      </c>
      <c r="F10" s="11" t="s">
        <v>4313</v>
      </c>
      <c r="G10" s="11" t="s">
        <v>4314</v>
      </c>
      <c r="H10" s="11" t="s">
        <v>4315</v>
      </c>
    </row>
    <row r="11" spans="1:8" ht="24.9" x14ac:dyDescent="0.4">
      <c r="B11" s="6" t="s">
        <v>3336</v>
      </c>
      <c r="C11" s="9" t="s">
        <v>1736</v>
      </c>
      <c r="D11" s="9" t="s">
        <v>4316</v>
      </c>
      <c r="E11" s="9" t="s">
        <v>1586</v>
      </c>
      <c r="F11" s="9" t="s">
        <v>197</v>
      </c>
      <c r="G11" s="9" t="s">
        <v>1893</v>
      </c>
      <c r="H11" s="9" t="s">
        <v>1893</v>
      </c>
    </row>
    <row r="12" spans="1:8" ht="24.9" x14ac:dyDescent="0.4">
      <c r="B12" s="10" t="s">
        <v>3338</v>
      </c>
      <c r="C12" s="11" t="s">
        <v>1705</v>
      </c>
      <c r="D12" s="11" t="s">
        <v>4317</v>
      </c>
      <c r="E12" s="11" t="s">
        <v>1586</v>
      </c>
      <c r="F12" s="11" t="s">
        <v>1249</v>
      </c>
      <c r="G12" s="11" t="s">
        <v>4318</v>
      </c>
      <c r="H12" s="11" t="s">
        <v>4319</v>
      </c>
    </row>
    <row r="13" spans="1:8" ht="24.9" x14ac:dyDescent="0.4">
      <c r="B13" s="6" t="s">
        <v>3340</v>
      </c>
      <c r="C13" s="9" t="s">
        <v>1971</v>
      </c>
      <c r="D13" s="9" t="s">
        <v>4320</v>
      </c>
      <c r="E13" s="9" t="s">
        <v>1586</v>
      </c>
      <c r="F13" s="9" t="s">
        <v>4321</v>
      </c>
      <c r="G13" s="9" t="s">
        <v>4226</v>
      </c>
      <c r="H13" s="9" t="s">
        <v>4226</v>
      </c>
    </row>
    <row r="14" spans="1:8" ht="24.9" x14ac:dyDescent="0.4">
      <c r="B14" s="10" t="s">
        <v>3342</v>
      </c>
      <c r="C14" s="11" t="s">
        <v>4322</v>
      </c>
      <c r="D14" s="11" t="s">
        <v>4323</v>
      </c>
      <c r="E14" s="11" t="s">
        <v>1586</v>
      </c>
      <c r="F14" s="11" t="s">
        <v>4324</v>
      </c>
      <c r="G14" s="11" t="s">
        <v>4325</v>
      </c>
      <c r="H14" s="11" t="s">
        <v>4326</v>
      </c>
    </row>
    <row r="15" spans="1:8" ht="24.9" x14ac:dyDescent="0.4">
      <c r="B15" s="6" t="s">
        <v>3345</v>
      </c>
      <c r="C15" s="9" t="s">
        <v>3427</v>
      </c>
      <c r="D15" s="9" t="s">
        <v>4327</v>
      </c>
      <c r="E15" s="9" t="s">
        <v>1586</v>
      </c>
      <c r="F15" s="9" t="s">
        <v>4328</v>
      </c>
      <c r="G15" s="9" t="s">
        <v>4329</v>
      </c>
      <c r="H15" s="9" t="s">
        <v>4330</v>
      </c>
    </row>
    <row r="16" spans="1:8" ht="24.9" x14ac:dyDescent="0.4">
      <c r="B16" s="10" t="s">
        <v>3347</v>
      </c>
      <c r="C16" s="11" t="s">
        <v>1687</v>
      </c>
      <c r="D16" s="11" t="s">
        <v>4331</v>
      </c>
      <c r="E16" s="11" t="s">
        <v>1586</v>
      </c>
      <c r="F16" s="11" t="s">
        <v>4053</v>
      </c>
      <c r="G16" s="11" t="s">
        <v>641</v>
      </c>
      <c r="H16" s="11" t="s">
        <v>218</v>
      </c>
    </row>
    <row r="17" spans="2:8" ht="24.9" x14ac:dyDescent="0.4">
      <c r="B17" s="6" t="s">
        <v>3349</v>
      </c>
      <c r="C17" s="9" t="s">
        <v>1723</v>
      </c>
      <c r="D17" s="9" t="s">
        <v>4332</v>
      </c>
      <c r="E17" s="9" t="s">
        <v>1586</v>
      </c>
      <c r="F17" s="9" t="s">
        <v>233</v>
      </c>
      <c r="G17" s="9" t="s">
        <v>4333</v>
      </c>
      <c r="H17" s="9" t="s">
        <v>4333</v>
      </c>
    </row>
    <row r="18" spans="2:8" ht="24.9" x14ac:dyDescent="0.4">
      <c r="B18" s="10" t="s">
        <v>3350</v>
      </c>
      <c r="C18" s="11" t="s">
        <v>3447</v>
      </c>
      <c r="D18" s="11" t="s">
        <v>4334</v>
      </c>
      <c r="E18" s="11" t="s">
        <v>1586</v>
      </c>
      <c r="F18" s="11" t="s">
        <v>602</v>
      </c>
      <c r="G18" s="11" t="s">
        <v>4335</v>
      </c>
      <c r="H18" s="11" t="s">
        <v>4335</v>
      </c>
    </row>
    <row r="19" spans="2:8" ht="24.9" x14ac:dyDescent="0.4">
      <c r="B19" s="6" t="s">
        <v>3352</v>
      </c>
      <c r="C19" s="9" t="s">
        <v>1647</v>
      </c>
      <c r="D19" s="9" t="s">
        <v>4336</v>
      </c>
      <c r="E19" s="9" t="s">
        <v>1586</v>
      </c>
      <c r="F19" s="9" t="s">
        <v>4337</v>
      </c>
      <c r="G19" s="9" t="s">
        <v>4338</v>
      </c>
      <c r="H19" s="9" t="s">
        <v>4338</v>
      </c>
    </row>
    <row r="20" spans="2:8" ht="24.9" x14ac:dyDescent="0.4">
      <c r="B20" s="10" t="s">
        <v>3354</v>
      </c>
      <c r="C20" s="11" t="s">
        <v>1629</v>
      </c>
      <c r="D20" s="11" t="s">
        <v>4339</v>
      </c>
      <c r="E20" s="11" t="s">
        <v>1586</v>
      </c>
      <c r="F20" s="11" t="s">
        <v>233</v>
      </c>
      <c r="G20" s="11" t="s">
        <v>1415</v>
      </c>
      <c r="H20" s="11" t="s">
        <v>1415</v>
      </c>
    </row>
    <row r="21" spans="2:8" ht="24.9" x14ac:dyDescent="0.4">
      <c r="B21" s="16" t="s">
        <v>3356</v>
      </c>
      <c r="C21" s="17" t="s">
        <v>4340</v>
      </c>
      <c r="D21" s="17" t="s">
        <v>4341</v>
      </c>
      <c r="E21" s="17" t="s">
        <v>1586</v>
      </c>
      <c r="F21" s="17" t="s">
        <v>4342</v>
      </c>
      <c r="G21" s="17" t="s">
        <v>4343</v>
      </c>
      <c r="H21" s="17" t="s">
        <v>4344</v>
      </c>
    </row>
  </sheetData>
  <pageMargins left="0.7" right="0.7" top="0.75" bottom="0.75" header="0.3" footer="0.3"/>
  <pageSetup paperSize="9" orientation="portrait" horizontalDpi="300" verticalDpi="300"/>
</worksheet>
</file>

<file path=xl/worksheets/sheet6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3.843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CAP'!A1", "Zurück")</f>
        <v>Zurück</v>
      </c>
    </row>
    <row r="3" spans="1:8" x14ac:dyDescent="0.4">
      <c r="B3" s="7" t="s">
        <v>3749</v>
      </c>
    </row>
    <row r="4" spans="1:8" x14ac:dyDescent="0.4">
      <c r="B4" s="4" t="s">
        <v>3315</v>
      </c>
      <c r="C4" s="15" t="s">
        <v>3316</v>
      </c>
      <c r="D4" s="15" t="s">
        <v>3317</v>
      </c>
      <c r="E4" s="15" t="s">
        <v>3318</v>
      </c>
      <c r="F4" s="15" t="s">
        <v>3319</v>
      </c>
      <c r="G4" s="15" t="s">
        <v>3320</v>
      </c>
      <c r="H4" s="15" t="s">
        <v>3321</v>
      </c>
    </row>
    <row r="5" spans="1:8" ht="24.9" x14ac:dyDescent="0.4">
      <c r="B5" s="6" t="s">
        <v>3322</v>
      </c>
      <c r="C5" s="9" t="s">
        <v>3725</v>
      </c>
      <c r="D5" s="9" t="s">
        <v>3726</v>
      </c>
      <c r="E5" s="9" t="s">
        <v>1586</v>
      </c>
      <c r="F5" s="9" t="s">
        <v>451</v>
      </c>
      <c r="G5" s="9" t="s">
        <v>3727</v>
      </c>
      <c r="H5" s="9" t="s">
        <v>3727</v>
      </c>
    </row>
    <row r="6" spans="1:8" ht="24.9" x14ac:dyDescent="0.4">
      <c r="B6" s="10" t="s">
        <v>3325</v>
      </c>
      <c r="C6" s="11" t="s">
        <v>1858</v>
      </c>
      <c r="D6" s="11" t="s">
        <v>3728</v>
      </c>
      <c r="E6" s="11" t="s">
        <v>1586</v>
      </c>
      <c r="F6" s="11" t="s">
        <v>84</v>
      </c>
      <c r="G6" s="11" t="s">
        <v>84</v>
      </c>
      <c r="H6" s="11" t="s">
        <v>84</v>
      </c>
    </row>
    <row r="7" spans="1:8" ht="24.9" x14ac:dyDescent="0.4">
      <c r="B7" s="6" t="s">
        <v>3328</v>
      </c>
      <c r="C7" s="9" t="s">
        <v>1621</v>
      </c>
      <c r="D7" s="9" t="s">
        <v>3729</v>
      </c>
      <c r="E7" s="9" t="s">
        <v>1586</v>
      </c>
      <c r="F7" s="9" t="s">
        <v>898</v>
      </c>
      <c r="G7" s="9" t="s">
        <v>45</v>
      </c>
      <c r="H7" s="9" t="s">
        <v>81</v>
      </c>
    </row>
    <row r="8" spans="1:8" ht="24.9" x14ac:dyDescent="0.4">
      <c r="B8" s="10" t="s">
        <v>3330</v>
      </c>
      <c r="C8" s="11" t="s">
        <v>3730</v>
      </c>
      <c r="D8" s="11" t="s">
        <v>3731</v>
      </c>
      <c r="E8" s="11" t="s">
        <v>1586</v>
      </c>
      <c r="F8" s="11" t="s">
        <v>857</v>
      </c>
      <c r="G8" s="11" t="s">
        <v>906</v>
      </c>
      <c r="H8" s="11" t="s">
        <v>959</v>
      </c>
    </row>
    <row r="9" spans="1:8" ht="24.9" x14ac:dyDescent="0.4">
      <c r="B9" s="6" t="s">
        <v>3333</v>
      </c>
      <c r="C9" s="9" t="s">
        <v>1585</v>
      </c>
      <c r="D9" s="9" t="s">
        <v>1174</v>
      </c>
      <c r="E9" s="9" t="s">
        <v>1586</v>
      </c>
      <c r="F9" s="9" t="s">
        <v>58</v>
      </c>
      <c r="G9" s="9" t="s">
        <v>59</v>
      </c>
      <c r="H9" s="9" t="s">
        <v>59</v>
      </c>
    </row>
    <row r="10" spans="1:8" ht="24.9" x14ac:dyDescent="0.4">
      <c r="B10" s="10" t="s">
        <v>3334</v>
      </c>
      <c r="C10" s="11" t="s">
        <v>2039</v>
      </c>
      <c r="D10" s="11" t="s">
        <v>3732</v>
      </c>
      <c r="E10" s="11" t="s">
        <v>1586</v>
      </c>
      <c r="F10" s="11" t="s">
        <v>175</v>
      </c>
      <c r="G10" s="11" t="s">
        <v>987</v>
      </c>
      <c r="H10" s="11" t="s">
        <v>987</v>
      </c>
    </row>
    <row r="11" spans="1:8" ht="24.9" x14ac:dyDescent="0.4">
      <c r="B11" s="6" t="s">
        <v>3336</v>
      </c>
      <c r="C11" s="9" t="s">
        <v>1676</v>
      </c>
      <c r="D11" s="9" t="s">
        <v>511</v>
      </c>
      <c r="E11" s="9" t="s">
        <v>3326</v>
      </c>
      <c r="F11" s="9" t="s">
        <v>3327</v>
      </c>
      <c r="G11" s="9" t="s">
        <v>3327</v>
      </c>
      <c r="H11" s="9" t="s">
        <v>3327</v>
      </c>
    </row>
    <row r="12" spans="1:8" ht="24.9" x14ac:dyDescent="0.4">
      <c r="B12" s="10" t="s">
        <v>3338</v>
      </c>
      <c r="C12" s="11" t="s">
        <v>1853</v>
      </c>
      <c r="D12" s="11" t="s">
        <v>3733</v>
      </c>
      <c r="E12" s="11" t="s">
        <v>1586</v>
      </c>
      <c r="F12" s="11" t="s">
        <v>44</v>
      </c>
      <c r="G12" s="11" t="s">
        <v>898</v>
      </c>
      <c r="H12" s="11" t="s">
        <v>898</v>
      </c>
    </row>
    <row r="13" spans="1:8" ht="24.9" x14ac:dyDescent="0.4">
      <c r="B13" s="6" t="s">
        <v>3340</v>
      </c>
      <c r="C13" s="9" t="s">
        <v>3734</v>
      </c>
      <c r="D13" s="9" t="s">
        <v>3735</v>
      </c>
      <c r="E13" s="9" t="s">
        <v>1586</v>
      </c>
      <c r="F13" s="9" t="s">
        <v>84</v>
      </c>
      <c r="G13" s="9" t="s">
        <v>959</v>
      </c>
      <c r="H13" s="9" t="s">
        <v>959</v>
      </c>
    </row>
    <row r="14" spans="1:8" ht="24.9" x14ac:dyDescent="0.4">
      <c r="B14" s="10" t="s">
        <v>3342</v>
      </c>
      <c r="C14" s="11" t="s">
        <v>3736</v>
      </c>
      <c r="D14" s="11" t="s">
        <v>3737</v>
      </c>
      <c r="E14" s="11" t="s">
        <v>1586</v>
      </c>
      <c r="F14" s="11" t="s">
        <v>3738</v>
      </c>
      <c r="G14" s="11" t="s">
        <v>1268</v>
      </c>
      <c r="H14" s="11" t="s">
        <v>3200</v>
      </c>
    </row>
    <row r="15" spans="1:8" ht="24.9" x14ac:dyDescent="0.4">
      <c r="B15" s="6" t="s">
        <v>3345</v>
      </c>
      <c r="C15" s="9" t="s">
        <v>3427</v>
      </c>
      <c r="D15" s="9" t="s">
        <v>3739</v>
      </c>
      <c r="E15" s="9" t="s">
        <v>1586</v>
      </c>
      <c r="F15" s="9" t="s">
        <v>48</v>
      </c>
      <c r="G15" s="9" t="s">
        <v>918</v>
      </c>
      <c r="H15" s="9" t="s">
        <v>918</v>
      </c>
    </row>
    <row r="16" spans="1:8" ht="24.9" x14ac:dyDescent="0.4">
      <c r="B16" s="10" t="s">
        <v>3347</v>
      </c>
      <c r="C16" s="11" t="s">
        <v>1882</v>
      </c>
      <c r="D16" s="11" t="s">
        <v>3740</v>
      </c>
      <c r="E16" s="11" t="s">
        <v>1586</v>
      </c>
      <c r="F16" s="11" t="s">
        <v>84</v>
      </c>
      <c r="G16" s="11" t="s">
        <v>959</v>
      </c>
      <c r="H16" s="11" t="s">
        <v>959</v>
      </c>
    </row>
    <row r="17" spans="2:8" ht="24.9" x14ac:dyDescent="0.4">
      <c r="B17" s="6" t="s">
        <v>3349</v>
      </c>
      <c r="C17" s="9" t="s">
        <v>1723</v>
      </c>
      <c r="D17" s="9" t="s">
        <v>3433</v>
      </c>
      <c r="E17" s="9" t="s">
        <v>1586</v>
      </c>
      <c r="F17" s="9" t="s">
        <v>80</v>
      </c>
      <c r="G17" s="9" t="s">
        <v>81</v>
      </c>
      <c r="H17" s="9" t="s">
        <v>81</v>
      </c>
    </row>
    <row r="18" spans="2:8" ht="24.9" x14ac:dyDescent="0.4">
      <c r="B18" s="10" t="s">
        <v>3350</v>
      </c>
      <c r="C18" s="11" t="s">
        <v>3447</v>
      </c>
      <c r="D18" s="11" t="s">
        <v>3741</v>
      </c>
      <c r="E18" s="11" t="s">
        <v>1586</v>
      </c>
      <c r="F18" s="11" t="s">
        <v>148</v>
      </c>
      <c r="G18" s="11" t="s">
        <v>901</v>
      </c>
      <c r="H18" s="11" t="s">
        <v>901</v>
      </c>
    </row>
    <row r="19" spans="2:8" ht="24.9" x14ac:dyDescent="0.4">
      <c r="B19" s="6" t="s">
        <v>3352</v>
      </c>
      <c r="C19" s="9" t="s">
        <v>2012</v>
      </c>
      <c r="D19" s="9" t="s">
        <v>3742</v>
      </c>
      <c r="E19" s="9" t="s">
        <v>1586</v>
      </c>
      <c r="F19" s="9" t="s">
        <v>84</v>
      </c>
      <c r="G19" s="9" t="s">
        <v>85</v>
      </c>
      <c r="H19" s="9" t="s">
        <v>85</v>
      </c>
    </row>
    <row r="20" spans="2:8" ht="24.9" x14ac:dyDescent="0.4">
      <c r="B20" s="10" t="s">
        <v>3354</v>
      </c>
      <c r="C20" s="11" t="s">
        <v>2034</v>
      </c>
      <c r="D20" s="11" t="s">
        <v>3743</v>
      </c>
      <c r="E20" s="11" t="s">
        <v>1586</v>
      </c>
      <c r="F20" s="11" t="s">
        <v>142</v>
      </c>
      <c r="G20" s="11" t="s">
        <v>897</v>
      </c>
      <c r="H20" s="11" t="s">
        <v>897</v>
      </c>
    </row>
    <row r="21" spans="2:8" ht="24.9" x14ac:dyDescent="0.4">
      <c r="B21" s="16" t="s">
        <v>3356</v>
      </c>
      <c r="C21" s="17" t="s">
        <v>3744</v>
      </c>
      <c r="D21" s="17" t="s">
        <v>3745</v>
      </c>
      <c r="E21" s="17" t="s">
        <v>1586</v>
      </c>
      <c r="F21" s="17" t="s">
        <v>3746</v>
      </c>
      <c r="G21" s="17" t="s">
        <v>3747</v>
      </c>
      <c r="H21" s="17" t="s">
        <v>3748</v>
      </c>
    </row>
  </sheetData>
  <pageMargins left="0.7" right="0.7" top="0.75" bottom="0.75" header="0.3" footer="0.3"/>
  <pageSetup paperSize="9" orientation="portrait" horizontalDpi="300" verticalDpi="300"/>
</worksheet>
</file>

<file path=xl/worksheets/sheet6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CAP'!A1", "Zurück")</f>
        <v>Zurück</v>
      </c>
    </row>
  </sheetData>
  <pageMargins left="0.7" right="0.7" top="0.75" bottom="0.75" header="0.3" footer="0.3"/>
  <pageSetup paperSize="9" orientation="portrait" horizontalDpi="300" verticalDpi="300"/>
</worksheet>
</file>

<file path=xl/worksheets/sheet6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CAP'!A1", "Zurück")</f>
        <v>Zurück</v>
      </c>
    </row>
  </sheetData>
  <pageMargins left="0.7" right="0.7" top="0.75" bottom="0.75" header="0.3" footer="0.3"/>
  <pageSetup paperSize="9" orientation="portrait" horizontalDpi="300" verticalDpi="300"/>
</worksheet>
</file>

<file path=xl/worksheets/sheet6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heetViews>
  <sheetFormatPr baseColWidth="10" defaultRowHeight="14.6" x14ac:dyDescent="0.4"/>
  <cols>
    <col min="2" max="2" width="9.69140625" customWidth="1"/>
    <col min="3" max="3" width="65.8437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CAP'!A1", "Zurück")</f>
        <v>Zurück</v>
      </c>
    </row>
    <row r="3" spans="1:11" x14ac:dyDescent="0.4">
      <c r="B3" s="7" t="s">
        <v>4436</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829</v>
      </c>
      <c r="C6" s="6" t="s">
        <v>830</v>
      </c>
      <c r="D6" s="6" t="s">
        <v>1610</v>
      </c>
      <c r="E6" s="9" t="s">
        <v>1595</v>
      </c>
      <c r="F6" s="9" t="s">
        <v>1586</v>
      </c>
      <c r="G6" s="9" t="s">
        <v>1595</v>
      </c>
      <c r="H6" s="9" t="s">
        <v>1586</v>
      </c>
      <c r="I6" s="9" t="s">
        <v>1586</v>
      </c>
      <c r="J6" s="9" t="s">
        <v>1588</v>
      </c>
      <c r="K6" s="9" t="s">
        <v>1588</v>
      </c>
    </row>
    <row r="7" spans="1:11" x14ac:dyDescent="0.4">
      <c r="B7" s="6" t="s">
        <v>829</v>
      </c>
      <c r="C7" s="6" t="s">
        <v>830</v>
      </c>
      <c r="D7" s="6" t="s">
        <v>4373</v>
      </c>
      <c r="E7" s="9" t="s">
        <v>1586</v>
      </c>
      <c r="F7" s="9" t="s">
        <v>1586</v>
      </c>
      <c r="G7" s="9" t="s">
        <v>1586</v>
      </c>
      <c r="H7" s="9" t="s">
        <v>1586</v>
      </c>
      <c r="I7" s="9" t="s">
        <v>1586</v>
      </c>
      <c r="J7" s="9" t="s">
        <v>1586</v>
      </c>
      <c r="K7" s="9" t="s">
        <v>1586</v>
      </c>
    </row>
    <row r="8" spans="1:11" x14ac:dyDescent="0.4">
      <c r="B8" s="6" t="s">
        <v>833</v>
      </c>
      <c r="C8" s="6" t="s">
        <v>834</v>
      </c>
      <c r="D8" s="6" t="s">
        <v>1610</v>
      </c>
      <c r="E8" s="9" t="s">
        <v>1632</v>
      </c>
      <c r="F8" s="9" t="s">
        <v>1586</v>
      </c>
      <c r="G8" s="9" t="s">
        <v>3869</v>
      </c>
      <c r="H8" s="9" t="s">
        <v>1586</v>
      </c>
      <c r="I8" s="9" t="s">
        <v>1586</v>
      </c>
      <c r="J8" s="9" t="s">
        <v>1584</v>
      </c>
      <c r="K8" s="9" t="s">
        <v>1584</v>
      </c>
    </row>
    <row r="9" spans="1:11" x14ac:dyDescent="0.4">
      <c r="B9" s="6" t="s">
        <v>833</v>
      </c>
      <c r="C9" s="6" t="s">
        <v>834</v>
      </c>
      <c r="D9" s="6" t="s">
        <v>4373</v>
      </c>
      <c r="E9" s="9" t="s">
        <v>1586</v>
      </c>
      <c r="F9" s="9" t="s">
        <v>1586</v>
      </c>
      <c r="G9" s="9" t="s">
        <v>1586</v>
      </c>
      <c r="H9" s="9" t="s">
        <v>1586</v>
      </c>
      <c r="I9" s="9" t="s">
        <v>1586</v>
      </c>
      <c r="J9" s="9" t="s">
        <v>1586</v>
      </c>
      <c r="K9" s="9" t="s">
        <v>1586</v>
      </c>
    </row>
    <row r="10" spans="1:11" x14ac:dyDescent="0.4">
      <c r="B10" s="6" t="s">
        <v>837</v>
      </c>
      <c r="C10" s="6" t="s">
        <v>838</v>
      </c>
      <c r="D10" s="6" t="s">
        <v>1610</v>
      </c>
      <c r="E10" s="9" t="s">
        <v>1625</v>
      </c>
      <c r="F10" s="9" t="s">
        <v>1586</v>
      </c>
      <c r="G10" s="9" t="s">
        <v>1597</v>
      </c>
      <c r="H10" s="9" t="s">
        <v>1586</v>
      </c>
      <c r="I10" s="9" t="s">
        <v>1586</v>
      </c>
      <c r="J10" s="9" t="s">
        <v>1588</v>
      </c>
      <c r="K10" s="9" t="s">
        <v>1599</v>
      </c>
    </row>
    <row r="11" spans="1:11" x14ac:dyDescent="0.4">
      <c r="B11" s="6" t="s">
        <v>837</v>
      </c>
      <c r="C11" s="6" t="s">
        <v>838</v>
      </c>
      <c r="D11" s="6" t="s">
        <v>4373</v>
      </c>
      <c r="E11" s="9" t="s">
        <v>1586</v>
      </c>
      <c r="F11" s="9" t="s">
        <v>1586</v>
      </c>
      <c r="G11" s="9" t="s">
        <v>1586</v>
      </c>
      <c r="H11" s="9" t="s">
        <v>1586</v>
      </c>
      <c r="I11" s="9" t="s">
        <v>1586</v>
      </c>
      <c r="J11" s="9" t="s">
        <v>1586</v>
      </c>
      <c r="K11" s="9" t="s">
        <v>1586</v>
      </c>
    </row>
    <row r="12" spans="1:11" x14ac:dyDescent="0.4">
      <c r="B12" s="6" t="s">
        <v>841</v>
      </c>
      <c r="C12" s="6" t="s">
        <v>842</v>
      </c>
      <c r="D12" s="6" t="s">
        <v>1610</v>
      </c>
      <c r="E12" s="9" t="s">
        <v>1668</v>
      </c>
      <c r="F12" s="9" t="s">
        <v>1586</v>
      </c>
      <c r="G12" s="9" t="s">
        <v>1585</v>
      </c>
      <c r="H12" s="9" t="s">
        <v>1586</v>
      </c>
      <c r="I12" s="9" t="s">
        <v>1586</v>
      </c>
      <c r="J12" s="9" t="s">
        <v>1584</v>
      </c>
      <c r="K12" s="9" t="s">
        <v>1601</v>
      </c>
    </row>
    <row r="13" spans="1:11" x14ac:dyDescent="0.4">
      <c r="B13" s="6" t="s">
        <v>841</v>
      </c>
      <c r="C13" s="6" t="s">
        <v>842</v>
      </c>
      <c r="D13" s="6" t="s">
        <v>4373</v>
      </c>
      <c r="E13" s="9" t="s">
        <v>1586</v>
      </c>
      <c r="F13" s="9" t="s">
        <v>1586</v>
      </c>
      <c r="G13" s="9" t="s">
        <v>1586</v>
      </c>
      <c r="H13" s="9" t="s">
        <v>1586</v>
      </c>
      <c r="I13" s="9" t="s">
        <v>1586</v>
      </c>
      <c r="J13" s="9" t="s">
        <v>1586</v>
      </c>
      <c r="K13" s="9" t="s">
        <v>1586</v>
      </c>
    </row>
    <row r="14" spans="1:11" x14ac:dyDescent="0.4">
      <c r="B14" s="6" t="s">
        <v>845</v>
      </c>
      <c r="C14" s="6" t="s">
        <v>368</v>
      </c>
      <c r="D14" s="6" t="s">
        <v>1610</v>
      </c>
      <c r="E14" s="9" t="s">
        <v>1670</v>
      </c>
      <c r="F14" s="9" t="s">
        <v>1586</v>
      </c>
      <c r="G14" s="9" t="s">
        <v>1584</v>
      </c>
      <c r="H14" s="9" t="s">
        <v>1586</v>
      </c>
      <c r="I14" s="9" t="s">
        <v>1586</v>
      </c>
      <c r="J14" s="9" t="s">
        <v>1588</v>
      </c>
      <c r="K14" s="9" t="s">
        <v>1625</v>
      </c>
    </row>
    <row r="15" spans="1:11" x14ac:dyDescent="0.4">
      <c r="B15" s="6" t="s">
        <v>845</v>
      </c>
      <c r="C15" s="6" t="s">
        <v>368</v>
      </c>
      <c r="D15" s="6" t="s">
        <v>4373</v>
      </c>
      <c r="E15" s="9" t="s">
        <v>1586</v>
      </c>
      <c r="F15" s="9" t="s">
        <v>1586</v>
      </c>
      <c r="G15" s="9" t="s">
        <v>1586</v>
      </c>
      <c r="H15" s="9" t="s">
        <v>1586</v>
      </c>
      <c r="I15" s="9" t="s">
        <v>1586</v>
      </c>
      <c r="J15" s="9" t="s">
        <v>1586</v>
      </c>
      <c r="K15" s="9" t="s">
        <v>1586</v>
      </c>
    </row>
    <row r="16" spans="1:11" x14ac:dyDescent="0.4">
      <c r="B16" s="6" t="s">
        <v>846</v>
      </c>
      <c r="C16" s="6" t="s">
        <v>847</v>
      </c>
      <c r="D16" s="6" t="s">
        <v>1610</v>
      </c>
      <c r="E16" s="9" t="s">
        <v>1663</v>
      </c>
      <c r="F16" s="9" t="s">
        <v>1586</v>
      </c>
      <c r="G16" s="9" t="s">
        <v>1661</v>
      </c>
      <c r="H16" s="9" t="s">
        <v>1586</v>
      </c>
      <c r="I16" s="9" t="s">
        <v>1586</v>
      </c>
      <c r="J16" s="9" t="s">
        <v>1595</v>
      </c>
      <c r="K16" s="9" t="s">
        <v>1601</v>
      </c>
    </row>
    <row r="17" spans="2:11" x14ac:dyDescent="0.4">
      <c r="B17" s="6" t="s">
        <v>846</v>
      </c>
      <c r="C17" s="6" t="s">
        <v>847</v>
      </c>
      <c r="D17" s="6" t="s">
        <v>4373</v>
      </c>
      <c r="E17" s="9" t="s">
        <v>1586</v>
      </c>
      <c r="F17" s="9" t="s">
        <v>1586</v>
      </c>
      <c r="G17" s="9" t="s">
        <v>1586</v>
      </c>
      <c r="H17" s="9" t="s">
        <v>1586</v>
      </c>
      <c r="I17" s="9" t="s">
        <v>1586</v>
      </c>
      <c r="J17" s="9" t="s">
        <v>1586</v>
      </c>
      <c r="K17" s="9" t="s">
        <v>1586</v>
      </c>
    </row>
    <row r="18" spans="2:11" x14ac:dyDescent="0.4">
      <c r="B18"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6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heetViews>
  <sheetFormatPr baseColWidth="10" defaultRowHeight="14.6" x14ac:dyDescent="0.4"/>
  <cols>
    <col min="2" max="2" width="9.69140625" customWidth="1"/>
    <col min="3" max="3" width="80.460937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CAP'!A1", "Zurück")</f>
        <v>Zurück</v>
      </c>
    </row>
    <row r="3" spans="1:11" x14ac:dyDescent="0.4">
      <c r="B3" s="7" t="s">
        <v>4403</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61</v>
      </c>
      <c r="C6" s="21"/>
      <c r="D6" s="21"/>
      <c r="E6" s="29"/>
      <c r="F6" s="29"/>
      <c r="G6" s="29"/>
      <c r="H6" s="29"/>
      <c r="I6" s="29"/>
      <c r="J6" s="29"/>
      <c r="K6" s="29"/>
    </row>
    <row r="7" spans="1:11" x14ac:dyDescent="0.4">
      <c r="B7" s="6" t="s">
        <v>333</v>
      </c>
      <c r="C7" s="6" t="s">
        <v>334</v>
      </c>
      <c r="D7" s="6" t="s">
        <v>1610</v>
      </c>
      <c r="E7" s="9" t="s">
        <v>1586</v>
      </c>
      <c r="F7" s="9" t="s">
        <v>1586</v>
      </c>
      <c r="G7" s="9" t="s">
        <v>1586</v>
      </c>
      <c r="H7" s="9" t="s">
        <v>1586</v>
      </c>
      <c r="I7" s="9" t="s">
        <v>1586</v>
      </c>
      <c r="J7" s="9" t="s">
        <v>1586</v>
      </c>
      <c r="K7" s="9" t="s">
        <v>1586</v>
      </c>
    </row>
    <row r="8" spans="1:11" x14ac:dyDescent="0.4">
      <c r="B8" s="6" t="s">
        <v>333</v>
      </c>
      <c r="C8" s="6" t="s">
        <v>334</v>
      </c>
      <c r="D8" s="6" t="s">
        <v>4373</v>
      </c>
      <c r="E8" s="9" t="s">
        <v>1586</v>
      </c>
      <c r="F8" s="9" t="s">
        <v>1586</v>
      </c>
      <c r="G8" s="9" t="s">
        <v>1586</v>
      </c>
      <c r="H8" s="9" t="s">
        <v>1586</v>
      </c>
      <c r="I8" s="9" t="s">
        <v>1586</v>
      </c>
      <c r="J8" s="9" t="s">
        <v>1586</v>
      </c>
      <c r="K8" s="9" t="s">
        <v>1586</v>
      </c>
    </row>
    <row r="9" spans="1:11" x14ac:dyDescent="0.4">
      <c r="B9" s="6" t="s">
        <v>335</v>
      </c>
      <c r="C9" s="6" t="s">
        <v>336</v>
      </c>
      <c r="D9" s="6" t="s">
        <v>1610</v>
      </c>
      <c r="E9" s="9" t="s">
        <v>1586</v>
      </c>
      <c r="F9" s="9" t="s">
        <v>1586</v>
      </c>
      <c r="G9" s="9" t="s">
        <v>1586</v>
      </c>
      <c r="H9" s="9" t="s">
        <v>1586</v>
      </c>
      <c r="I9" s="9" t="s">
        <v>1586</v>
      </c>
      <c r="J9" s="9" t="s">
        <v>1586</v>
      </c>
      <c r="K9" s="9" t="s">
        <v>1586</v>
      </c>
    </row>
    <row r="10" spans="1:11" x14ac:dyDescent="0.4">
      <c r="B10" s="6" t="s">
        <v>335</v>
      </c>
      <c r="C10" s="6" t="s">
        <v>336</v>
      </c>
      <c r="D10" s="6" t="s">
        <v>4373</v>
      </c>
      <c r="E10" s="9" t="s">
        <v>1586</v>
      </c>
      <c r="F10" s="9" t="s">
        <v>1586</v>
      </c>
      <c r="G10" s="9" t="s">
        <v>1586</v>
      </c>
      <c r="H10" s="9" t="s">
        <v>1586</v>
      </c>
      <c r="I10" s="9" t="s">
        <v>1586</v>
      </c>
      <c r="J10" s="9" t="s">
        <v>1586</v>
      </c>
      <c r="K10" s="9" t="s">
        <v>1586</v>
      </c>
    </row>
    <row r="11" spans="1:11" x14ac:dyDescent="0.4">
      <c r="B11" s="6" t="s">
        <v>337</v>
      </c>
      <c r="C11" s="6" t="s">
        <v>338</v>
      </c>
      <c r="D11" s="6" t="s">
        <v>1610</v>
      </c>
      <c r="E11" s="9" t="s">
        <v>1586</v>
      </c>
      <c r="F11" s="9" t="s">
        <v>1586</v>
      </c>
      <c r="G11" s="9" t="s">
        <v>1586</v>
      </c>
      <c r="H11" s="9" t="s">
        <v>1586</v>
      </c>
      <c r="I11" s="9" t="s">
        <v>1586</v>
      </c>
      <c r="J11" s="9" t="s">
        <v>1586</v>
      </c>
      <c r="K11" s="9" t="s">
        <v>1586</v>
      </c>
    </row>
    <row r="12" spans="1:11" x14ac:dyDescent="0.4">
      <c r="B12" s="6" t="s">
        <v>337</v>
      </c>
      <c r="C12" s="6" t="s">
        <v>338</v>
      </c>
      <c r="D12" s="6" t="s">
        <v>4373</v>
      </c>
      <c r="E12" s="9" t="s">
        <v>1586</v>
      </c>
      <c r="F12" s="9" t="s">
        <v>1586</v>
      </c>
      <c r="G12" s="9" t="s">
        <v>1586</v>
      </c>
      <c r="H12" s="9" t="s">
        <v>1586</v>
      </c>
      <c r="I12" s="9" t="s">
        <v>1586</v>
      </c>
      <c r="J12" s="9" t="s">
        <v>1586</v>
      </c>
      <c r="K12" s="9" t="s">
        <v>1586</v>
      </c>
    </row>
    <row r="13" spans="1:11" x14ac:dyDescent="0.4">
      <c r="B13" s="21" t="s">
        <v>41</v>
      </c>
      <c r="C13" s="21"/>
      <c r="D13" s="21"/>
      <c r="E13" s="29"/>
      <c r="F13" s="29"/>
      <c r="G13" s="29"/>
      <c r="H13" s="29"/>
      <c r="I13" s="29"/>
      <c r="J13" s="29"/>
      <c r="K13" s="29"/>
    </row>
    <row r="14" spans="1:11" x14ac:dyDescent="0.4">
      <c r="B14" s="6" t="s">
        <v>339</v>
      </c>
      <c r="C14" s="6" t="s">
        <v>43</v>
      </c>
      <c r="D14" s="6" t="s">
        <v>1610</v>
      </c>
      <c r="E14" s="9" t="s">
        <v>1586</v>
      </c>
      <c r="F14" s="9" t="s">
        <v>1586</v>
      </c>
      <c r="G14" s="9" t="s">
        <v>1586</v>
      </c>
      <c r="H14" s="9" t="s">
        <v>1586</v>
      </c>
      <c r="I14" s="9" t="s">
        <v>1586</v>
      </c>
      <c r="J14" s="9" t="s">
        <v>1586</v>
      </c>
      <c r="K14" s="9" t="s">
        <v>1595</v>
      </c>
    </row>
    <row r="15" spans="1:11" x14ac:dyDescent="0.4">
      <c r="B15" s="6" t="s">
        <v>339</v>
      </c>
      <c r="C15" s="6" t="s">
        <v>43</v>
      </c>
      <c r="D15" s="6" t="s">
        <v>4373</v>
      </c>
      <c r="E15" s="9" t="s">
        <v>1586</v>
      </c>
      <c r="F15" s="9" t="s">
        <v>1586</v>
      </c>
      <c r="G15" s="9" t="s">
        <v>1586</v>
      </c>
      <c r="H15" s="9" t="s">
        <v>1586</v>
      </c>
      <c r="I15" s="9" t="s">
        <v>1586</v>
      </c>
      <c r="J15" s="9" t="s">
        <v>1586</v>
      </c>
      <c r="K15" s="9" t="s">
        <v>1586</v>
      </c>
    </row>
    <row r="16" spans="1:11" x14ac:dyDescent="0.4">
      <c r="B16" s="6" t="s">
        <v>340</v>
      </c>
      <c r="C16" s="6" t="s">
        <v>47</v>
      </c>
      <c r="D16" s="6" t="s">
        <v>1610</v>
      </c>
      <c r="E16" s="9" t="s">
        <v>1586</v>
      </c>
      <c r="F16" s="9" t="s">
        <v>1586</v>
      </c>
      <c r="G16" s="9" t="s">
        <v>1586</v>
      </c>
      <c r="H16" s="9" t="s">
        <v>1586</v>
      </c>
      <c r="I16" s="9" t="s">
        <v>1586</v>
      </c>
      <c r="J16" s="9" t="s">
        <v>1586</v>
      </c>
      <c r="K16" s="9" t="s">
        <v>1661</v>
      </c>
    </row>
    <row r="17" spans="2:11" x14ac:dyDescent="0.4">
      <c r="B17" s="6" t="s">
        <v>340</v>
      </c>
      <c r="C17" s="6" t="s">
        <v>47</v>
      </c>
      <c r="D17" s="6" t="s">
        <v>4373</v>
      </c>
      <c r="E17" s="9" t="s">
        <v>1586</v>
      </c>
      <c r="F17" s="9" t="s">
        <v>1586</v>
      </c>
      <c r="G17" s="9" t="s">
        <v>1586</v>
      </c>
      <c r="H17" s="9" t="s">
        <v>1586</v>
      </c>
      <c r="I17" s="9" t="s">
        <v>1586</v>
      </c>
      <c r="J17" s="9" t="s">
        <v>1586</v>
      </c>
      <c r="K17" s="9" t="s">
        <v>1586</v>
      </c>
    </row>
    <row r="18" spans="2:11" x14ac:dyDescent="0.4">
      <c r="B18" s="6" t="s">
        <v>343</v>
      </c>
      <c r="C18" s="6" t="s">
        <v>51</v>
      </c>
      <c r="D18" s="6" t="s">
        <v>1610</v>
      </c>
      <c r="E18" s="9" t="s">
        <v>1586</v>
      </c>
      <c r="F18" s="9" t="s">
        <v>1586</v>
      </c>
      <c r="G18" s="9" t="s">
        <v>1586</v>
      </c>
      <c r="H18" s="9" t="s">
        <v>1586</v>
      </c>
      <c r="I18" s="9" t="s">
        <v>1586</v>
      </c>
      <c r="J18" s="9" t="s">
        <v>1586</v>
      </c>
      <c r="K18" s="9" t="s">
        <v>1586</v>
      </c>
    </row>
    <row r="19" spans="2:11" x14ac:dyDescent="0.4">
      <c r="B19" s="6" t="s">
        <v>343</v>
      </c>
      <c r="C19" s="6" t="s">
        <v>51</v>
      </c>
      <c r="D19" s="6" t="s">
        <v>4373</v>
      </c>
      <c r="E19" s="9" t="s">
        <v>1586</v>
      </c>
      <c r="F19" s="9" t="s">
        <v>1586</v>
      </c>
      <c r="G19" s="9" t="s">
        <v>1586</v>
      </c>
      <c r="H19" s="9" t="s">
        <v>1586</v>
      </c>
      <c r="I19" s="9" t="s">
        <v>1586</v>
      </c>
      <c r="J19" s="9" t="s">
        <v>1586</v>
      </c>
      <c r="K19" s="9" t="s">
        <v>1586</v>
      </c>
    </row>
    <row r="20" spans="2:11" x14ac:dyDescent="0.4">
      <c r="B20" s="13" t="s">
        <v>859</v>
      </c>
    </row>
  </sheetData>
  <mergeCells count="6">
    <mergeCell ref="B13:K13"/>
    <mergeCell ref="B4:B5"/>
    <mergeCell ref="C4:C5"/>
    <mergeCell ref="D4:D5"/>
    <mergeCell ref="E4:K4"/>
    <mergeCell ref="B6:K6"/>
  </mergeCells>
  <pageMargins left="0.7" right="0.7" top="0.75" bottom="0.75" header="0.3" footer="0.3"/>
  <pageSetup paperSize="9" orientation="portrait" horizontalDpi="300" verticalDpi="300"/>
</worksheet>
</file>

<file path=xl/worksheets/sheet6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HYPERLINK("#'MC - K3_1_QI'!A1", "Qualitätsindikatoren: Übersicht über Auffälligkeiten und Qualitätssicherungsmaßnahmen gem. § 17 DeQS-RL")</f>
        <v>Qualitätsindikatoren: Übersicht über Auffälligkeiten und Qualitätssicherungsmaßnahmen gem. § 17 DeQS-RL</v>
      </c>
      <c r="C6" s="2" t="str">
        <f>HYPERLINK("#'MC - K3_1_QI'!A1", "K3_1_QI")</f>
        <v>K3_1_QI</v>
      </c>
    </row>
    <row r="7" spans="1:3" x14ac:dyDescent="0.4">
      <c r="B7" s="2" t="str">
        <f>HYPERLINK("#'MC - K3_1_AK'!A1", "Auffälligkeitskriterien: Übersicht über Auffälligkeiten und Qualitätssicherungsmaßnahmen gem. § 17 DeQS-RL")</f>
        <v>Auffälligkeitskriterien: Übersicht über Auffälligkeiten und Qualitätssicherungsmaßnahmen gem. § 17 DeQS-RL</v>
      </c>
      <c r="C7" s="2" t="str">
        <f>HYPERLINK("#'MC - K3_1_AK'!A1", "K3_1_AK")</f>
        <v>K3_1_AK</v>
      </c>
    </row>
    <row r="8" spans="1:3" x14ac:dyDescent="0.4">
      <c r="B8" s="2" t="str">
        <f>HYPERLINK("#'MC - K3_2_QI'!A1", "Qualitätsindikatoren: Auffälligkeiten und Bewertungen nach Abschluss des Stellungnahmeverfahrens (AJ 2023)")</f>
        <v>Qualitätsindikatoren: Auffälligkeiten und Bewertungen nach Abschluss des Stellungnahmeverfahrens (AJ 2023)</v>
      </c>
      <c r="C8" s="2" t="str">
        <f>HYPERLINK("#'MC - K3_2_QI'!A1", "K3_2_QI")</f>
        <v>K3_2_QI</v>
      </c>
    </row>
    <row r="9" spans="1:3" x14ac:dyDescent="0.4">
      <c r="B9" s="2" t="str">
        <f>HYPERLINK("#'MC - K3_2_AK'!A1", "Auffälligkeitskriterien: Auffälligkeiten und Bewertungen nach Abschluss des Stellungnahmeverfahrens (AJ 2023)")</f>
        <v>Auffälligkeitskriterien: Auffälligkeiten und Bewertungen nach Abschluss des Stellungnahmeverfahrens (AJ 2023)</v>
      </c>
      <c r="C9" s="2" t="str">
        <f>HYPERLINK("#'MC - K3_2_AK'!A1", "K3_2_AK")</f>
        <v>K3_2_AK</v>
      </c>
    </row>
    <row r="10" spans="1:3" x14ac:dyDescent="0.4">
      <c r="B10" s="2" t="str">
        <f>HYPERLINK("#'MC - K3_3_QI'!A1", "Qualitätsindikatoren: Wiederholte Auffälligkeiten (AJ 2023 und Vorjahre)")</f>
        <v>Qualitätsindikatoren: Wiederholte Auffälligkeiten (AJ 2023 und Vorjahre)</v>
      </c>
      <c r="C10" s="2" t="str">
        <f>HYPERLINK("#'MC - K3_3_QI'!A1", "K3_3_QI")</f>
        <v>K3_3_QI</v>
      </c>
    </row>
    <row r="11" spans="1:3" x14ac:dyDescent="0.4">
      <c r="B11" s="2" t="str">
        <f>HYPERLINK("#'MC - K3_3_AK'!A1", "Auffälligkeitskriterien: Wiederholte Auffälligkeiten (AJ 2023 und Vorjahre)")</f>
        <v>Auffälligkeitskriterien: Wiederholte Auffälligkeiten (AJ 2023 und Vorjahre)</v>
      </c>
      <c r="C11" s="2" t="str">
        <f>HYPERLINK("#'MC - K3_3_AK'!A1", "K3_3_AK")</f>
        <v>K3_3_AK</v>
      </c>
    </row>
    <row r="12" spans="1:3" x14ac:dyDescent="0.4">
      <c r="B12" s="2" t="str">
        <f>HYPERLINK("#'MC - K3_4_QI'!A1", "Qualitätsindikatoren: Mehrfache Auffälligkeiten bei Leistungserbringern (AJ 2023)")</f>
        <v>Qualitätsindikatoren: Mehrfache Auffälligkeiten bei Leistungserbringern (AJ 2023)</v>
      </c>
      <c r="C12" s="2" t="str">
        <f>HYPERLINK("#'MC - K3_4_QI'!A1", "K3_4_QI")</f>
        <v>K3_4_QI</v>
      </c>
    </row>
    <row r="13" spans="1:3" x14ac:dyDescent="0.4">
      <c r="B13" s="2" t="str">
        <f>HYPERLINK("#'MC - K3_4_AK'!A1", "Auffälligkeitskriterien: Mehrfache Auffälligkeiten bei Leistungserbringern (AJ 2023)")</f>
        <v>Auffälligkeitskriterien: Mehrfache Auffälligkeiten bei Leistungserbringern (AJ 2023)</v>
      </c>
      <c r="C13" s="2" t="str">
        <f>HYPERLINK("#'MC - K3_4_AK'!A1", "K3_4_AK")</f>
        <v>K3_4_AK</v>
      </c>
    </row>
    <row r="14" spans="1:3" x14ac:dyDescent="0.4">
      <c r="B14" s="2" t="str">
        <f>HYPERLINK("#'MC - K3_5_QI'!A1", "Auffälligkeiten und Stellungnahmeverfahren nach Fallzahl pro Qualitätsindikator (AJ 2023)")</f>
        <v>Auffälligkeiten und Stellungnahmeverfahren nach Fallzahl pro Qualitätsindikator (AJ 2023)</v>
      </c>
      <c r="C14" s="2" t="str">
        <f>HYPERLINK("#'MC - K3_5_QI'!A1", "K3_5_QI")</f>
        <v>K3_5_QI</v>
      </c>
    </row>
    <row r="15" spans="1:3" x14ac:dyDescent="0.4">
      <c r="B15" s="2" t="str">
        <f>HYPERLINK("#'MC - A_1_QI'!A1", "Qualitätsindikatoren: Art der Auffälligkeit (AJ 2023)")</f>
        <v>Qualitätsindikatoren: Art der Auffälligkeit (AJ 2023)</v>
      </c>
      <c r="C15" s="2" t="str">
        <f>HYPERLINK("#'MC - A_1_QI'!A1", "A_1_QI")</f>
        <v>A_1_QI</v>
      </c>
    </row>
    <row r="16" spans="1:3" x14ac:dyDescent="0.4">
      <c r="B16" s="2" t="str">
        <f>HYPERLINK("#'MC - A_1_AK'!A1", "Auffälligkeitskriterien: Art der Auffälligkeit (AJ 2023)")</f>
        <v>Auffälligkeitskriterien: Art der Auffälligkeit (AJ 2023)</v>
      </c>
      <c r="C16" s="2" t="str">
        <f>HYPERLINK("#'MC - A_1_AK'!A1", "A_1_AK")</f>
        <v>A_1_AK</v>
      </c>
    </row>
    <row r="17" spans="2:3" x14ac:dyDescent="0.4">
      <c r="B17" s="2" t="str">
        <f>HYPERLINK("#'MC - A_2_QI_a'!A1", "Qualitätsindikatoren: Stellungnahmeverfahren (AJ 2023)")</f>
        <v>Qualitätsindikatoren: Stellungnahmeverfahren (AJ 2023)</v>
      </c>
      <c r="C17" s="2" t="str">
        <f>HYPERLINK("#'MC - A_2_QI_a'!A1", "A_2_QI_a")</f>
        <v>A_2_QI_a</v>
      </c>
    </row>
    <row r="18" spans="2:3" x14ac:dyDescent="0.4">
      <c r="B18" s="2" t="str">
        <f>HYPERLINK("#'MC - A_2_AK_a'!A1", "Auffälligkeitskriterien: Stellungnahmeverfahren (AJ 2023)")</f>
        <v>Auffälligkeitskriterien: Stellungnahmeverfahren (AJ 2023)</v>
      </c>
      <c r="C18" s="2" t="str">
        <f>HYPERLINK("#'MC - A_2_AK_a'!A1", "A_2_AK_a")</f>
        <v>A_2_AK_a</v>
      </c>
    </row>
    <row r="19" spans="2:3" x14ac:dyDescent="0.4">
      <c r="B19" s="2" t="str">
        <f>HYPERLINK("#'MC - A_2_QI_b'!A1", "Qualitätsindikatoren: Freitextkommentare zur Nicht-Einleitung von Stellungnahmeverfahren (AJ 2023)")</f>
        <v>Qualitätsindikatoren: Freitextkommentare zur Nicht-Einleitung von Stellungnahmeverfahren (AJ 2023)</v>
      </c>
      <c r="C19" s="2" t="str">
        <f>HYPERLINK("#'MC - A_2_QI_b'!A1", "A_2_QI_b")</f>
        <v>A_2_QI_b</v>
      </c>
    </row>
    <row r="20" spans="2:3" x14ac:dyDescent="0.4">
      <c r="B20" s="2" t="str">
        <f>HYPERLINK("#'MC - A_2_AK_b'!A1", "Auffälligkeitskriterien: Freitextkommentare zur Nicht-Einleitung von Stellungnahmeverfahren (AJ 2023)")</f>
        <v>Auffälligkeitskriterien: Freitextkommentare zur Nicht-Einleitung von Stellungnahmeverfahren (AJ 2023)</v>
      </c>
      <c r="C20" s="2" t="str">
        <f>HYPERLINK("#'MC - A_2_AK_b'!A1", "A_2_AK_b")</f>
        <v>A_2_AK_b</v>
      </c>
    </row>
    <row r="21" spans="2:3" x14ac:dyDescent="0.4">
      <c r="B21" s="2" t="str">
        <f>HYPERLINK("#'MC - A_3_AK_a'!A1", "Auffälligkeitskriterien: Bewertung der qualitativ auffälligen Ergebnisse (AJ 2023)")</f>
        <v>Auffälligkeitskriterien: Bewertung der qualitativ auffälligen Ergebnisse (AJ 2023)</v>
      </c>
      <c r="C21" s="2" t="str">
        <f>HYPERLINK("#'MC - A_3_AK_a'!A1", "A_3_AK_a")</f>
        <v>A_3_AK_a</v>
      </c>
    </row>
    <row r="22" spans="2:3" x14ac:dyDescent="0.4">
      <c r="B22" s="2" t="str">
        <f>HYPERLINK("#'MC - A_3_AK_b'!A1", "Auffälligkeitskriterien: Freitextkommentare zur Bewertung der qualitativ auffälligen Ergebnisse (AJ 2023)")</f>
        <v>Auffälligkeitskriterien: Freitextkommentare zur Bewertung der qualitativ auffälligen Ergebnisse (AJ 2023)</v>
      </c>
      <c r="C22" s="2" t="str">
        <f>HYPERLINK("#'MC - A_3_AK_b'!A1", "A_3_AK_b")</f>
        <v>A_3_AK_b</v>
      </c>
    </row>
    <row r="23" spans="2:3" x14ac:dyDescent="0.4">
      <c r="B23" s="2" t="str">
        <f>HYPERLINK("#'MC - A_4_QI_a'!A1", "Qualitätsindikatoren: Bewertung der qualitativ auffälligen Ergebnisse (AJ 2023)")</f>
        <v>Qualitätsindikatoren: Bewertung der qualitativ auffälligen Ergebnisse (AJ 2023)</v>
      </c>
      <c r="C23" s="2" t="str">
        <f>HYPERLINK("#'MC - A_4_QI_a'!A1", "A_4_QI_a")</f>
        <v>A_4_QI_a</v>
      </c>
    </row>
    <row r="24" spans="2:3" x14ac:dyDescent="0.4">
      <c r="B24" s="2" t="str">
        <f>HYPERLINK("#'MC - A_4_QI_b'!A1", "Qualitätsindikatoren: Freitextkommentare zur Bewertung der qualitativ auffälligen Ergebnisse (AJ 2023)")</f>
        <v>Qualitätsindikatoren: Freitextkommentare zur Bewertung der qualitativ auffälligen Ergebnisse (AJ 2023)</v>
      </c>
      <c r="C24" s="2" t="str">
        <f>HYPERLINK("#'MC - A_4_QI_b'!A1", "A_4_QI_b")</f>
        <v>A_4_QI_b</v>
      </c>
    </row>
    <row r="25" spans="2:3" x14ac:dyDescent="0.4">
      <c r="B25" s="2" t="str">
        <f>HYPERLINK("#'MC - A_5_AK_a'!A1", "Auffälligkeitskriterien: Bewertung der qualitativ unauffälligen Ergebnisse (AJ 2023)")</f>
        <v>Auffälligkeitskriterien: Bewertung der qualitativ unauffälligen Ergebnisse (AJ 2023)</v>
      </c>
      <c r="C25" s="2" t="str">
        <f>HYPERLINK("#'MC - A_5_AK_a'!A1", "A_5_AK_a")</f>
        <v>A_5_AK_a</v>
      </c>
    </row>
    <row r="26" spans="2:3" x14ac:dyDescent="0.4">
      <c r="B26" s="2" t="str">
        <f>HYPERLINK("#'MC - A_5_AK_b'!A1", "Auffälligkeitskriterien: Freitextkommentare zur Bewertung der qualitativ unauffälligen Ergebnisse (AJ 2023)")</f>
        <v>Auffälligkeitskriterien: Freitextkommentare zur Bewertung der qualitativ unauffälligen Ergebnisse (AJ 2023)</v>
      </c>
      <c r="C26" s="2" t="str">
        <f>HYPERLINK("#'MC - A_5_AK_b'!A1", "A_5_AK_b")</f>
        <v>A_5_AK_b</v>
      </c>
    </row>
    <row r="27" spans="2:3" x14ac:dyDescent="0.4">
      <c r="B27" s="2" t="str">
        <f>HYPERLINK("#'MC - A_6_QI_a'!A1", "Qualitätsindikatoren: Bewertung der qualitativ unauffälligen Ergebnisse (AJ 2023)")</f>
        <v>Qualitätsindikatoren: Bewertung der qualitativ unauffälligen Ergebnisse (AJ 2023)</v>
      </c>
      <c r="C27" s="2" t="str">
        <f>HYPERLINK("#'MC - A_6_QI_a'!A1", "A_6_QI_a")</f>
        <v>A_6_QI_a</v>
      </c>
    </row>
    <row r="28" spans="2:3" x14ac:dyDescent="0.4">
      <c r="B28" s="2" t="str">
        <f>HYPERLINK("#'MC - A_6_QI_b'!A1", "Qualitätsindikatoren: Freitextkommentare zur Bewertung der qualitativ unauffälligen Ergebnisse (AJ 2023)")</f>
        <v>Qualitätsindikatoren: Freitextkommentare zur Bewertung der qualitativ unauffälligen Ergebnisse (AJ 2023)</v>
      </c>
      <c r="C28" s="2" t="str">
        <f>HYPERLINK("#'MC - A_6_QI_b'!A1", "A_6_QI_b")</f>
        <v>A_6_QI_b</v>
      </c>
    </row>
    <row r="29" spans="2:3" x14ac:dyDescent="0.4">
      <c r="B29" s="2" t="str">
        <f>HYPERLINK("#'MC - A_7_AK_a'!A1", "Auffälligkeitskriterien: Bewertung der  Ergebnisse als Sonstiges (AJ 2023)")</f>
        <v>Auffälligkeitskriterien: Bewertung der  Ergebnisse als Sonstiges (AJ 2023)</v>
      </c>
      <c r="C29" s="2" t="str">
        <f>HYPERLINK("#'MC - A_7_AK_a'!A1", "A_7_AK_a")</f>
        <v>A_7_AK_a</v>
      </c>
    </row>
    <row r="30" spans="2:3" x14ac:dyDescent="0.4">
      <c r="B30" s="2" t="str">
        <f>HYPERLINK("#'MC - A_7_AK_b'!A1", "Auffälligkeitskriterien: Freitextkommentare zur Bewertung der Ergebnisse als Sonstiges (AJ 2023)")</f>
        <v>Auffälligkeitskriterien: Freitextkommentare zur Bewertung der Ergebnisse als Sonstiges (AJ 2023)</v>
      </c>
      <c r="C30" s="2" t="str">
        <f>HYPERLINK("#'MC - A_7_AK_b'!A1", "A_7_AK_b")</f>
        <v>A_7_AK_b</v>
      </c>
    </row>
    <row r="31" spans="2:3" x14ac:dyDescent="0.4">
      <c r="B31" s="2" t="str">
        <f>HYPERLINK("#'MC - A_8_QI_a'!A1", "Qualitätsindikatoren: Bewertung der Ergebnisse als Dokumentationsfehler oder Sonstiges (AJ 2023)")</f>
        <v>Qualitätsindikatoren: Bewertung der Ergebnisse als Dokumentationsfehler oder Sonstiges (AJ 2023)</v>
      </c>
      <c r="C31" s="2" t="str">
        <f>HYPERLINK("#'MC - A_8_QI_a'!A1", "A_8_QI_a")</f>
        <v>A_8_QI_a</v>
      </c>
    </row>
    <row r="32" spans="2:3" x14ac:dyDescent="0.4">
      <c r="B32" s="2" t="str">
        <f>HYPERLINK("#'MC - A_8_QI_b'!A1", "Qualitätsindikatoren: Freitextkommentare zur Bewertung der Ergebnisse als Dokumentationsfehler oder Sonstiges (AJ 2023)")</f>
        <v>Qualitätsindikatoren: Freitextkommentare zur Bewertung der Ergebnisse als Dokumentationsfehler oder Sonstiges (AJ 2023)</v>
      </c>
      <c r="C32" s="2" t="str">
        <f>HYPERLINK("#'MC - A_8_QI_b'!A1", "A_8_QI_b")</f>
        <v>A_8_QI_b</v>
      </c>
    </row>
    <row r="33" spans="2:3" x14ac:dyDescent="0.4">
      <c r="B33" s="2" t="str">
        <f>HYPERLINK("#'MC - A_9_QI'!A1", "Qualitätsindikatoren: Initiierung Maßnahmenstufe 1 und 2 (AJ 2023)")</f>
        <v>Qualitätsindikatoren: Initiierung Maßnahmenstufe 1 und 2 (AJ 2023)</v>
      </c>
      <c r="C33" s="2" t="str">
        <f>HYPERLINK("#'MC - A_9_QI'!A1", "A_9_QI")</f>
        <v>A_9_QI</v>
      </c>
    </row>
    <row r="34" spans="2:3" x14ac:dyDescent="0.4">
      <c r="B34" s="2" t="str">
        <f>HYPERLINK("#'MC - A_9_AK'!A1", "Auffälligkeitskriterien: Initiierung Maßnahmenstufe 1 und 2 (AJ 2023)")</f>
        <v>Auffälligkeitskriterien: Initiierung Maßnahmenstufe 1 und 2 (AJ 2023)</v>
      </c>
      <c r="C34" s="2" t="str">
        <f>HYPERLINK("#'MC - A_9_AK'!A1", "A_9_AK")</f>
        <v>A_9_AK</v>
      </c>
    </row>
    <row r="35" spans="2:3" x14ac:dyDescent="0.4">
      <c r="B35" s="2" t="str">
        <f>HYPERLINK("#'MC - A_10_QI'!A1", "Qualitätsindikatoren: Ergebnisse nach Stellungnahmeverfahren pro Bundesland (AJ 2023)")</f>
        <v>Qualitätsindikatoren: Ergebnisse nach Stellungnahmeverfahren pro Bundesland (AJ 2023)</v>
      </c>
      <c r="C35" s="2" t="str">
        <f>HYPERLINK("#'MC - A_10_QI'!A1", "A_10_QI")</f>
        <v>A_10_QI</v>
      </c>
    </row>
    <row r="36" spans="2:3" x14ac:dyDescent="0.4">
      <c r="B36" s="2" t="str">
        <f>HYPERLINK("#'MC - A_10_AK'!A1", "Auffälligkeitskriterien: Ergebnisse nach Stellungnahmeverfahren pro Bundesland (AJ 2023)")</f>
        <v>Auffälligkeitskriterien: Ergebnisse nach Stellungnahmeverfahren pro Bundesland (AJ 2023)</v>
      </c>
      <c r="C36" s="2" t="str">
        <f>HYPERLINK("#'MC - A_10_AK'!A1", "A_10_AK")</f>
        <v>A_10_AK</v>
      </c>
    </row>
    <row r="37" spans="2:3" x14ac:dyDescent="0.4">
      <c r="B37" s="2" t="str">
        <f>HYPERLINK("#'MC - A_11_AK_QI'!A1", "Qualitätsindikatoren und Auffälligkeitskriterien: Best practice (AJ 2023)")</f>
        <v>Qualitätsindikatoren und Auffälligkeitskriterien: Best practice (AJ 2023)</v>
      </c>
      <c r="C37" s="2" t="str">
        <f>HYPERLINK("#'MC - A_11_AK_QI'!A1", "A_11_AK_QI")</f>
        <v>A_11_AK_QI</v>
      </c>
    </row>
    <row r="38" spans="2:3" x14ac:dyDescent="0.4">
      <c r="B38" s="2" t="str">
        <f>HYPERLINK("#'MC - A_12_QI'!A1", "Darstellung des Verlaufs der Bewertung (AJ 2023)")</f>
        <v>Darstellung des Verlaufs der Bewertung (AJ 2023)</v>
      </c>
      <c r="C38" s="2" t="str">
        <f>HYPERLINK("#'MC - A_12_QI'!A1", "A_12_QI")</f>
        <v>A_12_QI</v>
      </c>
    </row>
    <row r="39" spans="2:3" x14ac:dyDescent="0.4">
      <c r="B39" s="2" t="str">
        <f>HYPERLINK("#'MC - A_13_QI'!A1", "Qualitätsindikatoren: Art der Maßnahme in Maßnahmenstufe 1 (AJ 2022 und 2023)")</f>
        <v>Qualitätsindikatoren: Art der Maßnahme in Maßnahmenstufe 1 (AJ 2022 und 2023)</v>
      </c>
      <c r="C39" s="2" t="str">
        <f>HYPERLINK("#'MC - A_13_QI'!A1", "A_13_QI")</f>
        <v>A_13_QI</v>
      </c>
    </row>
    <row r="40" spans="2:3" x14ac:dyDescent="0.4">
      <c r="B40" s="2" t="str">
        <f>HYPERLINK("#'MC - A_13_AK'!A1", "Auffälligkeitskriterien: Art der Maßnahme in Maßnahmenstufe 1 (AJ 2022 und 2023)")</f>
        <v>Auffälligkeitskriterien: Art der Maßnahme in Maßnahmenstufe 1 (AJ 2022 und 2023)</v>
      </c>
      <c r="C40" s="2" t="str">
        <f>HYPERLINK("#'MC - A_13_AK'!A1", "A_13_AK")</f>
        <v>A_13_AK</v>
      </c>
    </row>
  </sheetData>
  <pageMargins left="0.7" right="0.7" top="0.75" bottom="0.75" header="0.3" footer="0.3"/>
  <pageSetup paperSize="9" orientation="portrait" horizontalDpi="300" verticalDpi="300"/>
</worksheet>
</file>

<file path=xl/worksheets/sheet6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MC'!A1", "Zurück")</f>
        <v>Zurück</v>
      </c>
    </row>
    <row r="3" spans="1:6" x14ac:dyDescent="0.4">
      <c r="B3" s="7" t="s">
        <v>5177</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5147</v>
      </c>
      <c r="D6" s="9" t="s">
        <v>3326</v>
      </c>
      <c r="E6" s="9" t="s">
        <v>5148</v>
      </c>
      <c r="F6" s="9" t="s">
        <v>3326</v>
      </c>
    </row>
    <row r="7" spans="1:6" x14ac:dyDescent="0.4">
      <c r="B7" s="16" t="s">
        <v>4655</v>
      </c>
      <c r="C7" s="9" t="s">
        <v>5147</v>
      </c>
      <c r="D7" s="9" t="s">
        <v>4443</v>
      </c>
      <c r="E7" s="9" t="s">
        <v>5148</v>
      </c>
      <c r="F7" s="9" t="s">
        <v>4443</v>
      </c>
    </row>
    <row r="8" spans="1:6" x14ac:dyDescent="0.4">
      <c r="B8" s="16" t="s">
        <v>4444</v>
      </c>
      <c r="C8" s="9" t="s">
        <v>5149</v>
      </c>
      <c r="D8" s="9" t="s">
        <v>5150</v>
      </c>
      <c r="E8" s="9" t="s">
        <v>3505</v>
      </c>
      <c r="F8" s="9" t="s">
        <v>5151</v>
      </c>
    </row>
    <row r="9" spans="1:6" x14ac:dyDescent="0.4">
      <c r="B9" s="9" t="s">
        <v>4446</v>
      </c>
      <c r="C9" s="9" t="s">
        <v>1656</v>
      </c>
      <c r="D9" s="9" t="s">
        <v>5152</v>
      </c>
      <c r="E9" s="9" t="s">
        <v>1665</v>
      </c>
      <c r="F9" s="9" t="s">
        <v>5153</v>
      </c>
    </row>
    <row r="10" spans="1:6" x14ac:dyDescent="0.4">
      <c r="B10" s="16" t="s">
        <v>4448</v>
      </c>
      <c r="C10" s="9" t="s">
        <v>5154</v>
      </c>
      <c r="D10" s="9" t="s">
        <v>4443</v>
      </c>
      <c r="E10" s="9" t="s">
        <v>5155</v>
      </c>
      <c r="F10" s="9" t="s">
        <v>4443</v>
      </c>
    </row>
    <row r="11" spans="1:6" x14ac:dyDescent="0.4">
      <c r="B11" s="9" t="s">
        <v>4664</v>
      </c>
      <c r="C11" s="9" t="s">
        <v>5154</v>
      </c>
      <c r="D11" s="9" t="s">
        <v>4443</v>
      </c>
      <c r="E11" s="9" t="s">
        <v>5156</v>
      </c>
      <c r="F11" s="9" t="s">
        <v>5157</v>
      </c>
    </row>
    <row r="12" spans="1:6" x14ac:dyDescent="0.4">
      <c r="B12" s="9" t="s">
        <v>4665</v>
      </c>
      <c r="C12" s="9" t="s">
        <v>1586</v>
      </c>
      <c r="D12" s="9" t="s">
        <v>4447</v>
      </c>
      <c r="E12" s="9" t="s">
        <v>1588</v>
      </c>
      <c r="F12" s="9" t="s">
        <v>5158</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5159</v>
      </c>
      <c r="D15" s="9" t="s">
        <v>5160</v>
      </c>
      <c r="E15" s="9" t="s">
        <v>4035</v>
      </c>
      <c r="F15" s="9" t="s">
        <v>5161</v>
      </c>
    </row>
    <row r="16" spans="1:6" x14ac:dyDescent="0.4">
      <c r="B16" s="6" t="s">
        <v>4453</v>
      </c>
      <c r="C16" s="9" t="s">
        <v>5162</v>
      </c>
      <c r="D16" s="9" t="s">
        <v>5163</v>
      </c>
      <c r="E16" s="9" t="s">
        <v>5164</v>
      </c>
      <c r="F16" s="9" t="s">
        <v>5165</v>
      </c>
    </row>
    <row r="17" spans="2:6" x14ac:dyDescent="0.4">
      <c r="B17" s="9" t="s">
        <v>4455</v>
      </c>
      <c r="C17" s="9" t="s">
        <v>5162</v>
      </c>
      <c r="D17" s="9" t="s">
        <v>4443</v>
      </c>
      <c r="E17" s="9" t="s">
        <v>5164</v>
      </c>
      <c r="F17" s="9" t="s">
        <v>4443</v>
      </c>
    </row>
    <row r="18" spans="2:6" x14ac:dyDescent="0.4">
      <c r="B18" s="9" t="s">
        <v>4456</v>
      </c>
      <c r="C18" s="9" t="s">
        <v>1597</v>
      </c>
      <c r="D18" s="9" t="s">
        <v>4907</v>
      </c>
      <c r="E18" s="9" t="s">
        <v>1595</v>
      </c>
      <c r="F18" s="9" t="s">
        <v>5166</v>
      </c>
    </row>
    <row r="19" spans="2:6" x14ac:dyDescent="0.4">
      <c r="B19" s="9" t="s">
        <v>4457</v>
      </c>
      <c r="C19" s="9" t="s">
        <v>1586</v>
      </c>
      <c r="D19" s="9" t="s">
        <v>4447</v>
      </c>
      <c r="E19" s="9" t="s">
        <v>1586</v>
      </c>
      <c r="F19" s="9" t="s">
        <v>4447</v>
      </c>
    </row>
    <row r="20" spans="2:6" x14ac:dyDescent="0.4">
      <c r="B20" s="6" t="s">
        <v>4458</v>
      </c>
      <c r="C20" s="9" t="s">
        <v>1588</v>
      </c>
      <c r="D20" s="9" t="s">
        <v>4814</v>
      </c>
      <c r="E20" s="9" t="s">
        <v>1586</v>
      </c>
      <c r="F20" s="9" t="s">
        <v>4447</v>
      </c>
    </row>
    <row r="21" spans="2:6" x14ac:dyDescent="0.4">
      <c r="B21" s="21" t="s">
        <v>4459</v>
      </c>
      <c r="C21" s="22" t="s">
        <v>4437</v>
      </c>
      <c r="D21" s="22" t="s">
        <v>4437</v>
      </c>
      <c r="E21" s="22" t="s">
        <v>4437</v>
      </c>
      <c r="F21" s="22" t="s">
        <v>4437</v>
      </c>
    </row>
    <row r="22" spans="2:6" x14ac:dyDescent="0.4">
      <c r="B22" s="6" t="s">
        <v>4460</v>
      </c>
      <c r="C22" s="9" t="s">
        <v>5167</v>
      </c>
      <c r="D22" s="9" t="s">
        <v>5168</v>
      </c>
      <c r="E22" s="9" t="s">
        <v>5047</v>
      </c>
      <c r="F22" s="9" t="s">
        <v>5169</v>
      </c>
    </row>
    <row r="23" spans="2:6" x14ac:dyDescent="0.4">
      <c r="B23" s="6" t="s">
        <v>4462</v>
      </c>
      <c r="C23" s="9" t="s">
        <v>5170</v>
      </c>
      <c r="D23" s="9" t="s">
        <v>5171</v>
      </c>
      <c r="E23" s="9" t="s">
        <v>4142</v>
      </c>
      <c r="F23" s="9" t="s">
        <v>5172</v>
      </c>
    </row>
    <row r="24" spans="2:6" x14ac:dyDescent="0.4">
      <c r="B24" s="6" t="s">
        <v>4682</v>
      </c>
      <c r="C24" s="9" t="s">
        <v>1953</v>
      </c>
      <c r="D24" s="9" t="s">
        <v>5173</v>
      </c>
      <c r="E24" s="9" t="s">
        <v>1627</v>
      </c>
      <c r="F24" s="9" t="s">
        <v>5174</v>
      </c>
    </row>
    <row r="25" spans="2:6" x14ac:dyDescent="0.4">
      <c r="B25" s="6" t="s">
        <v>4464</v>
      </c>
      <c r="C25" s="9" t="s">
        <v>1625</v>
      </c>
      <c r="D25" s="9" t="s">
        <v>5175</v>
      </c>
      <c r="E25" s="9" t="s">
        <v>1739</v>
      </c>
      <c r="F25" s="9" t="s">
        <v>5176</v>
      </c>
    </row>
    <row r="26" spans="2:6" x14ac:dyDescent="0.4">
      <c r="B26" s="21" t="s">
        <v>4465</v>
      </c>
      <c r="C26" s="22" t="s">
        <v>4437</v>
      </c>
      <c r="D26" s="22" t="s">
        <v>4437</v>
      </c>
      <c r="E26" s="22" t="s">
        <v>4437</v>
      </c>
      <c r="F26" s="22" t="s">
        <v>4437</v>
      </c>
    </row>
    <row r="27" spans="2:6" x14ac:dyDescent="0.4">
      <c r="B27" s="6" t="s">
        <v>4466</v>
      </c>
      <c r="C27" s="9" t="s">
        <v>1592</v>
      </c>
      <c r="D27" s="9" t="s">
        <v>4467</v>
      </c>
      <c r="E27" s="9" t="s">
        <v>1812</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6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07.921875" customWidth="1"/>
    <col min="3" max="4" width="17.84375" customWidth="1"/>
  </cols>
  <sheetData>
    <row r="1" spans="1:4" x14ac:dyDescent="0.4">
      <c r="A1" s="2" t="str">
        <f>HYPERLINK("#'Auswahl Auswertungsmodul'!A1", "Zurück zum Start")</f>
        <v>Zurück zum Start</v>
      </c>
    </row>
    <row r="2" spans="1:4" x14ac:dyDescent="0.4">
      <c r="A2" s="2" t="str">
        <f>HYPERLINK("#'Auswahl MC'!A1", "Zurück")</f>
        <v>Zurück</v>
      </c>
    </row>
    <row r="3" spans="1:4" x14ac:dyDescent="0.4">
      <c r="B3" s="7" t="s">
        <v>4625</v>
      </c>
    </row>
    <row r="4" spans="1:4" x14ac:dyDescent="0.4">
      <c r="B4" s="25" t="s">
        <v>4437</v>
      </c>
      <c r="C4" s="23" t="s">
        <v>4438</v>
      </c>
      <c r="D4" s="25" t="s">
        <v>4438</v>
      </c>
    </row>
    <row r="5" spans="1:4" x14ac:dyDescent="0.4">
      <c r="B5" s="24"/>
      <c r="C5" s="8" t="s">
        <v>4439</v>
      </c>
      <c r="D5" s="8" t="s">
        <v>4440</v>
      </c>
    </row>
    <row r="6" spans="1:4" x14ac:dyDescent="0.4">
      <c r="B6" s="16" t="s">
        <v>4441</v>
      </c>
      <c r="C6" s="9" t="s">
        <v>4618</v>
      </c>
      <c r="D6" s="9" t="s">
        <v>4443</v>
      </c>
    </row>
    <row r="7" spans="1:4" x14ac:dyDescent="0.4">
      <c r="B7" s="16" t="s">
        <v>4444</v>
      </c>
      <c r="C7" s="9" t="s">
        <v>3764</v>
      </c>
      <c r="D7" s="9" t="s">
        <v>4619</v>
      </c>
    </row>
    <row r="8" spans="1:4" x14ac:dyDescent="0.4">
      <c r="B8" s="9" t="s">
        <v>4446</v>
      </c>
      <c r="C8" s="9" t="s">
        <v>1586</v>
      </c>
      <c r="D8" s="9" t="s">
        <v>4447</v>
      </c>
    </row>
    <row r="9" spans="1:4" x14ac:dyDescent="0.4">
      <c r="B9" s="16" t="s">
        <v>4448</v>
      </c>
      <c r="C9" s="9" t="s">
        <v>3764</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1597</v>
      </c>
      <c r="D12" s="9" t="s">
        <v>4620</v>
      </c>
    </row>
    <row r="13" spans="1:4" x14ac:dyDescent="0.4">
      <c r="B13" s="6" t="s">
        <v>4453</v>
      </c>
      <c r="C13" s="9" t="s">
        <v>3531</v>
      </c>
      <c r="D13" s="9" t="s">
        <v>4621</v>
      </c>
    </row>
    <row r="14" spans="1:4" x14ac:dyDescent="0.4">
      <c r="B14" s="9" t="s">
        <v>4455</v>
      </c>
      <c r="C14" s="9" t="s">
        <v>3531</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1665</v>
      </c>
      <c r="D19" s="9" t="s">
        <v>4622</v>
      </c>
    </row>
    <row r="20" spans="2:4" x14ac:dyDescent="0.4">
      <c r="B20" s="6" t="s">
        <v>4462</v>
      </c>
      <c r="C20" s="9" t="s">
        <v>4595</v>
      </c>
      <c r="D20" s="9" t="s">
        <v>4623</v>
      </c>
    </row>
    <row r="21" spans="2:4" x14ac:dyDescent="0.4">
      <c r="B21" s="6" t="s">
        <v>4464</v>
      </c>
      <c r="C21" s="9" t="s">
        <v>1584</v>
      </c>
      <c r="D21" s="9" t="s">
        <v>4624</v>
      </c>
    </row>
    <row r="22" spans="2:4" x14ac:dyDescent="0.4">
      <c r="B22" s="21" t="s">
        <v>4465</v>
      </c>
      <c r="C22" s="22" t="s">
        <v>4437</v>
      </c>
      <c r="D22" s="22" t="s">
        <v>4437</v>
      </c>
    </row>
    <row r="23" spans="2:4" x14ac:dyDescent="0.4">
      <c r="B23" s="6" t="s">
        <v>4466</v>
      </c>
      <c r="C23" s="9" t="s">
        <v>1625</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6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heetViews>
  <sheetFormatPr baseColWidth="10" defaultRowHeight="14.6" x14ac:dyDescent="0.4"/>
  <cols>
    <col min="2" max="2" width="9.69140625" customWidth="1"/>
    <col min="3" max="3" width="111.691406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MC'!A1", "Zurück")</f>
        <v>Zurück</v>
      </c>
    </row>
    <row r="3" spans="1:15" x14ac:dyDescent="0.4">
      <c r="B3" s="7" t="s">
        <v>6648</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768</v>
      </c>
      <c r="C7" s="6" t="s">
        <v>769</v>
      </c>
      <c r="D7" s="9" t="s">
        <v>6570</v>
      </c>
      <c r="E7" s="9" t="s">
        <v>1601</v>
      </c>
      <c r="F7" s="9" t="s">
        <v>713</v>
      </c>
      <c r="G7" s="9" t="s">
        <v>5998</v>
      </c>
      <c r="H7" s="9" t="s">
        <v>6571</v>
      </c>
      <c r="I7" s="9" t="s">
        <v>6572</v>
      </c>
      <c r="J7" s="9" t="s">
        <v>2600</v>
      </c>
      <c r="K7" s="9" t="s">
        <v>6573</v>
      </c>
      <c r="L7" s="9" t="s">
        <v>3017</v>
      </c>
      <c r="M7" s="9" t="s">
        <v>6574</v>
      </c>
      <c r="N7" s="9" t="s">
        <v>1998</v>
      </c>
      <c r="O7" s="9" t="s">
        <v>6575</v>
      </c>
    </row>
    <row r="8" spans="1:15" ht="24.9" x14ac:dyDescent="0.4">
      <c r="B8" s="10" t="s">
        <v>770</v>
      </c>
      <c r="C8" s="10" t="s">
        <v>771</v>
      </c>
      <c r="D8" s="11" t="s">
        <v>6576</v>
      </c>
      <c r="E8" s="11" t="s">
        <v>1594</v>
      </c>
      <c r="F8" s="11" t="s">
        <v>766</v>
      </c>
      <c r="G8" s="11" t="s">
        <v>6577</v>
      </c>
      <c r="H8" s="11" t="s">
        <v>6578</v>
      </c>
      <c r="I8" s="11" t="s">
        <v>6579</v>
      </c>
      <c r="J8" s="11" t="s">
        <v>6580</v>
      </c>
      <c r="K8" s="11" t="s">
        <v>6581</v>
      </c>
      <c r="L8" s="11" t="s">
        <v>2029</v>
      </c>
      <c r="M8" s="11" t="s">
        <v>6582</v>
      </c>
      <c r="N8" s="11" t="s">
        <v>2029</v>
      </c>
      <c r="O8" s="11" t="s">
        <v>6582</v>
      </c>
    </row>
    <row r="9" spans="1:15" ht="24.9" x14ac:dyDescent="0.4">
      <c r="B9" s="6" t="s">
        <v>772</v>
      </c>
      <c r="C9" s="6" t="s">
        <v>773</v>
      </c>
      <c r="D9" s="9" t="s">
        <v>6583</v>
      </c>
      <c r="E9" s="9" t="s">
        <v>3869</v>
      </c>
      <c r="F9" s="9" t="s">
        <v>529</v>
      </c>
      <c r="G9" s="9" t="s">
        <v>6577</v>
      </c>
      <c r="H9" s="9" t="s">
        <v>6584</v>
      </c>
      <c r="I9" s="9" t="s">
        <v>6585</v>
      </c>
      <c r="J9" s="9" t="s">
        <v>4019</v>
      </c>
      <c r="K9" s="9" t="s">
        <v>6586</v>
      </c>
      <c r="L9" s="9" t="s">
        <v>2033</v>
      </c>
      <c r="M9" s="9" t="s">
        <v>6587</v>
      </c>
      <c r="N9" s="9" t="s">
        <v>121</v>
      </c>
      <c r="O9" s="9" t="s">
        <v>6588</v>
      </c>
    </row>
    <row r="10" spans="1:15" ht="24.9" x14ac:dyDescent="0.4">
      <c r="B10" s="10" t="s">
        <v>774</v>
      </c>
      <c r="C10" s="10" t="s">
        <v>775</v>
      </c>
      <c r="D10" s="11" t="s">
        <v>6589</v>
      </c>
      <c r="E10" s="11" t="s">
        <v>1595</v>
      </c>
      <c r="F10" s="11" t="s">
        <v>777</v>
      </c>
      <c r="G10" s="11" t="s">
        <v>546</v>
      </c>
      <c r="H10" s="11" t="s">
        <v>6590</v>
      </c>
      <c r="I10" s="11" t="s">
        <v>6591</v>
      </c>
      <c r="J10" s="11" t="s">
        <v>2604</v>
      </c>
      <c r="K10" s="11" t="s">
        <v>6592</v>
      </c>
      <c r="L10" s="11" t="s">
        <v>2035</v>
      </c>
      <c r="M10" s="11" t="s">
        <v>2485</v>
      </c>
      <c r="N10" s="11" t="s">
        <v>1387</v>
      </c>
      <c r="O10" s="11" t="s">
        <v>2482</v>
      </c>
    </row>
    <row r="11" spans="1:15" ht="24.9" x14ac:dyDescent="0.4">
      <c r="B11" s="6" t="s">
        <v>778</v>
      </c>
      <c r="C11" s="6" t="s">
        <v>779</v>
      </c>
      <c r="D11" s="9" t="s">
        <v>6593</v>
      </c>
      <c r="E11" s="9" t="s">
        <v>1661</v>
      </c>
      <c r="F11" s="9" t="s">
        <v>603</v>
      </c>
      <c r="G11" s="9" t="s">
        <v>6594</v>
      </c>
      <c r="H11" s="9" t="s">
        <v>6595</v>
      </c>
      <c r="I11" s="9" t="s">
        <v>6596</v>
      </c>
      <c r="J11" s="9" t="s">
        <v>6597</v>
      </c>
      <c r="K11" s="9" t="s">
        <v>6598</v>
      </c>
      <c r="L11" s="9" t="s">
        <v>1388</v>
      </c>
      <c r="M11" s="9" t="s">
        <v>6599</v>
      </c>
      <c r="N11" s="9" t="s">
        <v>3018</v>
      </c>
      <c r="O11" s="9" t="s">
        <v>6600</v>
      </c>
    </row>
    <row r="12" spans="1:15" ht="24.9" x14ac:dyDescent="0.4">
      <c r="B12" s="10" t="s">
        <v>780</v>
      </c>
      <c r="C12" s="10" t="s">
        <v>781</v>
      </c>
      <c r="D12" s="11" t="s">
        <v>6601</v>
      </c>
      <c r="E12" s="11" t="s">
        <v>1595</v>
      </c>
      <c r="F12" s="11" t="s">
        <v>176</v>
      </c>
      <c r="G12" s="11" t="s">
        <v>6602</v>
      </c>
      <c r="H12" s="11" t="s">
        <v>988</v>
      </c>
      <c r="I12" s="11" t="s">
        <v>6603</v>
      </c>
      <c r="J12" s="11" t="s">
        <v>996</v>
      </c>
      <c r="K12" s="11" t="s">
        <v>6604</v>
      </c>
      <c r="L12" s="11" t="s">
        <v>935</v>
      </c>
      <c r="M12" s="11" t="s">
        <v>6605</v>
      </c>
      <c r="N12" s="11" t="s">
        <v>176</v>
      </c>
      <c r="O12" s="11" t="s">
        <v>6602</v>
      </c>
    </row>
    <row r="13" spans="1:15" ht="24.9" x14ac:dyDescent="0.4">
      <c r="B13" s="6" t="s">
        <v>782</v>
      </c>
      <c r="C13" s="6" t="s">
        <v>783</v>
      </c>
      <c r="D13" s="9" t="s">
        <v>6606</v>
      </c>
      <c r="E13" s="9" t="s">
        <v>1588</v>
      </c>
      <c r="F13" s="9" t="s">
        <v>222</v>
      </c>
      <c r="G13" s="9" t="s">
        <v>6607</v>
      </c>
      <c r="H13" s="9" t="s">
        <v>4081</v>
      </c>
      <c r="I13" s="9" t="s">
        <v>6608</v>
      </c>
      <c r="J13" s="9" t="s">
        <v>2323</v>
      </c>
      <c r="K13" s="9" t="s">
        <v>6609</v>
      </c>
      <c r="L13" s="9" t="s">
        <v>2553</v>
      </c>
      <c r="M13" s="9" t="s">
        <v>6610</v>
      </c>
      <c r="N13" s="9" t="s">
        <v>1298</v>
      </c>
      <c r="O13" s="9" t="s">
        <v>6611</v>
      </c>
    </row>
    <row r="14" spans="1:15" ht="24.9" x14ac:dyDescent="0.4">
      <c r="B14" s="10" t="s">
        <v>784</v>
      </c>
      <c r="C14" s="10" t="s">
        <v>785</v>
      </c>
      <c r="D14" s="11" t="s">
        <v>6602</v>
      </c>
      <c r="E14" s="11" t="s">
        <v>1586</v>
      </c>
      <c r="F14" s="11" t="s">
        <v>52</v>
      </c>
      <c r="G14" s="11" t="s">
        <v>6602</v>
      </c>
      <c r="H14" s="11" t="s">
        <v>52</v>
      </c>
      <c r="I14" s="11" t="s">
        <v>6602</v>
      </c>
      <c r="J14" s="11" t="s">
        <v>52</v>
      </c>
      <c r="K14" s="11" t="s">
        <v>6602</v>
      </c>
      <c r="L14" s="11" t="s">
        <v>52</v>
      </c>
      <c r="M14" s="11" t="s">
        <v>6602</v>
      </c>
      <c r="N14" s="11" t="s">
        <v>52</v>
      </c>
      <c r="O14" s="11" t="s">
        <v>6602</v>
      </c>
    </row>
    <row r="15" spans="1:15" ht="24.9" x14ac:dyDescent="0.4">
      <c r="B15" s="6" t="s">
        <v>786</v>
      </c>
      <c r="C15" s="6" t="s">
        <v>787</v>
      </c>
      <c r="D15" s="9" t="s">
        <v>6612</v>
      </c>
      <c r="E15" s="9" t="s">
        <v>1670</v>
      </c>
      <c r="F15" s="9" t="s">
        <v>789</v>
      </c>
      <c r="G15" s="9" t="s">
        <v>6613</v>
      </c>
      <c r="H15" s="9" t="s">
        <v>6614</v>
      </c>
      <c r="I15" s="9" t="s">
        <v>6615</v>
      </c>
      <c r="J15" s="9" t="s">
        <v>6616</v>
      </c>
      <c r="K15" s="9" t="s">
        <v>6617</v>
      </c>
      <c r="L15" s="9" t="s">
        <v>1390</v>
      </c>
      <c r="M15" s="9" t="s">
        <v>6618</v>
      </c>
      <c r="N15" s="9" t="s">
        <v>3019</v>
      </c>
      <c r="O15" s="9" t="s">
        <v>6619</v>
      </c>
    </row>
    <row r="16" spans="1:15" ht="24.9" x14ac:dyDescent="0.4">
      <c r="B16" s="10" t="s">
        <v>790</v>
      </c>
      <c r="C16" s="10" t="s">
        <v>791</v>
      </c>
      <c r="D16" s="11" t="s">
        <v>6620</v>
      </c>
      <c r="E16" s="11" t="s">
        <v>1670</v>
      </c>
      <c r="F16" s="11" t="s">
        <v>507</v>
      </c>
      <c r="G16" s="11" t="s">
        <v>6621</v>
      </c>
      <c r="H16" s="11" t="s">
        <v>6622</v>
      </c>
      <c r="I16" s="11" t="s">
        <v>6623</v>
      </c>
      <c r="J16" s="11" t="s">
        <v>2480</v>
      </c>
      <c r="K16" s="11" t="s">
        <v>6624</v>
      </c>
      <c r="L16" s="11" t="s">
        <v>1952</v>
      </c>
      <c r="M16" s="11" t="s">
        <v>6625</v>
      </c>
      <c r="N16" s="11" t="s">
        <v>539</v>
      </c>
      <c r="O16" s="11" t="s">
        <v>6626</v>
      </c>
    </row>
    <row r="17" spans="2:15" ht="24.9" x14ac:dyDescent="0.4">
      <c r="B17" s="6" t="s">
        <v>792</v>
      </c>
      <c r="C17" s="6" t="s">
        <v>793</v>
      </c>
      <c r="D17" s="9" t="s">
        <v>6627</v>
      </c>
      <c r="E17" s="9" t="s">
        <v>1670</v>
      </c>
      <c r="F17" s="9" t="s">
        <v>584</v>
      </c>
      <c r="G17" s="9" t="s">
        <v>6628</v>
      </c>
      <c r="H17" s="9" t="s">
        <v>3308</v>
      </c>
      <c r="I17" s="9" t="s">
        <v>6629</v>
      </c>
      <c r="J17" s="9" t="s">
        <v>2611</v>
      </c>
      <c r="K17" s="9" t="s">
        <v>6630</v>
      </c>
      <c r="L17" s="9" t="s">
        <v>2609</v>
      </c>
      <c r="M17" s="9" t="s">
        <v>6631</v>
      </c>
      <c r="N17" s="9" t="s">
        <v>3020</v>
      </c>
      <c r="O17" s="9" t="s">
        <v>6632</v>
      </c>
    </row>
    <row r="18" spans="2:15" ht="24.9" x14ac:dyDescent="0.4">
      <c r="B18" s="10" t="s">
        <v>794</v>
      </c>
      <c r="C18" s="10" t="s">
        <v>795</v>
      </c>
      <c r="D18" s="11" t="s">
        <v>6633</v>
      </c>
      <c r="E18" s="11" t="s">
        <v>1663</v>
      </c>
      <c r="F18" s="11" t="s">
        <v>584</v>
      </c>
      <c r="G18" s="11" t="s">
        <v>6634</v>
      </c>
      <c r="H18" s="11" t="s">
        <v>6635</v>
      </c>
      <c r="I18" s="11" t="s">
        <v>6636</v>
      </c>
      <c r="J18" s="11" t="s">
        <v>6637</v>
      </c>
      <c r="K18" s="11" t="s">
        <v>6638</v>
      </c>
      <c r="L18" s="11" t="s">
        <v>584</v>
      </c>
      <c r="M18" s="11" t="s">
        <v>6634</v>
      </c>
      <c r="N18" s="11" t="s">
        <v>3020</v>
      </c>
      <c r="O18" s="11" t="s">
        <v>6639</v>
      </c>
    </row>
    <row r="19" spans="2:15" ht="24.9" x14ac:dyDescent="0.4">
      <c r="B19" s="6" t="s">
        <v>796</v>
      </c>
      <c r="C19" s="6" t="s">
        <v>797</v>
      </c>
      <c r="D19" s="9" t="s">
        <v>6640</v>
      </c>
      <c r="E19" s="9" t="s">
        <v>1713</v>
      </c>
      <c r="F19" s="9" t="s">
        <v>832</v>
      </c>
      <c r="G19" s="9" t="s">
        <v>6641</v>
      </c>
      <c r="H19" s="9" t="s">
        <v>6642</v>
      </c>
      <c r="I19" s="9" t="s">
        <v>6643</v>
      </c>
      <c r="J19" s="9" t="s">
        <v>6644</v>
      </c>
      <c r="K19" s="9" t="s">
        <v>6645</v>
      </c>
      <c r="L19" s="9" t="s">
        <v>2045</v>
      </c>
      <c r="M19" s="9" t="s">
        <v>6646</v>
      </c>
      <c r="N19" s="9" t="s">
        <v>2445</v>
      </c>
      <c r="O19" s="9" t="s">
        <v>6647</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4.76562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WI-HI-A'!A1", "Zurück")</f>
        <v>Zurück</v>
      </c>
    </row>
    <row r="3" spans="1:8" x14ac:dyDescent="0.4">
      <c r="B3" s="7" t="s">
        <v>3862</v>
      </c>
    </row>
    <row r="4" spans="1:8" x14ac:dyDescent="0.4">
      <c r="B4" s="4" t="s">
        <v>3315</v>
      </c>
      <c r="C4" s="15" t="s">
        <v>3316</v>
      </c>
      <c r="D4" s="15" t="s">
        <v>3750</v>
      </c>
      <c r="E4" s="15" t="s">
        <v>3318</v>
      </c>
      <c r="F4" s="15" t="s">
        <v>3319</v>
      </c>
      <c r="G4" s="15" t="s">
        <v>3320</v>
      </c>
      <c r="H4" s="15" t="s">
        <v>3321</v>
      </c>
    </row>
    <row r="5" spans="1:8" ht="24.9" x14ac:dyDescent="0.4">
      <c r="B5" s="6" t="s">
        <v>3322</v>
      </c>
      <c r="C5" s="9" t="s">
        <v>3828</v>
      </c>
      <c r="D5" s="9" t="s">
        <v>3829</v>
      </c>
      <c r="E5" s="9" t="s">
        <v>1586</v>
      </c>
      <c r="F5" s="9" t="s">
        <v>3685</v>
      </c>
      <c r="G5" s="9" t="s">
        <v>3830</v>
      </c>
      <c r="H5" s="9" t="s">
        <v>3830</v>
      </c>
    </row>
    <row r="6" spans="1:8" ht="24.9" x14ac:dyDescent="0.4">
      <c r="B6" s="10" t="s">
        <v>3325</v>
      </c>
      <c r="C6" s="11" t="s">
        <v>1698</v>
      </c>
      <c r="D6" s="11" t="s">
        <v>240</v>
      </c>
      <c r="E6" s="11" t="s">
        <v>1586</v>
      </c>
      <c r="F6" s="11" t="s">
        <v>52</v>
      </c>
      <c r="G6" s="11" t="s">
        <v>52</v>
      </c>
      <c r="H6" s="11" t="s">
        <v>52</v>
      </c>
    </row>
    <row r="7" spans="1:8" ht="24.9" x14ac:dyDescent="0.4">
      <c r="B7" s="6" t="s">
        <v>3328</v>
      </c>
      <c r="C7" s="9" t="s">
        <v>3751</v>
      </c>
      <c r="D7" s="9" t="s">
        <v>3831</v>
      </c>
      <c r="E7" s="9" t="s">
        <v>1586</v>
      </c>
      <c r="F7" s="9" t="s">
        <v>3832</v>
      </c>
      <c r="G7" s="9" t="s">
        <v>933</v>
      </c>
      <c r="H7" s="9" t="s">
        <v>1709</v>
      </c>
    </row>
    <row r="8" spans="1:8" ht="24.9" x14ac:dyDescent="0.4">
      <c r="B8" s="10" t="s">
        <v>3330</v>
      </c>
      <c r="C8" s="11" t="s">
        <v>3833</v>
      </c>
      <c r="D8" s="11" t="s">
        <v>3834</v>
      </c>
      <c r="E8" s="11" t="s">
        <v>1586</v>
      </c>
      <c r="F8" s="11" t="s">
        <v>3835</v>
      </c>
      <c r="G8" s="11" t="s">
        <v>1276</v>
      </c>
      <c r="H8" s="11" t="s">
        <v>3836</v>
      </c>
    </row>
    <row r="9" spans="1:8" ht="24.9" x14ac:dyDescent="0.4">
      <c r="B9" s="6" t="s">
        <v>3333</v>
      </c>
      <c r="C9" s="9" t="s">
        <v>1670</v>
      </c>
      <c r="D9" s="9" t="s">
        <v>176</v>
      </c>
      <c r="E9" s="9" t="s">
        <v>3326</v>
      </c>
      <c r="F9" s="9" t="s">
        <v>3327</v>
      </c>
      <c r="G9" s="9" t="s">
        <v>3327</v>
      </c>
      <c r="H9" s="9" t="s">
        <v>3327</v>
      </c>
    </row>
    <row r="10" spans="1:8" ht="24.9" x14ac:dyDescent="0.4">
      <c r="B10" s="10" t="s">
        <v>3334</v>
      </c>
      <c r="C10" s="11" t="s">
        <v>3837</v>
      </c>
      <c r="D10" s="11" t="s">
        <v>3838</v>
      </c>
      <c r="E10" s="11" t="s">
        <v>1586</v>
      </c>
      <c r="F10" s="11" t="s">
        <v>157</v>
      </c>
      <c r="G10" s="11" t="s">
        <v>3615</v>
      </c>
      <c r="H10" s="11" t="s">
        <v>3615</v>
      </c>
    </row>
    <row r="11" spans="1:8" ht="24.9" x14ac:dyDescent="0.4">
      <c r="B11" s="6" t="s">
        <v>3336</v>
      </c>
      <c r="C11" s="9" t="s">
        <v>2034</v>
      </c>
      <c r="D11" s="9" t="s">
        <v>777</v>
      </c>
      <c r="E11" s="9" t="s">
        <v>1586</v>
      </c>
      <c r="F11" s="9" t="s">
        <v>3839</v>
      </c>
      <c r="G11" s="9" t="s">
        <v>52</v>
      </c>
      <c r="H11" s="9" t="s">
        <v>117</v>
      </c>
    </row>
    <row r="12" spans="1:8" ht="24.9" x14ac:dyDescent="0.4">
      <c r="B12" s="10" t="s">
        <v>3338</v>
      </c>
      <c r="C12" s="11" t="s">
        <v>2009</v>
      </c>
      <c r="D12" s="11" t="s">
        <v>3840</v>
      </c>
      <c r="E12" s="11" t="s">
        <v>1586</v>
      </c>
      <c r="F12" s="11" t="s">
        <v>44</v>
      </c>
      <c r="G12" s="11" t="s">
        <v>899</v>
      </c>
      <c r="H12" s="11" t="s">
        <v>899</v>
      </c>
    </row>
    <row r="13" spans="1:8" ht="24.9" x14ac:dyDescent="0.4">
      <c r="B13" s="6" t="s">
        <v>3340</v>
      </c>
      <c r="C13" s="9" t="s">
        <v>3683</v>
      </c>
      <c r="D13" s="9" t="s">
        <v>3841</v>
      </c>
      <c r="E13" s="9" t="s">
        <v>1586</v>
      </c>
      <c r="F13" s="9" t="s">
        <v>157</v>
      </c>
      <c r="G13" s="9" t="s">
        <v>157</v>
      </c>
      <c r="H13" s="9" t="s">
        <v>157</v>
      </c>
    </row>
    <row r="14" spans="1:8" ht="24.9" x14ac:dyDescent="0.4">
      <c r="B14" s="10" t="s">
        <v>3342</v>
      </c>
      <c r="C14" s="11" t="s">
        <v>3842</v>
      </c>
      <c r="D14" s="11" t="s">
        <v>3843</v>
      </c>
      <c r="E14" s="11" t="s">
        <v>1586</v>
      </c>
      <c r="F14" s="11" t="s">
        <v>930</v>
      </c>
      <c r="G14" s="11" t="s">
        <v>3844</v>
      </c>
      <c r="H14" s="11" t="s">
        <v>3845</v>
      </c>
    </row>
    <row r="15" spans="1:8" ht="24.9" x14ac:dyDescent="0.4">
      <c r="B15" s="6" t="s">
        <v>3345</v>
      </c>
      <c r="C15" s="9" t="s">
        <v>2017</v>
      </c>
      <c r="D15" s="9" t="s">
        <v>3846</v>
      </c>
      <c r="E15" s="9" t="s">
        <v>1586</v>
      </c>
      <c r="F15" s="9" t="s">
        <v>3183</v>
      </c>
      <c r="G15" s="9" t="s">
        <v>3533</v>
      </c>
      <c r="H15" s="9" t="s">
        <v>3533</v>
      </c>
    </row>
    <row r="16" spans="1:8" ht="24.9" x14ac:dyDescent="0.4">
      <c r="B16" s="10" t="s">
        <v>3347</v>
      </c>
      <c r="C16" s="11" t="s">
        <v>1639</v>
      </c>
      <c r="D16" s="11" t="s">
        <v>3847</v>
      </c>
      <c r="E16" s="11" t="s">
        <v>1629</v>
      </c>
      <c r="F16" s="11" t="s">
        <v>1387</v>
      </c>
      <c r="G16" s="11" t="s">
        <v>777</v>
      </c>
      <c r="H16" s="11" t="s">
        <v>59</v>
      </c>
    </row>
    <row r="17" spans="2:8" ht="24.9" x14ac:dyDescent="0.4">
      <c r="B17" s="6" t="s">
        <v>3349</v>
      </c>
      <c r="C17" s="9" t="s">
        <v>3848</v>
      </c>
      <c r="D17" s="9" t="s">
        <v>3849</v>
      </c>
      <c r="E17" s="9" t="s">
        <v>1586</v>
      </c>
      <c r="F17" s="9" t="s">
        <v>84</v>
      </c>
      <c r="G17" s="9" t="s">
        <v>885</v>
      </c>
      <c r="H17" s="9" t="s">
        <v>885</v>
      </c>
    </row>
    <row r="18" spans="2:8" ht="24.9" x14ac:dyDescent="0.4">
      <c r="B18" s="10" t="s">
        <v>3350</v>
      </c>
      <c r="C18" s="11" t="s">
        <v>3850</v>
      </c>
      <c r="D18" s="11" t="s">
        <v>3851</v>
      </c>
      <c r="E18" s="11" t="s">
        <v>1665</v>
      </c>
      <c r="F18" s="11" t="s">
        <v>3685</v>
      </c>
      <c r="G18" s="11" t="s">
        <v>3268</v>
      </c>
      <c r="H18" s="11" t="s">
        <v>3268</v>
      </c>
    </row>
    <row r="19" spans="2:8" ht="24.9" x14ac:dyDescent="0.4">
      <c r="B19" s="6" t="s">
        <v>3352</v>
      </c>
      <c r="C19" s="9" t="s">
        <v>2022</v>
      </c>
      <c r="D19" s="9" t="s">
        <v>3852</v>
      </c>
      <c r="E19" s="9" t="s">
        <v>1586</v>
      </c>
      <c r="F19" s="9" t="s">
        <v>3853</v>
      </c>
      <c r="G19" s="9" t="s">
        <v>85</v>
      </c>
      <c r="H19" s="9" t="s">
        <v>187</v>
      </c>
    </row>
    <row r="20" spans="2:8" ht="24.9" x14ac:dyDescent="0.4">
      <c r="B20" s="10" t="s">
        <v>3354</v>
      </c>
      <c r="C20" s="11" t="s">
        <v>3337</v>
      </c>
      <c r="D20" s="11" t="s">
        <v>3256</v>
      </c>
      <c r="E20" s="11" t="s">
        <v>1586</v>
      </c>
      <c r="F20" s="11" t="s">
        <v>3854</v>
      </c>
      <c r="G20" s="11" t="s">
        <v>3855</v>
      </c>
      <c r="H20" s="11" t="s">
        <v>3856</v>
      </c>
    </row>
    <row r="21" spans="2:8" ht="24.9" x14ac:dyDescent="0.4">
      <c r="B21" s="16" t="s">
        <v>3356</v>
      </c>
      <c r="C21" s="17" t="s">
        <v>3857</v>
      </c>
      <c r="D21" s="17" t="s">
        <v>3858</v>
      </c>
      <c r="E21" s="17" t="s">
        <v>2009</v>
      </c>
      <c r="F21" s="17" t="s">
        <v>3859</v>
      </c>
      <c r="G21" s="17" t="s">
        <v>3860</v>
      </c>
      <c r="H21" s="17" t="s">
        <v>3861</v>
      </c>
    </row>
  </sheetData>
  <pageMargins left="0.7" right="0.7" top="0.75" bottom="0.75" header="0.3" footer="0.3"/>
  <pageSetup paperSize="9" orientation="portrait" horizontalDpi="300" verticalDpi="300"/>
</worksheet>
</file>

<file path=xl/worksheets/sheet6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heetViews>
  <sheetFormatPr baseColWidth="10" defaultRowHeight="14.6" x14ac:dyDescent="0.4"/>
  <cols>
    <col min="2" max="2" width="9.69140625" customWidth="1"/>
    <col min="3" max="3" width="121.6132812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MC'!A1", "Zurück")</f>
        <v>Zurück</v>
      </c>
    </row>
    <row r="3" spans="1:13" x14ac:dyDescent="0.4">
      <c r="B3" s="7" t="s">
        <v>5659</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61</v>
      </c>
      <c r="C7" s="21"/>
      <c r="D7" s="29"/>
      <c r="E7" s="29"/>
      <c r="F7" s="29"/>
      <c r="G7" s="29"/>
      <c r="H7" s="29"/>
      <c r="I7" s="29"/>
      <c r="J7" s="29"/>
      <c r="K7" s="29"/>
      <c r="L7" s="29"/>
      <c r="M7" s="29"/>
    </row>
    <row r="8" spans="1:13" ht="24.9" x14ac:dyDescent="0.4">
      <c r="B8" s="6" t="s">
        <v>283</v>
      </c>
      <c r="C8" s="6" t="s">
        <v>284</v>
      </c>
      <c r="D8" s="9" t="s">
        <v>5632</v>
      </c>
      <c r="E8" s="9" t="s">
        <v>1586</v>
      </c>
      <c r="F8" s="9" t="s">
        <v>286</v>
      </c>
      <c r="G8" s="9" t="s">
        <v>5633</v>
      </c>
      <c r="H8" s="9" t="s">
        <v>2060</v>
      </c>
      <c r="I8" s="9" t="s">
        <v>5634</v>
      </c>
      <c r="J8" s="9" t="s">
        <v>1724</v>
      </c>
      <c r="K8" s="9" t="s">
        <v>5635</v>
      </c>
      <c r="L8" s="9" t="s">
        <v>286</v>
      </c>
      <c r="M8" s="9" t="s">
        <v>5633</v>
      </c>
    </row>
    <row r="9" spans="1:13" ht="24.9" x14ac:dyDescent="0.4">
      <c r="B9" s="6" t="s">
        <v>287</v>
      </c>
      <c r="C9" s="6" t="s">
        <v>288</v>
      </c>
      <c r="D9" s="9" t="s">
        <v>5636</v>
      </c>
      <c r="E9" s="9" t="s">
        <v>1586</v>
      </c>
      <c r="F9" s="9" t="s">
        <v>176</v>
      </c>
      <c r="G9" s="9" t="s">
        <v>5637</v>
      </c>
      <c r="H9" s="9" t="s">
        <v>996</v>
      </c>
      <c r="I9" s="9" t="s">
        <v>5638</v>
      </c>
      <c r="J9" s="9" t="s">
        <v>936</v>
      </c>
      <c r="K9" s="9" t="s">
        <v>5639</v>
      </c>
      <c r="L9" s="9" t="s">
        <v>996</v>
      </c>
      <c r="M9" s="9" t="s">
        <v>5638</v>
      </c>
    </row>
    <row r="10" spans="1:13" ht="24.9" x14ac:dyDescent="0.4">
      <c r="B10" s="6" t="s">
        <v>289</v>
      </c>
      <c r="C10" s="6" t="s">
        <v>290</v>
      </c>
      <c r="D10" s="9" t="s">
        <v>5640</v>
      </c>
      <c r="E10" s="9" t="s">
        <v>1588</v>
      </c>
      <c r="F10" s="9" t="s">
        <v>162</v>
      </c>
      <c r="G10" s="9" t="s">
        <v>5641</v>
      </c>
      <c r="H10" s="9" t="s">
        <v>1011</v>
      </c>
      <c r="I10" s="9" t="s">
        <v>5642</v>
      </c>
      <c r="J10" s="9" t="s">
        <v>1725</v>
      </c>
      <c r="K10" s="9" t="s">
        <v>5643</v>
      </c>
      <c r="L10" s="9" t="s">
        <v>162</v>
      </c>
      <c r="M10" s="9" t="s">
        <v>5641</v>
      </c>
    </row>
    <row r="11" spans="1:13" ht="24.9" x14ac:dyDescent="0.4">
      <c r="B11" s="6" t="s">
        <v>291</v>
      </c>
      <c r="C11" s="6" t="s">
        <v>292</v>
      </c>
      <c r="D11" s="9" t="s">
        <v>5644</v>
      </c>
      <c r="E11" s="9" t="s">
        <v>1586</v>
      </c>
      <c r="F11" s="9" t="s">
        <v>158</v>
      </c>
      <c r="G11" s="9" t="s">
        <v>5633</v>
      </c>
      <c r="H11" s="9" t="s">
        <v>1633</v>
      </c>
      <c r="I11" s="9" t="s">
        <v>5634</v>
      </c>
      <c r="J11" s="9" t="s">
        <v>1726</v>
      </c>
      <c r="K11" s="9" t="s">
        <v>5645</v>
      </c>
      <c r="L11" s="9" t="s">
        <v>158</v>
      </c>
      <c r="M11" s="9" t="s">
        <v>5633</v>
      </c>
    </row>
    <row r="12" spans="1:13" ht="24.9" x14ac:dyDescent="0.4">
      <c r="B12" s="6" t="s">
        <v>293</v>
      </c>
      <c r="C12" s="6" t="s">
        <v>294</v>
      </c>
      <c r="D12" s="9" t="s">
        <v>5646</v>
      </c>
      <c r="E12" s="9" t="s">
        <v>1588</v>
      </c>
      <c r="F12" s="9" t="s">
        <v>222</v>
      </c>
      <c r="G12" s="9" t="s">
        <v>5647</v>
      </c>
      <c r="H12" s="9" t="s">
        <v>5510</v>
      </c>
      <c r="I12" s="9" t="s">
        <v>5648</v>
      </c>
      <c r="J12" s="9" t="s">
        <v>946</v>
      </c>
      <c r="K12" s="9" t="s">
        <v>5649</v>
      </c>
      <c r="L12" s="9" t="s">
        <v>1691</v>
      </c>
      <c r="M12" s="9" t="s">
        <v>5650</v>
      </c>
    </row>
    <row r="13" spans="1:13" x14ac:dyDescent="0.4">
      <c r="B13" s="21" t="s">
        <v>41</v>
      </c>
      <c r="C13" s="21"/>
      <c r="D13" s="29"/>
      <c r="E13" s="29"/>
      <c r="F13" s="29"/>
      <c r="G13" s="29"/>
      <c r="H13" s="29"/>
      <c r="I13" s="29"/>
      <c r="J13" s="29"/>
      <c r="K13" s="29"/>
      <c r="L13" s="29"/>
      <c r="M13" s="29"/>
    </row>
    <row r="14" spans="1:13" ht="24.9" x14ac:dyDescent="0.4">
      <c r="B14" s="6" t="s">
        <v>295</v>
      </c>
      <c r="C14" s="6" t="s">
        <v>43</v>
      </c>
      <c r="D14" s="9" t="s">
        <v>5651</v>
      </c>
      <c r="E14" s="9" t="s">
        <v>1586</v>
      </c>
      <c r="F14" s="9" t="s">
        <v>143</v>
      </c>
      <c r="G14" s="9" t="s">
        <v>5652</v>
      </c>
      <c r="H14" s="9" t="s">
        <v>143</v>
      </c>
      <c r="I14" s="9" t="s">
        <v>5652</v>
      </c>
      <c r="J14" s="9" t="s">
        <v>142</v>
      </c>
      <c r="K14" s="9" t="s">
        <v>5651</v>
      </c>
      <c r="L14" s="9" t="s">
        <v>143</v>
      </c>
      <c r="M14" s="9" t="s">
        <v>5652</v>
      </c>
    </row>
    <row r="15" spans="1:13" ht="24.9" x14ac:dyDescent="0.4">
      <c r="B15" s="6" t="s">
        <v>296</v>
      </c>
      <c r="C15" s="6" t="s">
        <v>47</v>
      </c>
      <c r="D15" s="9" t="s">
        <v>5653</v>
      </c>
      <c r="E15" s="9" t="s">
        <v>1588</v>
      </c>
      <c r="F15" s="9" t="s">
        <v>45</v>
      </c>
      <c r="G15" s="9" t="s">
        <v>5652</v>
      </c>
      <c r="H15" s="9" t="s">
        <v>45</v>
      </c>
      <c r="I15" s="9" t="s">
        <v>5652</v>
      </c>
      <c r="J15" s="9" t="s">
        <v>898</v>
      </c>
      <c r="K15" s="9" t="s">
        <v>5654</v>
      </c>
      <c r="L15" s="9" t="s">
        <v>45</v>
      </c>
      <c r="M15" s="9" t="s">
        <v>5652</v>
      </c>
    </row>
    <row r="16" spans="1:13" ht="24.9" x14ac:dyDescent="0.4">
      <c r="B16" s="6" t="s">
        <v>297</v>
      </c>
      <c r="C16" s="6" t="s">
        <v>51</v>
      </c>
      <c r="D16" s="9" t="s">
        <v>5655</v>
      </c>
      <c r="E16" s="9" t="s">
        <v>1588</v>
      </c>
      <c r="F16" s="9" t="s">
        <v>176</v>
      </c>
      <c r="G16" s="9" t="s">
        <v>5656</v>
      </c>
      <c r="H16" s="9" t="s">
        <v>936</v>
      </c>
      <c r="I16" s="9" t="s">
        <v>5657</v>
      </c>
      <c r="J16" s="9" t="s">
        <v>996</v>
      </c>
      <c r="K16" s="9" t="s">
        <v>5658</v>
      </c>
      <c r="L16" s="9" t="s">
        <v>176</v>
      </c>
      <c r="M16" s="9" t="s">
        <v>5656</v>
      </c>
    </row>
  </sheetData>
  <mergeCells count="11">
    <mergeCell ref="B7:M7"/>
    <mergeCell ref="B13:M13"/>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6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heetViews>
  <sheetFormatPr baseColWidth="10" defaultRowHeight="14.6" x14ac:dyDescent="0.4"/>
  <cols>
    <col min="2" max="2" width="9.69140625" customWidth="1"/>
    <col min="3" max="3" width="111.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MC'!A1", "Zurück")</f>
        <v>Zurück</v>
      </c>
    </row>
    <row r="3" spans="1:9" x14ac:dyDescent="0.4">
      <c r="B3" s="7" t="s">
        <v>6829</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768</v>
      </c>
      <c r="C6" s="6" t="s">
        <v>769</v>
      </c>
      <c r="D6" s="9" t="s">
        <v>1997</v>
      </c>
      <c r="E6" s="9" t="s">
        <v>1723</v>
      </c>
      <c r="F6" s="9" t="s">
        <v>3326</v>
      </c>
      <c r="G6" s="9" t="s">
        <v>1594</v>
      </c>
      <c r="H6" s="9" t="s">
        <v>1584</v>
      </c>
      <c r="I6" s="9" t="s">
        <v>3326</v>
      </c>
    </row>
    <row r="7" spans="1:9" x14ac:dyDescent="0.4">
      <c r="B7" s="10" t="s">
        <v>770</v>
      </c>
      <c r="C7" s="10" t="s">
        <v>771</v>
      </c>
      <c r="D7" s="11" t="s">
        <v>1614</v>
      </c>
      <c r="E7" s="11" t="s">
        <v>3869</v>
      </c>
      <c r="F7" s="11" t="s">
        <v>3326</v>
      </c>
      <c r="G7" s="11" t="s">
        <v>1625</v>
      </c>
      <c r="H7" s="11" t="s">
        <v>1588</v>
      </c>
      <c r="I7" s="11" t="s">
        <v>3326</v>
      </c>
    </row>
    <row r="8" spans="1:9" x14ac:dyDescent="0.4">
      <c r="B8" s="6" t="s">
        <v>772</v>
      </c>
      <c r="C8" s="6" t="s">
        <v>773</v>
      </c>
      <c r="D8" s="9" t="s">
        <v>1627</v>
      </c>
      <c r="E8" s="9" t="s">
        <v>1632</v>
      </c>
      <c r="F8" s="9" t="s">
        <v>3326</v>
      </c>
      <c r="G8" s="9" t="s">
        <v>1661</v>
      </c>
      <c r="H8" s="9" t="s">
        <v>1586</v>
      </c>
      <c r="I8" s="9" t="s">
        <v>3326</v>
      </c>
    </row>
    <row r="9" spans="1:9" x14ac:dyDescent="0.4">
      <c r="B9" s="10" t="s">
        <v>774</v>
      </c>
      <c r="C9" s="10" t="s">
        <v>775</v>
      </c>
      <c r="D9" s="11" t="s">
        <v>2034</v>
      </c>
      <c r="E9" s="11" t="s">
        <v>1668</v>
      </c>
      <c r="F9" s="11" t="s">
        <v>3326</v>
      </c>
      <c r="G9" s="11" t="s">
        <v>1585</v>
      </c>
      <c r="H9" s="11" t="s">
        <v>1584</v>
      </c>
      <c r="I9" s="11" t="s">
        <v>3326</v>
      </c>
    </row>
    <row r="10" spans="1:9" x14ac:dyDescent="0.4">
      <c r="B10" s="6" t="s">
        <v>778</v>
      </c>
      <c r="C10" s="6" t="s">
        <v>779</v>
      </c>
      <c r="D10" s="9" t="s">
        <v>1940</v>
      </c>
      <c r="E10" s="9" t="s">
        <v>1853</v>
      </c>
      <c r="F10" s="9" t="s">
        <v>3326</v>
      </c>
      <c r="G10" s="9" t="s">
        <v>1663</v>
      </c>
      <c r="H10" s="9" t="s">
        <v>1584</v>
      </c>
      <c r="I10" s="9" t="s">
        <v>3326</v>
      </c>
    </row>
    <row r="11" spans="1:9" x14ac:dyDescent="0.4">
      <c r="B11" s="10" t="s">
        <v>780</v>
      </c>
      <c r="C11" s="10" t="s">
        <v>781</v>
      </c>
      <c r="D11" s="11" t="s">
        <v>1670</v>
      </c>
      <c r="E11" s="11" t="s">
        <v>1586</v>
      </c>
      <c r="F11" s="11" t="s">
        <v>3326</v>
      </c>
      <c r="G11" s="11" t="s">
        <v>1588</v>
      </c>
      <c r="H11" s="11" t="s">
        <v>1586</v>
      </c>
      <c r="I11" s="11" t="s">
        <v>3326</v>
      </c>
    </row>
    <row r="12" spans="1:9" x14ac:dyDescent="0.4">
      <c r="B12" s="6" t="s">
        <v>782</v>
      </c>
      <c r="C12" s="6" t="s">
        <v>783</v>
      </c>
      <c r="D12" s="9" t="s">
        <v>1689</v>
      </c>
      <c r="E12" s="9" t="s">
        <v>1595</v>
      </c>
      <c r="F12" s="9" t="s">
        <v>3326</v>
      </c>
      <c r="G12" s="9" t="s">
        <v>1597</v>
      </c>
      <c r="H12" s="9" t="s">
        <v>1586</v>
      </c>
      <c r="I12" s="9" t="s">
        <v>3326</v>
      </c>
    </row>
    <row r="13" spans="1:9" x14ac:dyDescent="0.4">
      <c r="B13" s="10" t="s">
        <v>784</v>
      </c>
      <c r="C13" s="10" t="s">
        <v>785</v>
      </c>
      <c r="D13" s="11" t="s">
        <v>1586</v>
      </c>
      <c r="E13" s="11" t="s">
        <v>1586</v>
      </c>
      <c r="F13" s="11" t="s">
        <v>3326</v>
      </c>
      <c r="G13" s="11" t="s">
        <v>1586</v>
      </c>
      <c r="H13" s="11" t="s">
        <v>1586</v>
      </c>
      <c r="I13" s="11" t="s">
        <v>3326</v>
      </c>
    </row>
    <row r="14" spans="1:9" x14ac:dyDescent="0.4">
      <c r="B14" s="6" t="s">
        <v>786</v>
      </c>
      <c r="C14" s="6" t="s">
        <v>787</v>
      </c>
      <c r="D14" s="9" t="s">
        <v>2039</v>
      </c>
      <c r="E14" s="9" t="s">
        <v>1949</v>
      </c>
      <c r="F14" s="9" t="s">
        <v>3326</v>
      </c>
      <c r="G14" s="9" t="s">
        <v>1713</v>
      </c>
      <c r="H14" s="9" t="s">
        <v>1597</v>
      </c>
      <c r="I14" s="9" t="s">
        <v>3326</v>
      </c>
    </row>
    <row r="15" spans="1:9" x14ac:dyDescent="0.4">
      <c r="B15" s="10" t="s">
        <v>790</v>
      </c>
      <c r="C15" s="10" t="s">
        <v>791</v>
      </c>
      <c r="D15" s="11" t="s">
        <v>1864</v>
      </c>
      <c r="E15" s="11" t="s">
        <v>1668</v>
      </c>
      <c r="F15" s="11" t="s">
        <v>3326</v>
      </c>
      <c r="G15" s="11" t="s">
        <v>1713</v>
      </c>
      <c r="H15" s="11" t="s">
        <v>1586</v>
      </c>
      <c r="I15" s="11" t="s">
        <v>3326</v>
      </c>
    </row>
    <row r="16" spans="1:9" x14ac:dyDescent="0.4">
      <c r="B16" s="6" t="s">
        <v>792</v>
      </c>
      <c r="C16" s="6" t="s">
        <v>793</v>
      </c>
      <c r="D16" s="9" t="s">
        <v>1647</v>
      </c>
      <c r="E16" s="9" t="s">
        <v>1670</v>
      </c>
      <c r="F16" s="9" t="s">
        <v>3326</v>
      </c>
      <c r="G16" s="9" t="s">
        <v>1584</v>
      </c>
      <c r="H16" s="9" t="s">
        <v>1586</v>
      </c>
      <c r="I16" s="9" t="s">
        <v>3326</v>
      </c>
    </row>
    <row r="17" spans="2:9" x14ac:dyDescent="0.4">
      <c r="B17" s="10" t="s">
        <v>794</v>
      </c>
      <c r="C17" s="10" t="s">
        <v>795</v>
      </c>
      <c r="D17" s="11" t="s">
        <v>1647</v>
      </c>
      <c r="E17" s="11" t="s">
        <v>3869</v>
      </c>
      <c r="F17" s="11" t="s">
        <v>3326</v>
      </c>
      <c r="G17" s="11" t="s">
        <v>1601</v>
      </c>
      <c r="H17" s="11" t="s">
        <v>1588</v>
      </c>
      <c r="I17" s="11" t="s">
        <v>3326</v>
      </c>
    </row>
    <row r="18" spans="2:9" x14ac:dyDescent="0.4">
      <c r="B18" s="6" t="s">
        <v>796</v>
      </c>
      <c r="C18" s="6" t="s">
        <v>797</v>
      </c>
      <c r="D18" s="9" t="s">
        <v>1858</v>
      </c>
      <c r="E18" s="9" t="s">
        <v>1713</v>
      </c>
      <c r="F18" s="9" t="s">
        <v>3326</v>
      </c>
      <c r="G18" s="9" t="s">
        <v>1632</v>
      </c>
      <c r="H18" s="9" t="s">
        <v>1597</v>
      </c>
      <c r="I18" s="9" t="s">
        <v>3326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6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heetViews>
  <sheetFormatPr baseColWidth="10" defaultRowHeight="14.6" x14ac:dyDescent="0.4"/>
  <cols>
    <col min="2" max="2" width="9.69140625" customWidth="1"/>
    <col min="3" max="3" width="121.613281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MC'!A1", "Zurück")</f>
        <v>Zurück</v>
      </c>
    </row>
    <row r="3" spans="1:9" x14ac:dyDescent="0.4">
      <c r="B3" s="7" t="s">
        <v>6794</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61</v>
      </c>
      <c r="C6" s="21"/>
      <c r="D6" s="29"/>
      <c r="E6" s="29"/>
      <c r="F6" s="29"/>
      <c r="G6" s="29"/>
      <c r="H6" s="29"/>
      <c r="I6" s="29"/>
    </row>
    <row r="7" spans="1:9" x14ac:dyDescent="0.4">
      <c r="B7" s="6" t="s">
        <v>283</v>
      </c>
      <c r="C7" s="6" t="s">
        <v>284</v>
      </c>
      <c r="D7" s="9" t="s">
        <v>1723</v>
      </c>
      <c r="E7" s="9" t="s">
        <v>1584</v>
      </c>
      <c r="F7" s="9" t="s">
        <v>3326</v>
      </c>
      <c r="G7" s="9" t="s">
        <v>1713</v>
      </c>
      <c r="H7" s="9" t="s">
        <v>1584</v>
      </c>
      <c r="I7" s="9" t="s">
        <v>3326</v>
      </c>
    </row>
    <row r="8" spans="1:9" x14ac:dyDescent="0.4">
      <c r="B8" s="6" t="s">
        <v>287</v>
      </c>
      <c r="C8" s="6" t="s">
        <v>288</v>
      </c>
      <c r="D8" s="9" t="s">
        <v>1670</v>
      </c>
      <c r="E8" s="9" t="s">
        <v>1588</v>
      </c>
      <c r="F8" s="9" t="s">
        <v>3326</v>
      </c>
      <c r="G8" s="9" t="s">
        <v>1661</v>
      </c>
      <c r="H8" s="9" t="s">
        <v>1588</v>
      </c>
      <c r="I8" s="9" t="s">
        <v>3326</v>
      </c>
    </row>
    <row r="9" spans="1:9" x14ac:dyDescent="0.4">
      <c r="B9" s="6" t="s">
        <v>289</v>
      </c>
      <c r="C9" s="6" t="s">
        <v>290</v>
      </c>
      <c r="D9" s="9" t="s">
        <v>1665</v>
      </c>
      <c r="E9" s="9" t="s">
        <v>1597</v>
      </c>
      <c r="F9" s="9" t="s">
        <v>3326</v>
      </c>
      <c r="G9" s="9" t="s">
        <v>1594</v>
      </c>
      <c r="H9" s="9" t="s">
        <v>1586</v>
      </c>
      <c r="I9" s="9" t="s">
        <v>3326</v>
      </c>
    </row>
    <row r="10" spans="1:9" x14ac:dyDescent="0.4">
      <c r="B10" s="6" t="s">
        <v>291</v>
      </c>
      <c r="C10" s="6" t="s">
        <v>292</v>
      </c>
      <c r="D10" s="9" t="s">
        <v>1632</v>
      </c>
      <c r="E10" s="9" t="s">
        <v>1588</v>
      </c>
      <c r="F10" s="9" t="s">
        <v>3326</v>
      </c>
      <c r="G10" s="9" t="s">
        <v>1585</v>
      </c>
      <c r="H10" s="9" t="s">
        <v>1588</v>
      </c>
      <c r="I10" s="9" t="s">
        <v>3326</v>
      </c>
    </row>
    <row r="11" spans="1:9" x14ac:dyDescent="0.4">
      <c r="B11" s="6" t="s">
        <v>293</v>
      </c>
      <c r="C11" s="6" t="s">
        <v>294</v>
      </c>
      <c r="D11" s="9" t="s">
        <v>1689</v>
      </c>
      <c r="E11" s="9" t="s">
        <v>1670</v>
      </c>
      <c r="F11" s="9" t="s">
        <v>3326</v>
      </c>
      <c r="G11" s="9" t="s">
        <v>1695</v>
      </c>
      <c r="H11" s="9" t="s">
        <v>1625</v>
      </c>
      <c r="I11" s="9" t="s">
        <v>3326</v>
      </c>
    </row>
    <row r="12" spans="1:9" x14ac:dyDescent="0.4">
      <c r="B12" s="21" t="s">
        <v>41</v>
      </c>
      <c r="C12" s="21"/>
      <c r="D12" s="29"/>
      <c r="E12" s="29"/>
      <c r="F12" s="29"/>
      <c r="G12" s="29"/>
      <c r="H12" s="29"/>
      <c r="I12" s="29"/>
    </row>
    <row r="13" spans="1:9" x14ac:dyDescent="0.4">
      <c r="B13" s="6" t="s">
        <v>295</v>
      </c>
      <c r="C13" s="6" t="s">
        <v>43</v>
      </c>
      <c r="D13" s="9" t="s">
        <v>1661</v>
      </c>
      <c r="E13" s="9" t="s">
        <v>1586</v>
      </c>
      <c r="F13" s="9" t="s">
        <v>3326</v>
      </c>
      <c r="G13" s="9" t="s">
        <v>1661</v>
      </c>
      <c r="H13" s="9" t="s">
        <v>1586</v>
      </c>
      <c r="I13" s="9" t="s">
        <v>3326</v>
      </c>
    </row>
    <row r="14" spans="1:9" x14ac:dyDescent="0.4">
      <c r="B14" s="6" t="s">
        <v>296</v>
      </c>
      <c r="C14" s="6" t="s">
        <v>47</v>
      </c>
      <c r="D14" s="9" t="s">
        <v>1584</v>
      </c>
      <c r="E14" s="9" t="s">
        <v>1586</v>
      </c>
      <c r="F14" s="9" t="s">
        <v>3326</v>
      </c>
      <c r="G14" s="9" t="s">
        <v>1595</v>
      </c>
      <c r="H14" s="9" t="s">
        <v>1586</v>
      </c>
      <c r="I14" s="9" t="s">
        <v>3326</v>
      </c>
    </row>
    <row r="15" spans="1:9" x14ac:dyDescent="0.4">
      <c r="B15" s="6" t="s">
        <v>297</v>
      </c>
      <c r="C15" s="6" t="s">
        <v>51</v>
      </c>
      <c r="D15" s="9" t="s">
        <v>1670</v>
      </c>
      <c r="E15" s="9" t="s">
        <v>1586</v>
      </c>
      <c r="F15" s="9" t="s">
        <v>3326</v>
      </c>
      <c r="G15" s="9" t="s">
        <v>1588</v>
      </c>
      <c r="H15" s="9" t="s">
        <v>1586</v>
      </c>
      <c r="I15" s="9" t="s">
        <v>3326</v>
      </c>
    </row>
  </sheetData>
  <mergeCells count="6">
    <mergeCell ref="B12:I12"/>
    <mergeCell ref="B4:B5"/>
    <mergeCell ref="C4:C5"/>
    <mergeCell ref="D4:F4"/>
    <mergeCell ref="G4:I4"/>
    <mergeCell ref="B6:I6"/>
  </mergeCells>
  <pageMargins left="0.7" right="0.7" top="0.75" bottom="0.75" header="0.3" footer="0.3"/>
  <pageSetup paperSize="9" orientation="portrait" horizontalDpi="300" verticalDpi="300"/>
</worksheet>
</file>

<file path=xl/worksheets/sheet6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0.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MC'!A1", "Zurück")</f>
        <v>Zurück</v>
      </c>
    </row>
    <row r="3" spans="1:7" x14ac:dyDescent="0.4">
      <c r="B3" s="7" t="s">
        <v>6909</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6908</v>
      </c>
      <c r="C6" s="5" t="s">
        <v>3491</v>
      </c>
      <c r="D6" s="5" t="s">
        <v>1848</v>
      </c>
      <c r="E6" s="5" t="s">
        <v>1928</v>
      </c>
      <c r="F6" s="5" t="s">
        <v>1668</v>
      </c>
      <c r="G6" s="5" t="s">
        <v>1663</v>
      </c>
    </row>
  </sheetData>
  <mergeCells count="2">
    <mergeCell ref="B4:D4"/>
    <mergeCell ref="E4:G4"/>
  </mergeCells>
  <pageMargins left="0.7" right="0.7" top="0.75" bottom="0.75" header="0.3" footer="0.3"/>
  <pageSetup paperSize="9" orientation="portrait" horizontalDpi="300" verticalDpi="300"/>
</worksheet>
</file>

<file path=xl/worksheets/sheet6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3.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MC'!A1", "Zurück")</f>
        <v>Zurück</v>
      </c>
    </row>
    <row r="3" spans="1:7" x14ac:dyDescent="0.4">
      <c r="B3" s="7" t="s">
        <v>6870</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4595</v>
      </c>
      <c r="C6" s="5" t="s">
        <v>1668</v>
      </c>
      <c r="D6" s="5" t="s">
        <v>1595</v>
      </c>
      <c r="E6" s="5" t="s">
        <v>1966</v>
      </c>
      <c r="F6" s="5" t="s">
        <v>1625</v>
      </c>
      <c r="G6" s="5" t="s">
        <v>1595</v>
      </c>
    </row>
  </sheetData>
  <mergeCells count="2">
    <mergeCell ref="B4:D4"/>
    <mergeCell ref="E4:G4"/>
  </mergeCells>
  <pageMargins left="0.7" right="0.7" top="0.75" bottom="0.75" header="0.3" footer="0.3"/>
  <pageSetup paperSize="9" orientation="portrait" horizontalDpi="300" verticalDpi="300"/>
</worksheet>
</file>

<file path=xl/worksheets/sheet6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84.76562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MC'!A1", "Zurück")</f>
        <v>Zurück</v>
      </c>
    </row>
    <row r="3" spans="1:5" x14ac:dyDescent="0.4">
      <c r="B3" s="7" t="s">
        <v>7050</v>
      </c>
    </row>
    <row r="4" spans="1:5" x14ac:dyDescent="0.4">
      <c r="B4" s="4" t="s">
        <v>6916</v>
      </c>
      <c r="C4" s="3" t="s">
        <v>6917</v>
      </c>
      <c r="D4" s="3" t="s">
        <v>6918</v>
      </c>
      <c r="E4" s="3" t="s">
        <v>6919</v>
      </c>
    </row>
    <row r="5" spans="1:5" x14ac:dyDescent="0.4">
      <c r="B5" s="6" t="s">
        <v>7031</v>
      </c>
      <c r="C5" s="5" t="s">
        <v>3498</v>
      </c>
      <c r="D5" s="5" t="s">
        <v>7032</v>
      </c>
      <c r="E5" s="5" t="s">
        <v>7033</v>
      </c>
    </row>
    <row r="6" spans="1:5" x14ac:dyDescent="0.4">
      <c r="B6" s="10" t="s">
        <v>7034</v>
      </c>
      <c r="C6" s="14" t="s">
        <v>4798</v>
      </c>
      <c r="D6" s="14" t="s">
        <v>7035</v>
      </c>
      <c r="E6" s="14" t="s">
        <v>7036</v>
      </c>
    </row>
    <row r="7" spans="1:5" x14ac:dyDescent="0.4">
      <c r="B7" s="6" t="s">
        <v>7037</v>
      </c>
      <c r="C7" s="5" t="s">
        <v>3803</v>
      </c>
      <c r="D7" s="5" t="s">
        <v>7038</v>
      </c>
      <c r="E7" s="5" t="s">
        <v>7039</v>
      </c>
    </row>
    <row r="8" spans="1:5" x14ac:dyDescent="0.4">
      <c r="B8" s="10" t="s">
        <v>7040</v>
      </c>
      <c r="C8" s="14" t="s">
        <v>7041</v>
      </c>
      <c r="D8" s="14" t="s">
        <v>7042</v>
      </c>
      <c r="E8" s="14" t="s">
        <v>7043</v>
      </c>
    </row>
    <row r="9" spans="1:5" x14ac:dyDescent="0.4">
      <c r="B9" s="6" t="s">
        <v>7044</v>
      </c>
      <c r="C9" s="5" t="s">
        <v>4142</v>
      </c>
      <c r="D9" s="5" t="s">
        <v>7045</v>
      </c>
      <c r="E9" s="5" t="s">
        <v>7046</v>
      </c>
    </row>
    <row r="10" spans="1:5" x14ac:dyDescent="0.4">
      <c r="B10" s="10" t="s">
        <v>3356</v>
      </c>
      <c r="C10" s="14" t="s">
        <v>7047</v>
      </c>
      <c r="D10" s="14" t="s">
        <v>7048</v>
      </c>
      <c r="E10" s="14" t="s">
        <v>7049</v>
      </c>
    </row>
  </sheetData>
  <pageMargins left="0.7" right="0.7" top="0.75" bottom="0.75" header="0.3" footer="0.3"/>
  <pageSetup paperSize="9" orientation="portrait" horizontalDpi="300" verticalDpi="300"/>
</worksheet>
</file>

<file path=xl/worksheets/sheet6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heetViews>
  <sheetFormatPr baseColWidth="10" defaultRowHeight="14.6" x14ac:dyDescent="0.4"/>
  <cols>
    <col min="2" max="2" width="9.69140625" customWidth="1"/>
    <col min="3" max="3" width="111.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MC'!A1", "Zurück")</f>
        <v>Zurück</v>
      </c>
    </row>
    <row r="3" spans="1:5" x14ac:dyDescent="0.4">
      <c r="B3" s="7" t="s">
        <v>800</v>
      </c>
    </row>
    <row r="4" spans="1:5" x14ac:dyDescent="0.4">
      <c r="B4" s="25" t="s">
        <v>36</v>
      </c>
      <c r="C4" s="25" t="s">
        <v>345</v>
      </c>
      <c r="D4" s="23" t="s">
        <v>38</v>
      </c>
      <c r="E4" s="25" t="s">
        <v>38</v>
      </c>
    </row>
    <row r="5" spans="1:5" x14ac:dyDescent="0.4">
      <c r="B5" s="24"/>
      <c r="C5" s="24"/>
      <c r="D5" s="8" t="s">
        <v>39</v>
      </c>
      <c r="E5" s="8" t="s">
        <v>40</v>
      </c>
    </row>
    <row r="6" spans="1:5" ht="24.9" x14ac:dyDescent="0.4">
      <c r="B6" s="6" t="s">
        <v>768</v>
      </c>
      <c r="C6" s="6" t="s">
        <v>769</v>
      </c>
      <c r="D6" s="9" t="s">
        <v>712</v>
      </c>
      <c r="E6" s="9" t="s">
        <v>713</v>
      </c>
    </row>
    <row r="7" spans="1:5" ht="24.9" x14ac:dyDescent="0.4">
      <c r="B7" s="10" t="s">
        <v>770</v>
      </c>
      <c r="C7" s="10" t="s">
        <v>771</v>
      </c>
      <c r="D7" s="11" t="s">
        <v>765</v>
      </c>
      <c r="E7" s="11" t="s">
        <v>766</v>
      </c>
    </row>
    <row r="8" spans="1:5" ht="24.9" x14ac:dyDescent="0.4">
      <c r="B8" s="6" t="s">
        <v>772</v>
      </c>
      <c r="C8" s="6" t="s">
        <v>773</v>
      </c>
      <c r="D8" s="9" t="s">
        <v>528</v>
      </c>
      <c r="E8" s="9" t="s">
        <v>529</v>
      </c>
    </row>
    <row r="9" spans="1:5" ht="24.9" x14ac:dyDescent="0.4">
      <c r="B9" s="10" t="s">
        <v>774</v>
      </c>
      <c r="C9" s="10" t="s">
        <v>775</v>
      </c>
      <c r="D9" s="11" t="s">
        <v>776</v>
      </c>
      <c r="E9" s="11" t="s">
        <v>777</v>
      </c>
    </row>
    <row r="10" spans="1:5" ht="24.9" x14ac:dyDescent="0.4">
      <c r="B10" s="6" t="s">
        <v>778</v>
      </c>
      <c r="C10" s="6" t="s">
        <v>779</v>
      </c>
      <c r="D10" s="9" t="s">
        <v>602</v>
      </c>
      <c r="E10" s="9" t="s">
        <v>603</v>
      </c>
    </row>
    <row r="11" spans="1:5" ht="24.9" x14ac:dyDescent="0.4">
      <c r="B11" s="10" t="s">
        <v>780</v>
      </c>
      <c r="C11" s="10" t="s">
        <v>781</v>
      </c>
      <c r="D11" s="11" t="s">
        <v>175</v>
      </c>
      <c r="E11" s="11" t="s">
        <v>176</v>
      </c>
    </row>
    <row r="12" spans="1:5" ht="24.9" x14ac:dyDescent="0.4">
      <c r="B12" s="6" t="s">
        <v>782</v>
      </c>
      <c r="C12" s="6" t="s">
        <v>783</v>
      </c>
      <c r="D12" s="9" t="s">
        <v>221</v>
      </c>
      <c r="E12" s="9" t="s">
        <v>222</v>
      </c>
    </row>
    <row r="13" spans="1:5" ht="24.9" x14ac:dyDescent="0.4">
      <c r="B13" s="10" t="s">
        <v>784</v>
      </c>
      <c r="C13" s="10" t="s">
        <v>785</v>
      </c>
      <c r="D13" s="11" t="s">
        <v>52</v>
      </c>
      <c r="E13" s="11" t="s">
        <v>52</v>
      </c>
    </row>
    <row r="14" spans="1:5" ht="24.9" x14ac:dyDescent="0.4">
      <c r="B14" s="6" t="s">
        <v>786</v>
      </c>
      <c r="C14" s="6" t="s">
        <v>787</v>
      </c>
      <c r="D14" s="9" t="s">
        <v>788</v>
      </c>
      <c r="E14" s="9" t="s">
        <v>789</v>
      </c>
    </row>
    <row r="15" spans="1:5" ht="24.9" x14ac:dyDescent="0.4">
      <c r="B15" s="10" t="s">
        <v>790</v>
      </c>
      <c r="C15" s="10" t="s">
        <v>791</v>
      </c>
      <c r="D15" s="11" t="s">
        <v>506</v>
      </c>
      <c r="E15" s="11" t="s">
        <v>507</v>
      </c>
    </row>
    <row r="16" spans="1:5" ht="24.9" x14ac:dyDescent="0.4">
      <c r="B16" s="6" t="s">
        <v>792</v>
      </c>
      <c r="C16" s="6" t="s">
        <v>793</v>
      </c>
      <c r="D16" s="9" t="s">
        <v>583</v>
      </c>
      <c r="E16" s="9" t="s">
        <v>584</v>
      </c>
    </row>
    <row r="17" spans="2:5" ht="24.9" x14ac:dyDescent="0.4">
      <c r="B17" s="10" t="s">
        <v>794</v>
      </c>
      <c r="C17" s="10" t="s">
        <v>795</v>
      </c>
      <c r="D17" s="11" t="s">
        <v>583</v>
      </c>
      <c r="E17" s="11" t="s">
        <v>584</v>
      </c>
    </row>
    <row r="18" spans="2:5" ht="24.9" x14ac:dyDescent="0.4">
      <c r="B18" s="6" t="s">
        <v>796</v>
      </c>
      <c r="C18" s="6" t="s">
        <v>797</v>
      </c>
      <c r="D18" s="9" t="s">
        <v>798</v>
      </c>
      <c r="E18" s="9" t="s">
        <v>799</v>
      </c>
    </row>
  </sheetData>
  <mergeCells count="3">
    <mergeCell ref="B4:B5"/>
    <mergeCell ref="C4:C5"/>
    <mergeCell ref="D4:E4"/>
  </mergeCells>
  <pageMargins left="0.7" right="0.7" top="0.75" bottom="0.75" header="0.3" footer="0.3"/>
  <pageSetup paperSize="9" orientation="portrait" horizontalDpi="300" verticalDpi="300"/>
</worksheet>
</file>

<file path=xl/worksheets/sheet6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baseColWidth="10" defaultRowHeight="14.6" x14ac:dyDescent="0.4"/>
  <cols>
    <col min="2" max="2" width="9.69140625" customWidth="1"/>
    <col min="3" max="3" width="121.613281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MC'!A1", "Zurück")</f>
        <v>Zurück</v>
      </c>
    </row>
    <row r="3" spans="1:5" x14ac:dyDescent="0.4">
      <c r="B3" s="7" t="s">
        <v>298</v>
      </c>
    </row>
    <row r="4" spans="1:5" x14ac:dyDescent="0.4">
      <c r="B4" s="25" t="s">
        <v>36</v>
      </c>
      <c r="C4" s="25" t="s">
        <v>37</v>
      </c>
      <c r="D4" s="23" t="s">
        <v>38</v>
      </c>
      <c r="E4" s="25" t="s">
        <v>38</v>
      </c>
    </row>
    <row r="5" spans="1:5" x14ac:dyDescent="0.4">
      <c r="B5" s="24"/>
      <c r="C5" s="24"/>
      <c r="D5" s="8" t="s">
        <v>39</v>
      </c>
      <c r="E5" s="8" t="s">
        <v>40</v>
      </c>
    </row>
    <row r="6" spans="1:5" x14ac:dyDescent="0.4">
      <c r="B6" s="21" t="s">
        <v>61</v>
      </c>
      <c r="C6" s="21"/>
      <c r="D6" s="29"/>
      <c r="E6" s="29"/>
    </row>
    <row r="7" spans="1:5" ht="24.9" x14ac:dyDescent="0.4">
      <c r="B7" s="6" t="s">
        <v>283</v>
      </c>
      <c r="C7" s="6" t="s">
        <v>284</v>
      </c>
      <c r="D7" s="9" t="s">
        <v>285</v>
      </c>
      <c r="E7" s="9" t="s">
        <v>286</v>
      </c>
    </row>
    <row r="8" spans="1:5" ht="24.9" x14ac:dyDescent="0.4">
      <c r="B8" s="6" t="s">
        <v>287</v>
      </c>
      <c r="C8" s="6" t="s">
        <v>288</v>
      </c>
      <c r="D8" s="9" t="s">
        <v>175</v>
      </c>
      <c r="E8" s="9" t="s">
        <v>176</v>
      </c>
    </row>
    <row r="9" spans="1:5" ht="24.9" x14ac:dyDescent="0.4">
      <c r="B9" s="6" t="s">
        <v>289</v>
      </c>
      <c r="C9" s="6" t="s">
        <v>290</v>
      </c>
      <c r="D9" s="9" t="s">
        <v>161</v>
      </c>
      <c r="E9" s="9" t="s">
        <v>162</v>
      </c>
    </row>
    <row r="10" spans="1:5" ht="24.9" x14ac:dyDescent="0.4">
      <c r="B10" s="6" t="s">
        <v>291</v>
      </c>
      <c r="C10" s="6" t="s">
        <v>292</v>
      </c>
      <c r="D10" s="9" t="s">
        <v>157</v>
      </c>
      <c r="E10" s="9" t="s">
        <v>158</v>
      </c>
    </row>
    <row r="11" spans="1:5" ht="24.9" x14ac:dyDescent="0.4">
      <c r="B11" s="6" t="s">
        <v>293</v>
      </c>
      <c r="C11" s="6" t="s">
        <v>294</v>
      </c>
      <c r="D11" s="9" t="s">
        <v>221</v>
      </c>
      <c r="E11" s="9" t="s">
        <v>222</v>
      </c>
    </row>
    <row r="12" spans="1:5" x14ac:dyDescent="0.4">
      <c r="B12" s="21" t="s">
        <v>41</v>
      </c>
      <c r="C12" s="21"/>
      <c r="D12" s="29"/>
      <c r="E12" s="29"/>
    </row>
    <row r="13" spans="1:5" ht="24.9" x14ac:dyDescent="0.4">
      <c r="B13" s="6" t="s">
        <v>295</v>
      </c>
      <c r="C13" s="6" t="s">
        <v>43</v>
      </c>
      <c r="D13" s="9" t="s">
        <v>142</v>
      </c>
      <c r="E13" s="9" t="s">
        <v>143</v>
      </c>
    </row>
    <row r="14" spans="1:5" ht="24.9" x14ac:dyDescent="0.4">
      <c r="B14" s="6" t="s">
        <v>296</v>
      </c>
      <c r="C14" s="6" t="s">
        <v>47</v>
      </c>
      <c r="D14" s="9" t="s">
        <v>44</v>
      </c>
      <c r="E14" s="9" t="s">
        <v>45</v>
      </c>
    </row>
    <row r="15" spans="1:5" ht="24.9" x14ac:dyDescent="0.4">
      <c r="B15" s="6" t="s">
        <v>297</v>
      </c>
      <c r="C15" s="6" t="s">
        <v>51</v>
      </c>
      <c r="D15" s="9" t="s">
        <v>175</v>
      </c>
      <c r="E15" s="9" t="s">
        <v>176</v>
      </c>
    </row>
  </sheetData>
  <mergeCells count="5">
    <mergeCell ref="B4:B5"/>
    <mergeCell ref="C4:C5"/>
    <mergeCell ref="D4:E4"/>
    <mergeCell ref="B6:E6"/>
    <mergeCell ref="B12:E12"/>
  </mergeCells>
  <pageMargins left="0.7" right="0.7" top="0.75" bottom="0.75" header="0.3" footer="0.3"/>
  <pageSetup paperSize="9" orientation="portrait" horizontalDpi="300" verticalDpi="300"/>
</worksheet>
</file>

<file path=xl/worksheets/sheet6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heetViews>
  <sheetFormatPr baseColWidth="10" defaultRowHeight="14.6" x14ac:dyDescent="0.4"/>
  <cols>
    <col min="2" max="2" width="9.69140625" customWidth="1"/>
    <col min="3" max="3" width="111.6914062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MC'!A1", "Zurück")</f>
        <v>Zurück</v>
      </c>
    </row>
    <row r="3" spans="1:7" x14ac:dyDescent="0.4">
      <c r="B3" s="7" t="s">
        <v>1401</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768</v>
      </c>
      <c r="C6" s="6" t="s">
        <v>769</v>
      </c>
      <c r="D6" s="9" t="s">
        <v>1379</v>
      </c>
      <c r="E6" s="9" t="s">
        <v>1380</v>
      </c>
      <c r="F6" s="9" t="s">
        <v>713</v>
      </c>
      <c r="G6" s="9" t="s">
        <v>713</v>
      </c>
    </row>
    <row r="7" spans="1:7" ht="24.9" x14ac:dyDescent="0.4">
      <c r="B7" s="10" t="s">
        <v>770</v>
      </c>
      <c r="C7" s="10" t="s">
        <v>771</v>
      </c>
      <c r="D7" s="11" t="s">
        <v>1381</v>
      </c>
      <c r="E7" s="11" t="s">
        <v>1382</v>
      </c>
      <c r="F7" s="11" t="s">
        <v>766</v>
      </c>
      <c r="G7" s="11" t="s">
        <v>766</v>
      </c>
    </row>
    <row r="8" spans="1:7" ht="24.9" x14ac:dyDescent="0.4">
      <c r="B8" s="6" t="s">
        <v>772</v>
      </c>
      <c r="C8" s="6" t="s">
        <v>773</v>
      </c>
      <c r="D8" s="9" t="s">
        <v>1383</v>
      </c>
      <c r="E8" s="9" t="s">
        <v>1384</v>
      </c>
      <c r="F8" s="9" t="s">
        <v>529</v>
      </c>
      <c r="G8" s="9" t="s">
        <v>529</v>
      </c>
    </row>
    <row r="9" spans="1:7" ht="24.9" x14ac:dyDescent="0.4">
      <c r="B9" s="10" t="s">
        <v>774</v>
      </c>
      <c r="C9" s="10" t="s">
        <v>775</v>
      </c>
      <c r="D9" s="11" t="s">
        <v>1385</v>
      </c>
      <c r="E9" s="11" t="s">
        <v>1386</v>
      </c>
      <c r="F9" s="11" t="s">
        <v>1387</v>
      </c>
      <c r="G9" s="11" t="s">
        <v>777</v>
      </c>
    </row>
    <row r="10" spans="1:7" ht="24.9" x14ac:dyDescent="0.4">
      <c r="B10" s="6" t="s">
        <v>778</v>
      </c>
      <c r="C10" s="6" t="s">
        <v>779</v>
      </c>
      <c r="D10" s="9" t="s">
        <v>1388</v>
      </c>
      <c r="E10" s="9" t="s">
        <v>1389</v>
      </c>
      <c r="F10" s="9" t="s">
        <v>603</v>
      </c>
      <c r="G10" s="9" t="s">
        <v>603</v>
      </c>
    </row>
    <row r="11" spans="1:7" ht="24.9" x14ac:dyDescent="0.4">
      <c r="B11" s="10" t="s">
        <v>780</v>
      </c>
      <c r="C11" s="10" t="s">
        <v>781</v>
      </c>
      <c r="D11" s="11" t="s">
        <v>935</v>
      </c>
      <c r="E11" s="11" t="s">
        <v>936</v>
      </c>
      <c r="F11" s="11" t="s">
        <v>176</v>
      </c>
      <c r="G11" s="11" t="s">
        <v>176</v>
      </c>
    </row>
    <row r="12" spans="1:7" ht="24.9" x14ac:dyDescent="0.4">
      <c r="B12" s="6" t="s">
        <v>782</v>
      </c>
      <c r="C12" s="6" t="s">
        <v>783</v>
      </c>
      <c r="D12" s="9" t="s">
        <v>994</v>
      </c>
      <c r="E12" s="9" t="s">
        <v>995</v>
      </c>
      <c r="F12" s="9" t="s">
        <v>222</v>
      </c>
      <c r="G12" s="9" t="s">
        <v>222</v>
      </c>
    </row>
    <row r="13" spans="1:7" ht="24.9" x14ac:dyDescent="0.4">
      <c r="B13" s="10" t="s">
        <v>784</v>
      </c>
      <c r="C13" s="10" t="s">
        <v>785</v>
      </c>
      <c r="D13" s="11" t="s">
        <v>52</v>
      </c>
      <c r="E13" s="11" t="s">
        <v>52</v>
      </c>
      <c r="F13" s="11" t="s">
        <v>52</v>
      </c>
      <c r="G13" s="11" t="s">
        <v>52</v>
      </c>
    </row>
    <row r="14" spans="1:7" ht="24.9" x14ac:dyDescent="0.4">
      <c r="B14" s="6" t="s">
        <v>786</v>
      </c>
      <c r="C14" s="6" t="s">
        <v>787</v>
      </c>
      <c r="D14" s="9" t="s">
        <v>1390</v>
      </c>
      <c r="E14" s="9" t="s">
        <v>1391</v>
      </c>
      <c r="F14" s="9" t="s">
        <v>1392</v>
      </c>
      <c r="G14" s="9" t="s">
        <v>789</v>
      </c>
    </row>
    <row r="15" spans="1:7" ht="24.9" x14ac:dyDescent="0.4">
      <c r="B15" s="10" t="s">
        <v>790</v>
      </c>
      <c r="C15" s="10" t="s">
        <v>791</v>
      </c>
      <c r="D15" s="11" t="s">
        <v>1393</v>
      </c>
      <c r="E15" s="11" t="s">
        <v>1394</v>
      </c>
      <c r="F15" s="11" t="s">
        <v>507</v>
      </c>
      <c r="G15" s="11" t="s">
        <v>507</v>
      </c>
    </row>
    <row r="16" spans="1:7" ht="24.9" x14ac:dyDescent="0.4">
      <c r="B16" s="6" t="s">
        <v>792</v>
      </c>
      <c r="C16" s="6" t="s">
        <v>793</v>
      </c>
      <c r="D16" s="9" t="s">
        <v>1395</v>
      </c>
      <c r="E16" s="9" t="s">
        <v>1396</v>
      </c>
      <c r="F16" s="9" t="s">
        <v>584</v>
      </c>
      <c r="G16" s="9" t="s">
        <v>584</v>
      </c>
    </row>
    <row r="17" spans="2:7" ht="24.9" x14ac:dyDescent="0.4">
      <c r="B17" s="10" t="s">
        <v>794</v>
      </c>
      <c r="C17" s="10" t="s">
        <v>795</v>
      </c>
      <c r="D17" s="11" t="s">
        <v>1397</v>
      </c>
      <c r="E17" s="11" t="s">
        <v>1398</v>
      </c>
      <c r="F17" s="11" t="s">
        <v>584</v>
      </c>
      <c r="G17" s="11" t="s">
        <v>584</v>
      </c>
    </row>
    <row r="18" spans="2:7" ht="24.9" x14ac:dyDescent="0.4">
      <c r="B18" s="6" t="s">
        <v>796</v>
      </c>
      <c r="C18" s="6" t="s">
        <v>797</v>
      </c>
      <c r="D18" s="9" t="s">
        <v>1399</v>
      </c>
      <c r="E18" s="9" t="s">
        <v>1400</v>
      </c>
      <c r="F18" s="9" t="s">
        <v>832</v>
      </c>
      <c r="G18" s="9" t="s">
        <v>832</v>
      </c>
    </row>
    <row r="19" spans="2:7" x14ac:dyDescent="0.4">
      <c r="B19"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6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heetViews>
  <sheetFormatPr baseColWidth="10" defaultRowHeight="14.6" x14ac:dyDescent="0.4"/>
  <cols>
    <col min="2" max="2" width="9.69140625" customWidth="1"/>
    <col min="3" max="3" width="121.61328125" customWidth="1"/>
    <col min="4" max="4" width="39.69140625" customWidth="1"/>
    <col min="5" max="5" width="21.69140625" customWidth="1"/>
    <col min="6" max="7" width="20.4609375" customWidth="1"/>
  </cols>
  <sheetData>
    <row r="1" spans="1:7" x14ac:dyDescent="0.4">
      <c r="A1" s="2" t="str">
        <f>HYPERLINK("#'Auswahl Auswertungsmodul'!A1", "Zurück zum Start")</f>
        <v>Zurück zum Start</v>
      </c>
    </row>
    <row r="2" spans="1:7" x14ac:dyDescent="0.4">
      <c r="A2" s="2" t="str">
        <f>HYPERLINK("#'Auswahl MC'!A1", "Zurück")</f>
        <v>Zurück</v>
      </c>
    </row>
    <row r="3" spans="1:7" x14ac:dyDescent="0.4">
      <c r="B3" s="7" t="s">
        <v>998</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61</v>
      </c>
      <c r="C6" s="21"/>
      <c r="D6" s="29"/>
      <c r="E6" s="29"/>
      <c r="F6" s="29"/>
      <c r="G6" s="29"/>
    </row>
    <row r="7" spans="1:7" ht="24.9" x14ac:dyDescent="0.4">
      <c r="B7" s="6" t="s">
        <v>283</v>
      </c>
      <c r="C7" s="6" t="s">
        <v>284</v>
      </c>
      <c r="D7" s="9" t="s">
        <v>286</v>
      </c>
      <c r="E7" s="9" t="s">
        <v>285</v>
      </c>
      <c r="F7" s="9" t="s">
        <v>286</v>
      </c>
      <c r="G7" s="9" t="s">
        <v>286</v>
      </c>
    </row>
    <row r="8" spans="1:7" ht="24.9" x14ac:dyDescent="0.4">
      <c r="B8" s="6" t="s">
        <v>287</v>
      </c>
      <c r="C8" s="6" t="s">
        <v>288</v>
      </c>
      <c r="D8" s="9" t="s">
        <v>176</v>
      </c>
      <c r="E8" s="9" t="s">
        <v>175</v>
      </c>
      <c r="F8" s="9" t="s">
        <v>176</v>
      </c>
      <c r="G8" s="9" t="s">
        <v>176</v>
      </c>
    </row>
    <row r="9" spans="1:7" ht="24.9" x14ac:dyDescent="0.4">
      <c r="B9" s="6" t="s">
        <v>289</v>
      </c>
      <c r="C9" s="6" t="s">
        <v>290</v>
      </c>
      <c r="D9" s="9" t="s">
        <v>992</v>
      </c>
      <c r="E9" s="9" t="s">
        <v>993</v>
      </c>
      <c r="F9" s="9" t="s">
        <v>162</v>
      </c>
      <c r="G9" s="9" t="s">
        <v>162</v>
      </c>
    </row>
    <row r="10" spans="1:7" ht="24.9" x14ac:dyDescent="0.4">
      <c r="B10" s="6" t="s">
        <v>291</v>
      </c>
      <c r="C10" s="6" t="s">
        <v>292</v>
      </c>
      <c r="D10" s="9" t="s">
        <v>158</v>
      </c>
      <c r="E10" s="9" t="s">
        <v>157</v>
      </c>
      <c r="F10" s="9" t="s">
        <v>158</v>
      </c>
      <c r="G10" s="9" t="s">
        <v>158</v>
      </c>
    </row>
    <row r="11" spans="1:7" ht="24.9" x14ac:dyDescent="0.4">
      <c r="B11" s="6" t="s">
        <v>293</v>
      </c>
      <c r="C11" s="6" t="s">
        <v>294</v>
      </c>
      <c r="D11" s="9" t="s">
        <v>994</v>
      </c>
      <c r="E11" s="9" t="s">
        <v>995</v>
      </c>
      <c r="F11" s="9" t="s">
        <v>222</v>
      </c>
      <c r="G11" s="9" t="s">
        <v>222</v>
      </c>
    </row>
    <row r="12" spans="1:7" x14ac:dyDescent="0.4">
      <c r="B12" s="21" t="s">
        <v>41</v>
      </c>
      <c r="C12" s="21"/>
      <c r="D12" s="29"/>
      <c r="E12" s="29"/>
      <c r="F12" s="29"/>
      <c r="G12" s="29"/>
    </row>
    <row r="13" spans="1:7" ht="24.9" x14ac:dyDescent="0.4">
      <c r="B13" s="6" t="s">
        <v>295</v>
      </c>
      <c r="C13" s="6" t="s">
        <v>43</v>
      </c>
      <c r="D13" s="9" t="s">
        <v>143</v>
      </c>
      <c r="E13" s="9" t="s">
        <v>142</v>
      </c>
      <c r="F13" s="9" t="s">
        <v>143</v>
      </c>
      <c r="G13" s="9" t="s">
        <v>143</v>
      </c>
    </row>
    <row r="14" spans="1:7" ht="24.9" x14ac:dyDescent="0.4">
      <c r="B14" s="6" t="s">
        <v>296</v>
      </c>
      <c r="C14" s="6" t="s">
        <v>47</v>
      </c>
      <c r="D14" s="9" t="s">
        <v>899</v>
      </c>
      <c r="E14" s="9" t="s">
        <v>898</v>
      </c>
      <c r="F14" s="9" t="s">
        <v>45</v>
      </c>
      <c r="G14" s="9" t="s">
        <v>45</v>
      </c>
    </row>
    <row r="15" spans="1:7" ht="24.9" x14ac:dyDescent="0.4">
      <c r="B15" s="6" t="s">
        <v>297</v>
      </c>
      <c r="C15" s="6" t="s">
        <v>51</v>
      </c>
      <c r="D15" s="9" t="s">
        <v>996</v>
      </c>
      <c r="E15" s="9" t="s">
        <v>997</v>
      </c>
      <c r="F15" s="9" t="s">
        <v>176</v>
      </c>
      <c r="G15" s="9" t="s">
        <v>176</v>
      </c>
    </row>
    <row r="16" spans="1:7" x14ac:dyDescent="0.4">
      <c r="B16" s="13" t="s">
        <v>859</v>
      </c>
    </row>
  </sheetData>
  <mergeCells count="6">
    <mergeCell ref="B12:G12"/>
    <mergeCell ref="B4:B5"/>
    <mergeCell ref="C4:C5"/>
    <mergeCell ref="D4:D5"/>
    <mergeCell ref="E4:G4"/>
    <mergeCell ref="B6:G6"/>
  </mergeCells>
  <pageMargins left="0.7" right="0.7" top="0.75" bottom="0.75" header="0.3" footer="0.3"/>
  <pageSetup paperSize="9" orientation="portrait" horizontalDpi="300" verticalDpi="30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baseColWidth="10" defaultRowHeight="14.6" x14ac:dyDescent="0.4"/>
  <cols>
    <col min="2" max="2" width="9.69140625" customWidth="1"/>
    <col min="3" max="3" width="53" customWidth="1"/>
    <col min="4" max="4" width="35.69140625" customWidth="1"/>
    <col min="5" max="5" width="33.69140625" customWidth="1"/>
    <col min="6" max="6" width="20.69140625" customWidth="1"/>
    <col min="7" max="7" width="19.69140625" customWidth="1"/>
    <col min="8" max="8" width="31.69140625" customWidth="1"/>
    <col min="9" max="9" width="36.69140625" customWidth="1"/>
  </cols>
  <sheetData>
    <row r="1" spans="1:9" x14ac:dyDescent="0.4">
      <c r="A1" s="2" t="str">
        <f>HYPERLINK("#'Auswahl Auswertungsmodul'!A1", "Zurück zum Start")</f>
        <v>Zurück zum Start</v>
      </c>
    </row>
    <row r="2" spans="1:9" x14ac:dyDescent="0.4">
      <c r="A2" s="2" t="str">
        <f>HYPERLINK("#'Auswahl WI-HI-A'!A1", "Zurück")</f>
        <v>Zurück</v>
      </c>
    </row>
    <row r="3" spans="1:9" x14ac:dyDescent="0.4">
      <c r="B3" s="7" t="s">
        <v>4361</v>
      </c>
    </row>
    <row r="4" spans="1:9" x14ac:dyDescent="0.4">
      <c r="B4" s="4" t="s">
        <v>36</v>
      </c>
      <c r="C4" s="4" t="s">
        <v>345</v>
      </c>
      <c r="D4" s="15" t="s">
        <v>4346</v>
      </c>
      <c r="E4" s="15" t="s">
        <v>4347</v>
      </c>
      <c r="F4" s="15" t="s">
        <v>4348</v>
      </c>
      <c r="G4" s="15" t="s">
        <v>4349</v>
      </c>
      <c r="H4" s="15" t="s">
        <v>4350</v>
      </c>
      <c r="I4" s="15" t="s">
        <v>3171</v>
      </c>
    </row>
    <row r="5" spans="1:9" x14ac:dyDescent="0.4">
      <c r="B5" s="6" t="s">
        <v>542</v>
      </c>
      <c r="C5" s="6" t="s">
        <v>543</v>
      </c>
      <c r="D5" s="9" t="s">
        <v>1661</v>
      </c>
      <c r="E5" s="9" t="s">
        <v>1595</v>
      </c>
      <c r="F5" s="9" t="s">
        <v>1586</v>
      </c>
      <c r="G5" s="9" t="s">
        <v>1586</v>
      </c>
      <c r="H5" s="9" t="s">
        <v>1588</v>
      </c>
      <c r="I5" s="9" t="s">
        <v>1586</v>
      </c>
    </row>
  </sheetData>
  <pageMargins left="0.7" right="0.7" top="0.75" bottom="0.75" header="0.3" footer="0.3"/>
  <pageSetup paperSize="9" orientation="portrait" horizontalDpi="300" verticalDpi="300"/>
</worksheet>
</file>

<file path=xl/worksheets/sheet6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heetViews>
  <sheetFormatPr baseColWidth="10" defaultRowHeight="14.6" x14ac:dyDescent="0.4"/>
  <cols>
    <col min="2" max="2" width="9.69140625" customWidth="1"/>
    <col min="3" max="3" width="111.69140625" customWidth="1"/>
    <col min="4" max="4" width="250.69140625" customWidth="1"/>
  </cols>
  <sheetData>
    <row r="1" spans="1:4" x14ac:dyDescent="0.4">
      <c r="A1" s="2" t="str">
        <f>HYPERLINK("#'Auswahl Auswertungsmodul'!A1", "Zurück zum Start")</f>
        <v>Zurück zum Start</v>
      </c>
    </row>
    <row r="2" spans="1:4" x14ac:dyDescent="0.4">
      <c r="A2" s="2" t="str">
        <f>HYPERLINK("#'Auswahl MC'!A1", "Zurück")</f>
        <v>Zurück</v>
      </c>
    </row>
    <row r="3" spans="1:4" x14ac:dyDescent="0.4">
      <c r="B3" s="7" t="s">
        <v>1564</v>
      </c>
    </row>
    <row r="4" spans="1:4" x14ac:dyDescent="0.4">
      <c r="B4" s="3" t="s">
        <v>36</v>
      </c>
      <c r="C4" s="4" t="s">
        <v>345</v>
      </c>
      <c r="D4" s="4" t="s">
        <v>1028</v>
      </c>
    </row>
    <row r="5" spans="1:4" ht="87" x14ac:dyDescent="0.4">
      <c r="B5" s="5" t="s">
        <v>768</v>
      </c>
      <c r="C5" s="6" t="s">
        <v>769</v>
      </c>
      <c r="D5" s="6" t="s">
        <v>1552</v>
      </c>
    </row>
    <row r="6" spans="1:4" ht="62.15" x14ac:dyDescent="0.4">
      <c r="B6" s="14" t="s">
        <v>770</v>
      </c>
      <c r="C6" s="10" t="s">
        <v>771</v>
      </c>
      <c r="D6" s="10" t="s">
        <v>1553</v>
      </c>
    </row>
    <row r="7" spans="1:4" ht="111.9" x14ac:dyDescent="0.4">
      <c r="B7" s="5" t="s">
        <v>772</v>
      </c>
      <c r="C7" s="6" t="s">
        <v>773</v>
      </c>
      <c r="D7" s="6" t="s">
        <v>1554</v>
      </c>
    </row>
    <row r="8" spans="1:4" ht="37.299999999999997" x14ac:dyDescent="0.4">
      <c r="B8" s="14" t="s">
        <v>774</v>
      </c>
      <c r="C8" s="10" t="s">
        <v>775</v>
      </c>
      <c r="D8" s="10" t="s">
        <v>1555</v>
      </c>
    </row>
    <row r="9" spans="1:4" ht="87" x14ac:dyDescent="0.4">
      <c r="B9" s="5" t="s">
        <v>778</v>
      </c>
      <c r="C9" s="6" t="s">
        <v>779</v>
      </c>
      <c r="D9" s="6" t="s">
        <v>1556</v>
      </c>
    </row>
    <row r="10" spans="1:4" ht="37.299999999999997" x14ac:dyDescent="0.4">
      <c r="B10" s="14" t="s">
        <v>780</v>
      </c>
      <c r="C10" s="10" t="s">
        <v>781</v>
      </c>
      <c r="D10" s="10" t="s">
        <v>1557</v>
      </c>
    </row>
    <row r="11" spans="1:4" x14ac:dyDescent="0.4">
      <c r="B11" s="5" t="s">
        <v>782</v>
      </c>
      <c r="C11" s="6" t="s">
        <v>783</v>
      </c>
      <c r="D11" s="6" t="s">
        <v>1558</v>
      </c>
    </row>
    <row r="12" spans="1:4" ht="87" x14ac:dyDescent="0.4">
      <c r="B12" s="14" t="s">
        <v>786</v>
      </c>
      <c r="C12" s="10" t="s">
        <v>787</v>
      </c>
      <c r="D12" s="10" t="s">
        <v>1559</v>
      </c>
    </row>
    <row r="13" spans="1:4" ht="87" x14ac:dyDescent="0.4">
      <c r="B13" s="5" t="s">
        <v>790</v>
      </c>
      <c r="C13" s="6" t="s">
        <v>791</v>
      </c>
      <c r="D13" s="6" t="s">
        <v>1560</v>
      </c>
    </row>
    <row r="14" spans="1:4" ht="37.299999999999997" x14ac:dyDescent="0.4">
      <c r="B14" s="14" t="s">
        <v>792</v>
      </c>
      <c r="C14" s="10" t="s">
        <v>793</v>
      </c>
      <c r="D14" s="10" t="s">
        <v>1561</v>
      </c>
    </row>
    <row r="15" spans="1:4" ht="87" x14ac:dyDescent="0.4">
      <c r="B15" s="5" t="s">
        <v>794</v>
      </c>
      <c r="C15" s="6" t="s">
        <v>795</v>
      </c>
      <c r="D15" s="6" t="s">
        <v>1562</v>
      </c>
    </row>
    <row r="16" spans="1:4" ht="161.6" x14ac:dyDescent="0.4">
      <c r="B16" s="14" t="s">
        <v>796</v>
      </c>
      <c r="C16" s="10" t="s">
        <v>797</v>
      </c>
      <c r="D16" s="10" t="s">
        <v>1563</v>
      </c>
    </row>
  </sheetData>
  <pageMargins left="0.7" right="0.7" top="0.75" bottom="0.75" header="0.3" footer="0.3"/>
  <pageSetup paperSize="9" orientation="portrait" horizontalDpi="300" verticalDpi="300"/>
</worksheet>
</file>

<file path=xl/worksheets/sheet6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heetViews>
  <sheetFormatPr baseColWidth="10" defaultRowHeight="14.6" x14ac:dyDescent="0.4"/>
  <cols>
    <col min="2" max="2" width="9.69140625" customWidth="1"/>
    <col min="3" max="3" width="121.61328125" customWidth="1"/>
    <col min="4" max="4" width="157.61328125" customWidth="1"/>
  </cols>
  <sheetData>
    <row r="1" spans="1:4" x14ac:dyDescent="0.4">
      <c r="A1" s="2" t="str">
        <f>HYPERLINK("#'Auswahl Auswertungsmodul'!A1", "Zurück zum Start")</f>
        <v>Zurück zum Start</v>
      </c>
    </row>
    <row r="2" spans="1:4" x14ac:dyDescent="0.4">
      <c r="A2" s="2" t="str">
        <f>HYPERLINK("#'Auswahl MC'!A1", "Zurück")</f>
        <v>Zurück</v>
      </c>
    </row>
    <row r="3" spans="1:4" x14ac:dyDescent="0.4">
      <c r="B3" s="7" t="s">
        <v>1100</v>
      </c>
    </row>
    <row r="4" spans="1:4" x14ac:dyDescent="0.4">
      <c r="B4" s="3" t="s">
        <v>36</v>
      </c>
      <c r="C4" s="4" t="s">
        <v>37</v>
      </c>
      <c r="D4" s="4" t="s">
        <v>1028</v>
      </c>
    </row>
    <row r="5" spans="1:4" x14ac:dyDescent="0.4">
      <c r="B5" s="21" t="s">
        <v>61</v>
      </c>
      <c r="C5" s="21"/>
      <c r="D5" s="21"/>
    </row>
    <row r="6" spans="1:4" x14ac:dyDescent="0.4">
      <c r="B6" s="5" t="s">
        <v>289</v>
      </c>
      <c r="C6" s="6" t="s">
        <v>290</v>
      </c>
      <c r="D6" s="6" t="s">
        <v>1097</v>
      </c>
    </row>
    <row r="7" spans="1:4" x14ac:dyDescent="0.4">
      <c r="B7" s="5" t="s">
        <v>293</v>
      </c>
      <c r="C7" s="6" t="s">
        <v>294</v>
      </c>
      <c r="D7" s="6" t="s">
        <v>1098</v>
      </c>
    </row>
    <row r="8" spans="1:4" x14ac:dyDescent="0.4">
      <c r="B8" s="21" t="s">
        <v>41</v>
      </c>
      <c r="C8" s="21"/>
      <c r="D8" s="21"/>
    </row>
    <row r="9" spans="1:4" x14ac:dyDescent="0.4">
      <c r="B9" s="5" t="s">
        <v>296</v>
      </c>
      <c r="C9" s="6" t="s">
        <v>47</v>
      </c>
      <c r="D9" s="6" t="s">
        <v>1065</v>
      </c>
    </row>
    <row r="10" spans="1:4" x14ac:dyDescent="0.4">
      <c r="B10" s="5" t="s">
        <v>297</v>
      </c>
      <c r="C10" s="6" t="s">
        <v>51</v>
      </c>
      <c r="D10" s="6" t="s">
        <v>1099</v>
      </c>
    </row>
  </sheetData>
  <mergeCells count="2">
    <mergeCell ref="B5:D5"/>
    <mergeCell ref="B8:D8"/>
  </mergeCells>
  <pageMargins left="0.7" right="0.7" top="0.75" bottom="0.75" header="0.3" footer="0.3"/>
  <pageSetup paperSize="9" orientation="portrait" horizontalDpi="300" verticalDpi="300"/>
</worksheet>
</file>

<file path=xl/worksheets/sheet6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heetViews>
  <sheetFormatPr baseColWidth="10" defaultRowHeight="14.6" x14ac:dyDescent="0.4"/>
  <cols>
    <col min="2" max="2" width="9.69140625" customWidth="1"/>
    <col min="3" max="3" width="121.6132812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MC'!A1", "Zurück")</f>
        <v>Zurück</v>
      </c>
    </row>
    <row r="3" spans="1:7" x14ac:dyDescent="0.4">
      <c r="B3" s="7" t="s">
        <v>1727</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61</v>
      </c>
      <c r="C6" s="21"/>
      <c r="D6" s="29"/>
      <c r="E6" s="29"/>
      <c r="F6" s="29"/>
      <c r="G6" s="29"/>
    </row>
    <row r="7" spans="1:7" ht="24.9" x14ac:dyDescent="0.4">
      <c r="B7" s="6" t="s">
        <v>283</v>
      </c>
      <c r="C7" s="6" t="s">
        <v>284</v>
      </c>
      <c r="D7" s="9" t="s">
        <v>1723</v>
      </c>
      <c r="E7" s="9" t="s">
        <v>1724</v>
      </c>
      <c r="F7" s="9" t="s">
        <v>286</v>
      </c>
      <c r="G7" s="9" t="s">
        <v>286</v>
      </c>
    </row>
    <row r="8" spans="1:7" ht="24.9" x14ac:dyDescent="0.4">
      <c r="B8" s="6" t="s">
        <v>287</v>
      </c>
      <c r="C8" s="6" t="s">
        <v>288</v>
      </c>
      <c r="D8" s="9" t="s">
        <v>1670</v>
      </c>
      <c r="E8" s="9" t="s">
        <v>936</v>
      </c>
      <c r="F8" s="9" t="s">
        <v>176</v>
      </c>
      <c r="G8" s="9" t="s">
        <v>176</v>
      </c>
    </row>
    <row r="9" spans="1:7" ht="24.9" x14ac:dyDescent="0.4">
      <c r="B9" s="6" t="s">
        <v>289</v>
      </c>
      <c r="C9" s="6" t="s">
        <v>290</v>
      </c>
      <c r="D9" s="9" t="s">
        <v>1665</v>
      </c>
      <c r="E9" s="9" t="s">
        <v>1725</v>
      </c>
      <c r="F9" s="9" t="s">
        <v>162</v>
      </c>
      <c r="G9" s="9" t="s">
        <v>162</v>
      </c>
    </row>
    <row r="10" spans="1:7" ht="24.9" x14ac:dyDescent="0.4">
      <c r="B10" s="6" t="s">
        <v>291</v>
      </c>
      <c r="C10" s="6" t="s">
        <v>292</v>
      </c>
      <c r="D10" s="9" t="s">
        <v>1632</v>
      </c>
      <c r="E10" s="9" t="s">
        <v>1726</v>
      </c>
      <c r="F10" s="9" t="s">
        <v>158</v>
      </c>
      <c r="G10" s="9" t="s">
        <v>158</v>
      </c>
    </row>
    <row r="11" spans="1:7" ht="24.9" x14ac:dyDescent="0.4">
      <c r="B11" s="6" t="s">
        <v>293</v>
      </c>
      <c r="C11" s="6" t="s">
        <v>294</v>
      </c>
      <c r="D11" s="9" t="s">
        <v>1689</v>
      </c>
      <c r="E11" s="9" t="s">
        <v>946</v>
      </c>
      <c r="F11" s="9" t="s">
        <v>222</v>
      </c>
      <c r="G11" s="9" t="s">
        <v>222</v>
      </c>
    </row>
    <row r="12" spans="1:7" x14ac:dyDescent="0.4">
      <c r="B12" s="21" t="s">
        <v>41</v>
      </c>
      <c r="C12" s="21"/>
      <c r="D12" s="29"/>
      <c r="E12" s="29"/>
      <c r="F12" s="29"/>
      <c r="G12" s="29"/>
    </row>
    <row r="13" spans="1:7" ht="24.9" x14ac:dyDescent="0.4">
      <c r="B13" s="6" t="s">
        <v>295</v>
      </c>
      <c r="C13" s="6" t="s">
        <v>43</v>
      </c>
      <c r="D13" s="9" t="s">
        <v>1661</v>
      </c>
      <c r="E13" s="9" t="s">
        <v>142</v>
      </c>
      <c r="F13" s="9" t="s">
        <v>143</v>
      </c>
      <c r="G13" s="9" t="s">
        <v>143</v>
      </c>
    </row>
    <row r="14" spans="1:7" ht="24.9" x14ac:dyDescent="0.4">
      <c r="B14" s="6" t="s">
        <v>296</v>
      </c>
      <c r="C14" s="6" t="s">
        <v>47</v>
      </c>
      <c r="D14" s="9" t="s">
        <v>1584</v>
      </c>
      <c r="E14" s="9" t="s">
        <v>898</v>
      </c>
      <c r="F14" s="9" t="s">
        <v>45</v>
      </c>
      <c r="G14" s="9" t="s">
        <v>45</v>
      </c>
    </row>
    <row r="15" spans="1:7" ht="24.9" x14ac:dyDescent="0.4">
      <c r="B15" s="6" t="s">
        <v>297</v>
      </c>
      <c r="C15" s="6" t="s">
        <v>51</v>
      </c>
      <c r="D15" s="9" t="s">
        <v>1670</v>
      </c>
      <c r="E15" s="9" t="s">
        <v>996</v>
      </c>
      <c r="F15" s="9" t="s">
        <v>176</v>
      </c>
      <c r="G15" s="9" t="s">
        <v>176</v>
      </c>
    </row>
  </sheetData>
  <mergeCells count="6">
    <mergeCell ref="B12:G12"/>
    <mergeCell ref="B4:B5"/>
    <mergeCell ref="C4:C5"/>
    <mergeCell ref="D4:D5"/>
    <mergeCell ref="E4:G4"/>
    <mergeCell ref="B6:G6"/>
  </mergeCells>
  <pageMargins left="0.7" right="0.7" top="0.75" bottom="0.75" header="0.3" footer="0.3"/>
  <pageSetup paperSize="9" orientation="portrait" horizontalDpi="300" verticalDpi="300"/>
</worksheet>
</file>

<file path=xl/worksheets/sheet6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121.613281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MC'!A1", "Zurück")</f>
        <v>Zurück</v>
      </c>
    </row>
    <row r="3" spans="1:5" x14ac:dyDescent="0.4">
      <c r="B3" s="7" t="s">
        <v>1792</v>
      </c>
    </row>
    <row r="4" spans="1:5" x14ac:dyDescent="0.4">
      <c r="B4" s="3" t="s">
        <v>36</v>
      </c>
      <c r="C4" s="4" t="s">
        <v>37</v>
      </c>
      <c r="D4" s="3" t="s">
        <v>1747</v>
      </c>
      <c r="E4" s="4" t="s">
        <v>1028</v>
      </c>
    </row>
    <row r="5" spans="1:5" x14ac:dyDescent="0.4">
      <c r="B5" s="21" t="s">
        <v>61</v>
      </c>
      <c r="C5" s="21"/>
      <c r="D5" s="30"/>
      <c r="E5" s="21"/>
    </row>
    <row r="6" spans="1:5" x14ac:dyDescent="0.4">
      <c r="B6" s="5" t="s">
        <v>289</v>
      </c>
      <c r="C6" s="6" t="s">
        <v>290</v>
      </c>
      <c r="D6" s="5" t="s">
        <v>4</v>
      </c>
      <c r="E6" s="6" t="s">
        <v>1790</v>
      </c>
    </row>
    <row r="7" spans="1:5" x14ac:dyDescent="0.4">
      <c r="B7" s="5" t="s">
        <v>293</v>
      </c>
      <c r="C7" s="6" t="s">
        <v>294</v>
      </c>
      <c r="D7" s="5" t="s">
        <v>4</v>
      </c>
      <c r="E7" s="6" t="s">
        <v>1791</v>
      </c>
    </row>
    <row r="8" spans="1:5" x14ac:dyDescent="0.4">
      <c r="B8" s="21" t="s">
        <v>41</v>
      </c>
      <c r="C8" s="21"/>
      <c r="D8" s="30"/>
      <c r="E8" s="21"/>
    </row>
    <row r="9" spans="1:5" x14ac:dyDescent="0.4">
      <c r="B9" s="5" t="s">
        <v>296</v>
      </c>
      <c r="C9" s="6" t="s">
        <v>47</v>
      </c>
      <c r="D9" s="5" t="s">
        <v>4</v>
      </c>
      <c r="E9" s="6" t="s">
        <v>1748</v>
      </c>
    </row>
  </sheetData>
  <mergeCells count="2">
    <mergeCell ref="B5:E5"/>
    <mergeCell ref="B8:E8"/>
  </mergeCells>
  <pageMargins left="0.7" right="0.7" top="0.75" bottom="0.75" header="0.3" footer="0.3"/>
  <pageSetup paperSize="9" orientation="portrait" horizontalDpi="300" verticalDpi="300"/>
</worksheet>
</file>

<file path=xl/worksheets/sheet6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workbookViewId="0"/>
  </sheetViews>
  <sheetFormatPr baseColWidth="10" defaultRowHeight="14.6" x14ac:dyDescent="0.4"/>
  <cols>
    <col min="2" max="2" width="9.69140625" customWidth="1"/>
    <col min="3" max="3" width="111.69140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MC'!A1", "Zurück")</f>
        <v>Zurück</v>
      </c>
    </row>
    <row r="3" spans="1:7" x14ac:dyDescent="0.4">
      <c r="B3" s="7" t="s">
        <v>2046</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768</v>
      </c>
      <c r="C6" s="6" t="s">
        <v>769</v>
      </c>
      <c r="D6" s="9" t="s">
        <v>1997</v>
      </c>
      <c r="E6" s="9" t="s">
        <v>2031</v>
      </c>
      <c r="F6" s="9" t="s">
        <v>1998</v>
      </c>
      <c r="G6" s="9" t="s">
        <v>1998</v>
      </c>
    </row>
    <row r="7" spans="1:7" ht="24.9" x14ac:dyDescent="0.4">
      <c r="B7" s="10" t="s">
        <v>770</v>
      </c>
      <c r="C7" s="10" t="s">
        <v>771</v>
      </c>
      <c r="D7" s="11" t="s">
        <v>1614</v>
      </c>
      <c r="E7" s="11" t="s">
        <v>2029</v>
      </c>
      <c r="F7" s="11" t="s">
        <v>2032</v>
      </c>
      <c r="G7" s="11" t="s">
        <v>1616</v>
      </c>
    </row>
    <row r="8" spans="1:7" ht="24.9" x14ac:dyDescent="0.4">
      <c r="B8" s="6" t="s">
        <v>772</v>
      </c>
      <c r="C8" s="6" t="s">
        <v>773</v>
      </c>
      <c r="D8" s="9" t="s">
        <v>1627</v>
      </c>
      <c r="E8" s="9" t="s">
        <v>121</v>
      </c>
      <c r="F8" s="9" t="s">
        <v>1888</v>
      </c>
      <c r="G8" s="9" t="s">
        <v>2033</v>
      </c>
    </row>
    <row r="9" spans="1:7" ht="24.9" x14ac:dyDescent="0.4">
      <c r="B9" s="10" t="s">
        <v>774</v>
      </c>
      <c r="C9" s="10" t="s">
        <v>775</v>
      </c>
      <c r="D9" s="11" t="s">
        <v>2034</v>
      </c>
      <c r="E9" s="11" t="s">
        <v>2035</v>
      </c>
      <c r="F9" s="11" t="s">
        <v>2036</v>
      </c>
      <c r="G9" s="11" t="s">
        <v>777</v>
      </c>
    </row>
    <row r="10" spans="1:7" ht="24.9" x14ac:dyDescent="0.4">
      <c r="B10" s="6" t="s">
        <v>778</v>
      </c>
      <c r="C10" s="6" t="s">
        <v>779</v>
      </c>
      <c r="D10" s="9" t="s">
        <v>1940</v>
      </c>
      <c r="E10" s="9" t="s">
        <v>2037</v>
      </c>
      <c r="F10" s="9" t="s">
        <v>2038</v>
      </c>
      <c r="G10" s="9" t="s">
        <v>603</v>
      </c>
    </row>
    <row r="11" spans="1:7" ht="24.9" x14ac:dyDescent="0.4">
      <c r="B11" s="10" t="s">
        <v>780</v>
      </c>
      <c r="C11" s="10" t="s">
        <v>781</v>
      </c>
      <c r="D11" s="11" t="s">
        <v>1670</v>
      </c>
      <c r="E11" s="11" t="s">
        <v>176</v>
      </c>
      <c r="F11" s="11" t="s">
        <v>996</v>
      </c>
      <c r="G11" s="11" t="s">
        <v>176</v>
      </c>
    </row>
    <row r="12" spans="1:7" ht="24.9" x14ac:dyDescent="0.4">
      <c r="B12" s="6" t="s">
        <v>782</v>
      </c>
      <c r="C12" s="6" t="s">
        <v>783</v>
      </c>
      <c r="D12" s="9" t="s">
        <v>1689</v>
      </c>
      <c r="E12" s="9" t="s">
        <v>1298</v>
      </c>
      <c r="F12" s="9" t="s">
        <v>994</v>
      </c>
      <c r="G12" s="9" t="s">
        <v>222</v>
      </c>
    </row>
    <row r="13" spans="1:7" ht="24.9" x14ac:dyDescent="0.4">
      <c r="B13" s="10" t="s">
        <v>784</v>
      </c>
      <c r="C13" s="10" t="s">
        <v>785</v>
      </c>
      <c r="D13" s="11" t="s">
        <v>1586</v>
      </c>
      <c r="E13" s="11" t="s">
        <v>52</v>
      </c>
      <c r="F13" s="11" t="s">
        <v>52</v>
      </c>
      <c r="G13" s="11" t="s">
        <v>52</v>
      </c>
    </row>
    <row r="14" spans="1:7" ht="24.9" x14ac:dyDescent="0.4">
      <c r="B14" s="6" t="s">
        <v>786</v>
      </c>
      <c r="C14" s="6" t="s">
        <v>787</v>
      </c>
      <c r="D14" s="9" t="s">
        <v>2039</v>
      </c>
      <c r="E14" s="9" t="s">
        <v>2040</v>
      </c>
      <c r="F14" s="9" t="s">
        <v>1392</v>
      </c>
      <c r="G14" s="9" t="s">
        <v>2041</v>
      </c>
    </row>
    <row r="15" spans="1:7" ht="24.9" x14ac:dyDescent="0.4">
      <c r="B15" s="10" t="s">
        <v>790</v>
      </c>
      <c r="C15" s="10" t="s">
        <v>791</v>
      </c>
      <c r="D15" s="11" t="s">
        <v>1864</v>
      </c>
      <c r="E15" s="11" t="s">
        <v>2042</v>
      </c>
      <c r="F15" s="11" t="s">
        <v>2043</v>
      </c>
      <c r="G15" s="11" t="s">
        <v>507</v>
      </c>
    </row>
    <row r="16" spans="1:7" ht="24.9" x14ac:dyDescent="0.4">
      <c r="B16" s="6" t="s">
        <v>792</v>
      </c>
      <c r="C16" s="6" t="s">
        <v>793</v>
      </c>
      <c r="D16" s="9" t="s">
        <v>1647</v>
      </c>
      <c r="E16" s="9" t="s">
        <v>1649</v>
      </c>
      <c r="F16" s="9" t="s">
        <v>1649</v>
      </c>
      <c r="G16" s="9" t="s">
        <v>1649</v>
      </c>
    </row>
    <row r="17" spans="2:7" ht="24.9" x14ac:dyDescent="0.4">
      <c r="B17" s="10" t="s">
        <v>794</v>
      </c>
      <c r="C17" s="10" t="s">
        <v>795</v>
      </c>
      <c r="D17" s="11" t="s">
        <v>1647</v>
      </c>
      <c r="E17" s="11" t="s">
        <v>2044</v>
      </c>
      <c r="F17" s="11" t="s">
        <v>584</v>
      </c>
      <c r="G17" s="11" t="s">
        <v>1649</v>
      </c>
    </row>
    <row r="18" spans="2:7" ht="24.9" x14ac:dyDescent="0.4">
      <c r="B18" s="6" t="s">
        <v>796</v>
      </c>
      <c r="C18" s="6" t="s">
        <v>797</v>
      </c>
      <c r="D18" s="9" t="s">
        <v>1858</v>
      </c>
      <c r="E18" s="9" t="s">
        <v>1860</v>
      </c>
      <c r="F18" s="9" t="s">
        <v>2045</v>
      </c>
      <c r="G18" s="9" t="s">
        <v>2045</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6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heetViews>
  <sheetFormatPr baseColWidth="10" defaultRowHeight="14.6" x14ac:dyDescent="0.4"/>
  <cols>
    <col min="2" max="2" width="9.69140625" customWidth="1"/>
    <col min="3" max="3" width="110.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MC'!A1", "Zurück")</f>
        <v>Zurück</v>
      </c>
    </row>
    <row r="3" spans="1:5" x14ac:dyDescent="0.4">
      <c r="B3" s="7" t="s">
        <v>2256</v>
      </c>
    </row>
    <row r="4" spans="1:5" x14ac:dyDescent="0.4">
      <c r="B4" s="3" t="s">
        <v>36</v>
      </c>
      <c r="C4" s="4" t="s">
        <v>2081</v>
      </c>
      <c r="D4" s="3" t="s">
        <v>1747</v>
      </c>
      <c r="E4" s="4" t="s">
        <v>1028</v>
      </c>
    </row>
    <row r="5" spans="1:5" ht="149.15" x14ac:dyDescent="0.4">
      <c r="B5" s="5" t="s">
        <v>768</v>
      </c>
      <c r="C5" s="6" t="s">
        <v>769</v>
      </c>
      <c r="D5" s="5" t="s">
        <v>7</v>
      </c>
      <c r="E5" s="6" t="s">
        <v>2237</v>
      </c>
    </row>
    <row r="6" spans="1:5" x14ac:dyDescent="0.4">
      <c r="B6" s="14" t="s">
        <v>768</v>
      </c>
      <c r="C6" s="10" t="s">
        <v>769</v>
      </c>
      <c r="D6" s="14" t="s">
        <v>10</v>
      </c>
      <c r="E6" s="10" t="s">
        <v>1803</v>
      </c>
    </row>
    <row r="7" spans="1:5" ht="62.15" x14ac:dyDescent="0.4">
      <c r="B7" s="5" t="s">
        <v>768</v>
      </c>
      <c r="C7" s="6" t="s">
        <v>769</v>
      </c>
      <c r="D7" s="5" t="s">
        <v>13</v>
      </c>
      <c r="E7" s="6" t="s">
        <v>2238</v>
      </c>
    </row>
    <row r="8" spans="1:5" ht="37.299999999999997" x14ac:dyDescent="0.4">
      <c r="B8" s="14" t="s">
        <v>770</v>
      </c>
      <c r="C8" s="10" t="s">
        <v>771</v>
      </c>
      <c r="D8" s="14" t="s">
        <v>7</v>
      </c>
      <c r="E8" s="10" t="s">
        <v>2239</v>
      </c>
    </row>
    <row r="9" spans="1:5" x14ac:dyDescent="0.4">
      <c r="B9" s="5" t="s">
        <v>770</v>
      </c>
      <c r="C9" s="6" t="s">
        <v>771</v>
      </c>
      <c r="D9" s="5" t="s">
        <v>13</v>
      </c>
      <c r="E9" s="6" t="s">
        <v>2240</v>
      </c>
    </row>
    <row r="10" spans="1:5" x14ac:dyDescent="0.4">
      <c r="B10" s="14" t="s">
        <v>772</v>
      </c>
      <c r="C10" s="10" t="s">
        <v>773</v>
      </c>
      <c r="D10" s="14" t="s">
        <v>7</v>
      </c>
      <c r="E10" s="10" t="s">
        <v>2241</v>
      </c>
    </row>
    <row r="11" spans="1:5" x14ac:dyDescent="0.4">
      <c r="B11" s="5" t="s">
        <v>772</v>
      </c>
      <c r="C11" s="6" t="s">
        <v>773</v>
      </c>
      <c r="D11" s="5" t="s">
        <v>10</v>
      </c>
      <c r="E11" s="6" t="s">
        <v>1803</v>
      </c>
    </row>
    <row r="12" spans="1:5" ht="37.299999999999997" x14ac:dyDescent="0.4">
      <c r="B12" s="14" t="s">
        <v>772</v>
      </c>
      <c r="C12" s="10" t="s">
        <v>773</v>
      </c>
      <c r="D12" s="14" t="s">
        <v>13</v>
      </c>
      <c r="E12" s="10" t="s">
        <v>2242</v>
      </c>
    </row>
    <row r="13" spans="1:5" ht="136.75" x14ac:dyDescent="0.4">
      <c r="B13" s="5" t="s">
        <v>774</v>
      </c>
      <c r="C13" s="6" t="s">
        <v>775</v>
      </c>
      <c r="D13" s="5" t="s">
        <v>7</v>
      </c>
      <c r="E13" s="6" t="s">
        <v>2243</v>
      </c>
    </row>
    <row r="14" spans="1:5" x14ac:dyDescent="0.4">
      <c r="B14" s="14" t="s">
        <v>774</v>
      </c>
      <c r="C14" s="10" t="s">
        <v>775</v>
      </c>
      <c r="D14" s="14" t="s">
        <v>10</v>
      </c>
      <c r="E14" s="10" t="s">
        <v>1758</v>
      </c>
    </row>
    <row r="15" spans="1:5" ht="62.15" x14ac:dyDescent="0.4">
      <c r="B15" s="5" t="s">
        <v>778</v>
      </c>
      <c r="C15" s="6" t="s">
        <v>779</v>
      </c>
      <c r="D15" s="5" t="s">
        <v>7</v>
      </c>
      <c r="E15" s="6" t="s">
        <v>2244</v>
      </c>
    </row>
    <row r="16" spans="1:5" x14ac:dyDescent="0.4">
      <c r="B16" s="14" t="s">
        <v>778</v>
      </c>
      <c r="C16" s="10" t="s">
        <v>779</v>
      </c>
      <c r="D16" s="14" t="s">
        <v>10</v>
      </c>
      <c r="E16" s="10" t="s">
        <v>1758</v>
      </c>
    </row>
    <row r="17" spans="2:5" ht="62.15" x14ac:dyDescent="0.4">
      <c r="B17" s="5" t="s">
        <v>782</v>
      </c>
      <c r="C17" s="6" t="s">
        <v>783</v>
      </c>
      <c r="D17" s="5" t="s">
        <v>7</v>
      </c>
      <c r="E17" s="6" t="s">
        <v>2245</v>
      </c>
    </row>
    <row r="18" spans="2:5" x14ac:dyDescent="0.4">
      <c r="B18" s="14" t="s">
        <v>782</v>
      </c>
      <c r="C18" s="10" t="s">
        <v>783</v>
      </c>
      <c r="D18" s="14" t="s">
        <v>10</v>
      </c>
      <c r="E18" s="10" t="s">
        <v>1758</v>
      </c>
    </row>
    <row r="19" spans="2:5" ht="298.3" x14ac:dyDescent="0.4">
      <c r="B19" s="5" t="s">
        <v>786</v>
      </c>
      <c r="C19" s="6" t="s">
        <v>787</v>
      </c>
      <c r="D19" s="5" t="s">
        <v>7</v>
      </c>
      <c r="E19" s="6" t="s">
        <v>2246</v>
      </c>
    </row>
    <row r="20" spans="2:5" ht="37.299999999999997" x14ac:dyDescent="0.4">
      <c r="B20" s="14" t="s">
        <v>786</v>
      </c>
      <c r="C20" s="10" t="s">
        <v>787</v>
      </c>
      <c r="D20" s="14" t="s">
        <v>13</v>
      </c>
      <c r="E20" s="10" t="s">
        <v>2247</v>
      </c>
    </row>
    <row r="21" spans="2:5" ht="111.9" x14ac:dyDescent="0.4">
      <c r="B21" s="5" t="s">
        <v>790</v>
      </c>
      <c r="C21" s="6" t="s">
        <v>791</v>
      </c>
      <c r="D21" s="5" t="s">
        <v>7</v>
      </c>
      <c r="E21" s="6" t="s">
        <v>2248</v>
      </c>
    </row>
    <row r="22" spans="2:5" ht="37.299999999999997" x14ac:dyDescent="0.4">
      <c r="B22" s="14" t="s">
        <v>790</v>
      </c>
      <c r="C22" s="10" t="s">
        <v>791</v>
      </c>
      <c r="D22" s="14" t="s">
        <v>10</v>
      </c>
      <c r="E22" s="10" t="s">
        <v>2249</v>
      </c>
    </row>
    <row r="23" spans="2:5" x14ac:dyDescent="0.4">
      <c r="B23" s="5" t="s">
        <v>792</v>
      </c>
      <c r="C23" s="6" t="s">
        <v>793</v>
      </c>
      <c r="D23" s="5" t="s">
        <v>7</v>
      </c>
      <c r="E23" s="6" t="s">
        <v>2250</v>
      </c>
    </row>
    <row r="24" spans="2:5" x14ac:dyDescent="0.4">
      <c r="B24" s="14" t="s">
        <v>792</v>
      </c>
      <c r="C24" s="10" t="s">
        <v>793</v>
      </c>
      <c r="D24" s="14" t="s">
        <v>10</v>
      </c>
      <c r="E24" s="10" t="s">
        <v>1803</v>
      </c>
    </row>
    <row r="25" spans="2:5" x14ac:dyDescent="0.4">
      <c r="B25" s="5" t="s">
        <v>792</v>
      </c>
      <c r="C25" s="6" t="s">
        <v>793</v>
      </c>
      <c r="D25" s="5" t="s">
        <v>13</v>
      </c>
      <c r="E25" s="6" t="s">
        <v>2251</v>
      </c>
    </row>
    <row r="26" spans="2:5" ht="161.6" x14ac:dyDescent="0.4">
      <c r="B26" s="14" t="s">
        <v>794</v>
      </c>
      <c r="C26" s="10" t="s">
        <v>795</v>
      </c>
      <c r="D26" s="14" t="s">
        <v>7</v>
      </c>
      <c r="E26" s="10" t="s">
        <v>2252</v>
      </c>
    </row>
    <row r="27" spans="2:5" x14ac:dyDescent="0.4">
      <c r="B27" s="5" t="s">
        <v>794</v>
      </c>
      <c r="C27" s="6" t="s">
        <v>795</v>
      </c>
      <c r="D27" s="5" t="s">
        <v>13</v>
      </c>
      <c r="E27" s="6" t="s">
        <v>2253</v>
      </c>
    </row>
    <row r="28" spans="2:5" ht="111.9" x14ac:dyDescent="0.4">
      <c r="B28" s="14" t="s">
        <v>796</v>
      </c>
      <c r="C28" s="10" t="s">
        <v>797</v>
      </c>
      <c r="D28" s="14" t="s">
        <v>7</v>
      </c>
      <c r="E28" s="10" t="s">
        <v>2254</v>
      </c>
    </row>
    <row r="29" spans="2:5" x14ac:dyDescent="0.4">
      <c r="B29" s="5" t="s">
        <v>796</v>
      </c>
      <c r="C29" s="6" t="s">
        <v>797</v>
      </c>
      <c r="D29" s="5" t="s">
        <v>10</v>
      </c>
      <c r="E29" s="6" t="s">
        <v>1803</v>
      </c>
    </row>
    <row r="30" spans="2:5" ht="37.299999999999997" x14ac:dyDescent="0.4">
      <c r="B30" s="14" t="s">
        <v>796</v>
      </c>
      <c r="C30" s="10" t="s">
        <v>797</v>
      </c>
      <c r="D30" s="14" t="s">
        <v>13</v>
      </c>
      <c r="E30" s="10" t="s">
        <v>2255</v>
      </c>
    </row>
  </sheetData>
  <pageMargins left="0.7" right="0.7" top="0.75" bottom="0.75" header="0.3" footer="0.3"/>
  <pageSetup paperSize="9" orientation="portrait" horizontalDpi="300" verticalDpi="300"/>
</worksheet>
</file>

<file path=xl/worksheets/sheet6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heetViews>
  <sheetFormatPr baseColWidth="10" defaultRowHeight="14.6" x14ac:dyDescent="0.4"/>
  <cols>
    <col min="2" max="2" width="9.69140625" customWidth="1"/>
    <col min="3" max="3" width="121.6132812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MC'!A1", "Zurück")</f>
        <v>Zurück</v>
      </c>
    </row>
    <row r="3" spans="1:6" x14ac:dyDescent="0.4">
      <c r="B3" s="7" t="s">
        <v>2333</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61</v>
      </c>
      <c r="C6" s="21"/>
      <c r="D6" s="29"/>
      <c r="E6" s="29"/>
      <c r="F6" s="29"/>
    </row>
    <row r="7" spans="1:6" ht="24.9" x14ac:dyDescent="0.4">
      <c r="B7" s="6" t="s">
        <v>283</v>
      </c>
      <c r="C7" s="6" t="s">
        <v>284</v>
      </c>
      <c r="D7" s="9" t="s">
        <v>1723</v>
      </c>
      <c r="E7" s="9" t="s">
        <v>2060</v>
      </c>
      <c r="F7" s="9" t="s">
        <v>286</v>
      </c>
    </row>
    <row r="8" spans="1:6" ht="24.9" x14ac:dyDescent="0.4">
      <c r="B8" s="6" t="s">
        <v>287</v>
      </c>
      <c r="C8" s="6" t="s">
        <v>288</v>
      </c>
      <c r="D8" s="9" t="s">
        <v>1670</v>
      </c>
      <c r="E8" s="9" t="s">
        <v>996</v>
      </c>
      <c r="F8" s="9" t="s">
        <v>176</v>
      </c>
    </row>
    <row r="9" spans="1:6" ht="24.9" x14ac:dyDescent="0.4">
      <c r="B9" s="6" t="s">
        <v>289</v>
      </c>
      <c r="C9" s="6" t="s">
        <v>290</v>
      </c>
      <c r="D9" s="9" t="s">
        <v>1665</v>
      </c>
      <c r="E9" s="9" t="s">
        <v>992</v>
      </c>
      <c r="F9" s="9" t="s">
        <v>2332</v>
      </c>
    </row>
    <row r="10" spans="1:6" ht="24.9" x14ac:dyDescent="0.4">
      <c r="B10" s="6" t="s">
        <v>291</v>
      </c>
      <c r="C10" s="6" t="s">
        <v>292</v>
      </c>
      <c r="D10" s="9" t="s">
        <v>1632</v>
      </c>
      <c r="E10" s="9" t="s">
        <v>158</v>
      </c>
      <c r="F10" s="9" t="s">
        <v>1633</v>
      </c>
    </row>
    <row r="11" spans="1:6" ht="24.9" x14ac:dyDescent="0.4">
      <c r="B11" s="6" t="s">
        <v>293</v>
      </c>
      <c r="C11" s="6" t="s">
        <v>294</v>
      </c>
      <c r="D11" s="9" t="s">
        <v>1689</v>
      </c>
      <c r="E11" s="9" t="s">
        <v>994</v>
      </c>
      <c r="F11" s="9" t="s">
        <v>2323</v>
      </c>
    </row>
    <row r="12" spans="1:6" x14ac:dyDescent="0.4">
      <c r="B12" s="21" t="s">
        <v>41</v>
      </c>
      <c r="C12" s="21"/>
      <c r="D12" s="29"/>
      <c r="E12" s="29"/>
      <c r="F12" s="29"/>
    </row>
    <row r="13" spans="1:6" ht="24.9" x14ac:dyDescent="0.4">
      <c r="B13" s="6" t="s">
        <v>295</v>
      </c>
      <c r="C13" s="6" t="s">
        <v>43</v>
      </c>
      <c r="D13" s="9" t="s">
        <v>1661</v>
      </c>
      <c r="E13" s="9" t="s">
        <v>143</v>
      </c>
      <c r="F13" s="9" t="s">
        <v>143</v>
      </c>
    </row>
    <row r="14" spans="1:6" ht="24.9" x14ac:dyDescent="0.4">
      <c r="B14" s="6" t="s">
        <v>296</v>
      </c>
      <c r="C14" s="6" t="s">
        <v>47</v>
      </c>
      <c r="D14" s="9" t="s">
        <v>1584</v>
      </c>
      <c r="E14" s="9" t="s">
        <v>45</v>
      </c>
      <c r="F14" s="9" t="s">
        <v>45</v>
      </c>
    </row>
    <row r="15" spans="1:6" ht="24.9" x14ac:dyDescent="0.4">
      <c r="B15" s="6" t="s">
        <v>297</v>
      </c>
      <c r="C15" s="6" t="s">
        <v>51</v>
      </c>
      <c r="D15" s="9" t="s">
        <v>1670</v>
      </c>
      <c r="E15" s="9" t="s">
        <v>921</v>
      </c>
      <c r="F15" s="9" t="s">
        <v>935</v>
      </c>
    </row>
  </sheetData>
  <mergeCells count="6">
    <mergeCell ref="B12:F12"/>
    <mergeCell ref="B4:B5"/>
    <mergeCell ref="C4:C5"/>
    <mergeCell ref="D4:D5"/>
    <mergeCell ref="E4:F4"/>
    <mergeCell ref="B6:F6"/>
  </mergeCells>
  <pageMargins left="0.7" right="0.7" top="0.75" bottom="0.75" header="0.3" footer="0.3"/>
  <pageSetup paperSize="9" orientation="portrait" horizontalDpi="300" verticalDpi="300"/>
</worksheet>
</file>

<file path=xl/worksheets/sheet6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69140625" customWidth="1"/>
    <col min="3" max="3" width="121.613281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MC'!A1", "Zurück")</f>
        <v>Zurück</v>
      </c>
    </row>
    <row r="3" spans="1:5" x14ac:dyDescent="0.4">
      <c r="B3" s="7" t="s">
        <v>2385</v>
      </c>
    </row>
    <row r="4" spans="1:5" x14ac:dyDescent="0.4">
      <c r="B4" s="3" t="s">
        <v>36</v>
      </c>
      <c r="C4" s="4" t="s">
        <v>37</v>
      </c>
      <c r="D4" s="3" t="s">
        <v>1747</v>
      </c>
      <c r="E4" s="4" t="s">
        <v>1028</v>
      </c>
    </row>
    <row r="5" spans="1:5" x14ac:dyDescent="0.4">
      <c r="B5" s="21" t="s">
        <v>61</v>
      </c>
      <c r="C5" s="21"/>
      <c r="D5" s="30"/>
      <c r="E5" s="21"/>
    </row>
    <row r="6" spans="1:5" ht="62.15" x14ac:dyDescent="0.4">
      <c r="B6" s="5" t="s">
        <v>289</v>
      </c>
      <c r="C6" s="6" t="s">
        <v>290</v>
      </c>
      <c r="D6" s="5" t="s">
        <v>33</v>
      </c>
      <c r="E6" s="6" t="s">
        <v>2381</v>
      </c>
    </row>
    <row r="7" spans="1:5" x14ac:dyDescent="0.4">
      <c r="B7" s="5" t="s">
        <v>291</v>
      </c>
      <c r="C7" s="6" t="s">
        <v>292</v>
      </c>
      <c r="D7" s="5" t="s">
        <v>33</v>
      </c>
      <c r="E7" s="6" t="s">
        <v>2382</v>
      </c>
    </row>
    <row r="8" spans="1:5" ht="87" x14ac:dyDescent="0.4">
      <c r="B8" s="5" t="s">
        <v>293</v>
      </c>
      <c r="C8" s="6" t="s">
        <v>294</v>
      </c>
      <c r="D8" s="5" t="s">
        <v>33</v>
      </c>
      <c r="E8" s="6" t="s">
        <v>2383</v>
      </c>
    </row>
    <row r="9" spans="1:5" x14ac:dyDescent="0.4">
      <c r="B9" s="21" t="s">
        <v>41</v>
      </c>
      <c r="C9" s="21"/>
      <c r="D9" s="30"/>
      <c r="E9" s="21"/>
    </row>
    <row r="10" spans="1:5" ht="37.299999999999997" x14ac:dyDescent="0.4">
      <c r="B10" s="5" t="s">
        <v>297</v>
      </c>
      <c r="C10" s="6" t="s">
        <v>51</v>
      </c>
      <c r="D10" s="5" t="s">
        <v>33</v>
      </c>
      <c r="E10" s="6" t="s">
        <v>2384</v>
      </c>
    </row>
  </sheetData>
  <mergeCells count="2">
    <mergeCell ref="B5:E5"/>
    <mergeCell ref="B9:E9"/>
  </mergeCells>
  <pageMargins left="0.7" right="0.7" top="0.75" bottom="0.75" header="0.3" footer="0.3"/>
  <pageSetup paperSize="9" orientation="portrait" horizontalDpi="300" verticalDpi="300"/>
</worksheet>
</file>

<file path=xl/worksheets/sheet6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heetViews>
  <sheetFormatPr baseColWidth="10" defaultRowHeight="14.6" x14ac:dyDescent="0.4"/>
  <cols>
    <col min="2" max="2" width="9.69140625" customWidth="1"/>
    <col min="3" max="3" width="111.69140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MC'!A1", "Zurück")</f>
        <v>Zurück</v>
      </c>
    </row>
    <row r="3" spans="1:8" x14ac:dyDescent="0.4">
      <c r="B3" s="7" t="s">
        <v>2614</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768</v>
      </c>
      <c r="C6" s="6" t="s">
        <v>769</v>
      </c>
      <c r="D6" s="9" t="s">
        <v>1997</v>
      </c>
      <c r="E6" s="9" t="s">
        <v>2598</v>
      </c>
      <c r="F6" s="9" t="s">
        <v>2599</v>
      </c>
      <c r="G6" s="9" t="s">
        <v>2600</v>
      </c>
      <c r="H6" s="9" t="s">
        <v>713</v>
      </c>
    </row>
    <row r="7" spans="1:8" ht="24.9" x14ac:dyDescent="0.4">
      <c r="B7" s="10" t="s">
        <v>770</v>
      </c>
      <c r="C7" s="10" t="s">
        <v>771</v>
      </c>
      <c r="D7" s="11" t="s">
        <v>1614</v>
      </c>
      <c r="E7" s="11" t="s">
        <v>1616</v>
      </c>
      <c r="F7" s="11" t="s">
        <v>1615</v>
      </c>
      <c r="G7" s="11" t="s">
        <v>2601</v>
      </c>
      <c r="H7" s="11" t="s">
        <v>1616</v>
      </c>
    </row>
    <row r="8" spans="1:8" ht="24.9" x14ac:dyDescent="0.4">
      <c r="B8" s="6" t="s">
        <v>772</v>
      </c>
      <c r="C8" s="6" t="s">
        <v>773</v>
      </c>
      <c r="D8" s="9" t="s">
        <v>1627</v>
      </c>
      <c r="E8" s="9" t="s">
        <v>1888</v>
      </c>
      <c r="F8" s="9" t="s">
        <v>2602</v>
      </c>
      <c r="G8" s="9" t="s">
        <v>1984</v>
      </c>
      <c r="H8" s="9" t="s">
        <v>121</v>
      </c>
    </row>
    <row r="9" spans="1:8" ht="24.9" x14ac:dyDescent="0.4">
      <c r="B9" s="10" t="s">
        <v>774</v>
      </c>
      <c r="C9" s="10" t="s">
        <v>775</v>
      </c>
      <c r="D9" s="11" t="s">
        <v>2034</v>
      </c>
      <c r="E9" s="11" t="s">
        <v>1387</v>
      </c>
      <c r="F9" s="11" t="s">
        <v>2603</v>
      </c>
      <c r="G9" s="11" t="s">
        <v>2604</v>
      </c>
      <c r="H9" s="11" t="s">
        <v>1387</v>
      </c>
    </row>
    <row r="10" spans="1:8" ht="24.9" x14ac:dyDescent="0.4">
      <c r="B10" s="6" t="s">
        <v>778</v>
      </c>
      <c r="C10" s="6" t="s">
        <v>779</v>
      </c>
      <c r="D10" s="9" t="s">
        <v>1940</v>
      </c>
      <c r="E10" s="9" t="s">
        <v>1942</v>
      </c>
      <c r="F10" s="9" t="s">
        <v>2605</v>
      </c>
      <c r="G10" s="9" t="s">
        <v>1941</v>
      </c>
      <c r="H10" s="9" t="s">
        <v>2038</v>
      </c>
    </row>
    <row r="11" spans="1:8" ht="24.9" x14ac:dyDescent="0.4">
      <c r="B11" s="10" t="s">
        <v>780</v>
      </c>
      <c r="C11" s="10" t="s">
        <v>781</v>
      </c>
      <c r="D11" s="11" t="s">
        <v>1670</v>
      </c>
      <c r="E11" s="11" t="s">
        <v>176</v>
      </c>
      <c r="F11" s="11" t="s">
        <v>996</v>
      </c>
      <c r="G11" s="11" t="s">
        <v>935</v>
      </c>
      <c r="H11" s="11" t="s">
        <v>176</v>
      </c>
    </row>
    <row r="12" spans="1:8" ht="24.9" x14ac:dyDescent="0.4">
      <c r="B12" s="6" t="s">
        <v>782</v>
      </c>
      <c r="C12" s="6" t="s">
        <v>783</v>
      </c>
      <c r="D12" s="9" t="s">
        <v>1689</v>
      </c>
      <c r="E12" s="9" t="s">
        <v>222</v>
      </c>
      <c r="F12" s="9" t="s">
        <v>1298</v>
      </c>
      <c r="G12" s="9" t="s">
        <v>2606</v>
      </c>
      <c r="H12" s="9" t="s">
        <v>994</v>
      </c>
    </row>
    <row r="13" spans="1:8" ht="24.9" x14ac:dyDescent="0.4">
      <c r="B13" s="10" t="s">
        <v>784</v>
      </c>
      <c r="C13" s="10" t="s">
        <v>785</v>
      </c>
      <c r="D13" s="11" t="s">
        <v>1586</v>
      </c>
      <c r="E13" s="11" t="s">
        <v>52</v>
      </c>
      <c r="F13" s="11" t="s">
        <v>52</v>
      </c>
      <c r="G13" s="11" t="s">
        <v>52</v>
      </c>
      <c r="H13" s="11" t="s">
        <v>52</v>
      </c>
    </row>
    <row r="14" spans="1:8" ht="24.9" x14ac:dyDescent="0.4">
      <c r="B14" s="6" t="s">
        <v>786</v>
      </c>
      <c r="C14" s="6" t="s">
        <v>787</v>
      </c>
      <c r="D14" s="9" t="s">
        <v>2039</v>
      </c>
      <c r="E14" s="9" t="s">
        <v>1392</v>
      </c>
      <c r="F14" s="9" t="s">
        <v>2607</v>
      </c>
      <c r="G14" s="9" t="s">
        <v>2608</v>
      </c>
      <c r="H14" s="9" t="s">
        <v>1392</v>
      </c>
    </row>
    <row r="15" spans="1:8" ht="24.9" x14ac:dyDescent="0.4">
      <c r="B15" s="10" t="s">
        <v>790</v>
      </c>
      <c r="C15" s="10" t="s">
        <v>791</v>
      </c>
      <c r="D15" s="11" t="s">
        <v>1864</v>
      </c>
      <c r="E15" s="11" t="s">
        <v>1952</v>
      </c>
      <c r="F15" s="11" t="s">
        <v>2042</v>
      </c>
      <c r="G15" s="11" t="s">
        <v>2043</v>
      </c>
      <c r="H15" s="11" t="s">
        <v>539</v>
      </c>
    </row>
    <row r="16" spans="1:8" ht="24.9" x14ac:dyDescent="0.4">
      <c r="B16" s="6" t="s">
        <v>792</v>
      </c>
      <c r="C16" s="6" t="s">
        <v>793</v>
      </c>
      <c r="D16" s="9" t="s">
        <v>1647</v>
      </c>
      <c r="E16" s="9" t="s">
        <v>2609</v>
      </c>
      <c r="F16" s="9" t="s">
        <v>1223</v>
      </c>
      <c r="G16" s="9" t="s">
        <v>2610</v>
      </c>
      <c r="H16" s="9" t="s">
        <v>584</v>
      </c>
    </row>
    <row r="17" spans="2:8" ht="24.9" x14ac:dyDescent="0.4">
      <c r="B17" s="10" t="s">
        <v>794</v>
      </c>
      <c r="C17" s="10" t="s">
        <v>795</v>
      </c>
      <c r="D17" s="11" t="s">
        <v>1647</v>
      </c>
      <c r="E17" s="11" t="s">
        <v>2611</v>
      </c>
      <c r="F17" s="11" t="s">
        <v>1223</v>
      </c>
      <c r="G17" s="11" t="s">
        <v>2609</v>
      </c>
      <c r="H17" s="11" t="s">
        <v>584</v>
      </c>
    </row>
    <row r="18" spans="2:8" ht="24.9" x14ac:dyDescent="0.4">
      <c r="B18" s="6" t="s">
        <v>796</v>
      </c>
      <c r="C18" s="6" t="s">
        <v>797</v>
      </c>
      <c r="D18" s="9" t="s">
        <v>1858</v>
      </c>
      <c r="E18" s="9" t="s">
        <v>2045</v>
      </c>
      <c r="F18" s="9" t="s">
        <v>2612</v>
      </c>
      <c r="G18" s="9" t="s">
        <v>2613</v>
      </c>
      <c r="H18" s="9" t="s">
        <v>832</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6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heetViews>
  <sheetFormatPr baseColWidth="10" defaultRowHeight="14.6" x14ac:dyDescent="0.4"/>
  <cols>
    <col min="2" max="2" width="9.69140625" customWidth="1"/>
    <col min="3" max="3" width="110.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MC'!A1", "Zurück")</f>
        <v>Zurück</v>
      </c>
    </row>
    <row r="3" spans="1:5" x14ac:dyDescent="0.4">
      <c r="B3" s="7" t="s">
        <v>2813</v>
      </c>
    </row>
    <row r="4" spans="1:5" x14ac:dyDescent="0.4">
      <c r="B4" s="3" t="s">
        <v>36</v>
      </c>
      <c r="C4" s="4" t="s">
        <v>2081</v>
      </c>
      <c r="D4" s="3" t="s">
        <v>1747</v>
      </c>
      <c r="E4" s="4" t="s">
        <v>1028</v>
      </c>
    </row>
    <row r="5" spans="1:5" ht="136.75" x14ac:dyDescent="0.4">
      <c r="B5" s="5" t="s">
        <v>768</v>
      </c>
      <c r="C5" s="6" t="s">
        <v>769</v>
      </c>
      <c r="D5" s="5" t="s">
        <v>27</v>
      </c>
      <c r="E5" s="6" t="s">
        <v>2792</v>
      </c>
    </row>
    <row r="6" spans="1:5" x14ac:dyDescent="0.4">
      <c r="B6" s="14" t="s">
        <v>770</v>
      </c>
      <c r="C6" s="10" t="s">
        <v>771</v>
      </c>
      <c r="D6" s="14" t="s">
        <v>27</v>
      </c>
      <c r="E6" s="10" t="s">
        <v>2793</v>
      </c>
    </row>
    <row r="7" spans="1:5" x14ac:dyDescent="0.4">
      <c r="B7" s="5" t="s">
        <v>770</v>
      </c>
      <c r="C7" s="6" t="s">
        <v>771</v>
      </c>
      <c r="D7" s="5" t="s">
        <v>31</v>
      </c>
      <c r="E7" s="6" t="s">
        <v>2794</v>
      </c>
    </row>
    <row r="8" spans="1:5" x14ac:dyDescent="0.4">
      <c r="B8" s="14" t="s">
        <v>770</v>
      </c>
      <c r="C8" s="10" t="s">
        <v>771</v>
      </c>
      <c r="D8" s="14" t="s">
        <v>33</v>
      </c>
      <c r="E8" s="10" t="s">
        <v>2795</v>
      </c>
    </row>
    <row r="9" spans="1:5" ht="37.299999999999997" x14ac:dyDescent="0.4">
      <c r="B9" s="5" t="s">
        <v>772</v>
      </c>
      <c r="C9" s="6" t="s">
        <v>773</v>
      </c>
      <c r="D9" s="5" t="s">
        <v>27</v>
      </c>
      <c r="E9" s="6" t="s">
        <v>2796</v>
      </c>
    </row>
    <row r="10" spans="1:5" x14ac:dyDescent="0.4">
      <c r="B10" s="14" t="s">
        <v>772</v>
      </c>
      <c r="C10" s="10" t="s">
        <v>773</v>
      </c>
      <c r="D10" s="14" t="s">
        <v>33</v>
      </c>
      <c r="E10" s="10" t="s">
        <v>2797</v>
      </c>
    </row>
    <row r="11" spans="1:5" x14ac:dyDescent="0.4">
      <c r="B11" s="5" t="s">
        <v>774</v>
      </c>
      <c r="C11" s="6" t="s">
        <v>775</v>
      </c>
      <c r="D11" s="5" t="s">
        <v>27</v>
      </c>
      <c r="E11" s="6" t="s">
        <v>2798</v>
      </c>
    </row>
    <row r="12" spans="1:5" ht="37.299999999999997" x14ac:dyDescent="0.4">
      <c r="B12" s="14" t="s">
        <v>774</v>
      </c>
      <c r="C12" s="10" t="s">
        <v>775</v>
      </c>
      <c r="D12" s="14" t="s">
        <v>29</v>
      </c>
      <c r="E12" s="10" t="s">
        <v>2799</v>
      </c>
    </row>
    <row r="13" spans="1:5" ht="37.299999999999997" x14ac:dyDescent="0.4">
      <c r="B13" s="5" t="s">
        <v>774</v>
      </c>
      <c r="C13" s="6" t="s">
        <v>775</v>
      </c>
      <c r="D13" s="5" t="s">
        <v>31</v>
      </c>
      <c r="E13" s="6" t="s">
        <v>2800</v>
      </c>
    </row>
    <row r="14" spans="1:5" x14ac:dyDescent="0.4">
      <c r="B14" s="14" t="s">
        <v>774</v>
      </c>
      <c r="C14" s="10" t="s">
        <v>775</v>
      </c>
      <c r="D14" s="14" t="s">
        <v>33</v>
      </c>
      <c r="E14" s="10" t="s">
        <v>2801</v>
      </c>
    </row>
    <row r="15" spans="1:5" x14ac:dyDescent="0.4">
      <c r="B15" s="5" t="s">
        <v>778</v>
      </c>
      <c r="C15" s="6" t="s">
        <v>779</v>
      </c>
      <c r="D15" s="5" t="s">
        <v>27</v>
      </c>
      <c r="E15" s="6" t="s">
        <v>2802</v>
      </c>
    </row>
    <row r="16" spans="1:5" ht="37.299999999999997" x14ac:dyDescent="0.4">
      <c r="B16" s="14" t="s">
        <v>778</v>
      </c>
      <c r="C16" s="10" t="s">
        <v>779</v>
      </c>
      <c r="D16" s="14" t="s">
        <v>29</v>
      </c>
      <c r="E16" s="10" t="s">
        <v>2803</v>
      </c>
    </row>
    <row r="17" spans="2:5" ht="49.75" x14ac:dyDescent="0.4">
      <c r="B17" s="5" t="s">
        <v>778</v>
      </c>
      <c r="C17" s="6" t="s">
        <v>779</v>
      </c>
      <c r="D17" s="5" t="s">
        <v>33</v>
      </c>
      <c r="E17" s="6" t="s">
        <v>2804</v>
      </c>
    </row>
    <row r="18" spans="2:5" x14ac:dyDescent="0.4">
      <c r="B18" s="14" t="s">
        <v>782</v>
      </c>
      <c r="C18" s="10" t="s">
        <v>783</v>
      </c>
      <c r="D18" s="14" t="s">
        <v>33</v>
      </c>
      <c r="E18" s="10" t="s">
        <v>2805</v>
      </c>
    </row>
    <row r="19" spans="2:5" x14ac:dyDescent="0.4">
      <c r="B19" s="5" t="s">
        <v>786</v>
      </c>
      <c r="C19" s="6" t="s">
        <v>787</v>
      </c>
      <c r="D19" s="5" t="s">
        <v>27</v>
      </c>
      <c r="E19" s="6" t="s">
        <v>2806</v>
      </c>
    </row>
    <row r="20" spans="2:5" x14ac:dyDescent="0.4">
      <c r="B20" s="14" t="s">
        <v>786</v>
      </c>
      <c r="C20" s="10" t="s">
        <v>787</v>
      </c>
      <c r="D20" s="14" t="s">
        <v>33</v>
      </c>
      <c r="E20" s="10" t="s">
        <v>2807</v>
      </c>
    </row>
    <row r="21" spans="2:5" ht="62.15" x14ac:dyDescent="0.4">
      <c r="B21" s="5" t="s">
        <v>790</v>
      </c>
      <c r="C21" s="6" t="s">
        <v>791</v>
      </c>
      <c r="D21" s="5" t="s">
        <v>27</v>
      </c>
      <c r="E21" s="6" t="s">
        <v>2808</v>
      </c>
    </row>
    <row r="22" spans="2:5" x14ac:dyDescent="0.4">
      <c r="B22" s="14" t="s">
        <v>790</v>
      </c>
      <c r="C22" s="10" t="s">
        <v>791</v>
      </c>
      <c r="D22" s="14" t="s">
        <v>33</v>
      </c>
      <c r="E22" s="10" t="s">
        <v>2809</v>
      </c>
    </row>
    <row r="23" spans="2:5" ht="37.299999999999997" x14ac:dyDescent="0.4">
      <c r="B23" s="5" t="s">
        <v>792</v>
      </c>
      <c r="C23" s="6" t="s">
        <v>793</v>
      </c>
      <c r="D23" s="5" t="s">
        <v>27</v>
      </c>
      <c r="E23" s="6" t="s">
        <v>2810</v>
      </c>
    </row>
    <row r="24" spans="2:5" ht="62.15" x14ac:dyDescent="0.4">
      <c r="B24" s="14" t="s">
        <v>794</v>
      </c>
      <c r="C24" s="10" t="s">
        <v>795</v>
      </c>
      <c r="D24" s="14" t="s">
        <v>27</v>
      </c>
      <c r="E24" s="10" t="s">
        <v>2811</v>
      </c>
    </row>
    <row r="25" spans="2:5" ht="37.299999999999997" x14ac:dyDescent="0.4">
      <c r="B25" s="5" t="s">
        <v>796</v>
      </c>
      <c r="C25" s="6" t="s">
        <v>797</v>
      </c>
      <c r="D25" s="5" t="s">
        <v>27</v>
      </c>
      <c r="E25" s="6" t="s">
        <v>2812</v>
      </c>
    </row>
  </sheetData>
  <pageMargins left="0.7" right="0.7" top="0.75" bottom="0.75" header="0.3" footer="0.3"/>
  <pageSetup paperSize="9" orientation="portrait" horizontalDpi="300" verticalDpi="30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workbookViewId="0"/>
  </sheetViews>
  <sheetFormatPr baseColWidth="10" defaultRowHeight="14.6" x14ac:dyDescent="0.4"/>
  <cols>
    <col min="2" max="2" width="9.69140625" customWidth="1"/>
    <col min="3" max="3" width="53"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WI-HI-A'!A1", "Zurück")</f>
        <v>Zurück</v>
      </c>
    </row>
    <row r="3" spans="1:11" x14ac:dyDescent="0.4">
      <c r="B3" s="7" t="s">
        <v>4419</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542</v>
      </c>
      <c r="C6" s="6" t="s">
        <v>543</v>
      </c>
      <c r="D6" s="6" t="s">
        <v>1610</v>
      </c>
      <c r="E6" s="9" t="s">
        <v>1663</v>
      </c>
      <c r="F6" s="9" t="s">
        <v>1586</v>
      </c>
      <c r="G6" s="9" t="s">
        <v>1584</v>
      </c>
      <c r="H6" s="9" t="s">
        <v>1586</v>
      </c>
      <c r="I6" s="9" t="s">
        <v>1586</v>
      </c>
      <c r="J6" s="9" t="s">
        <v>1625</v>
      </c>
      <c r="K6" s="9" t="s">
        <v>1585</v>
      </c>
    </row>
    <row r="7" spans="1:11" x14ac:dyDescent="0.4">
      <c r="B7" s="6" t="s">
        <v>542</v>
      </c>
      <c r="C7" s="6" t="s">
        <v>543</v>
      </c>
      <c r="D7" s="6" t="s">
        <v>4373</v>
      </c>
      <c r="E7" s="9" t="s">
        <v>1586</v>
      </c>
      <c r="F7" s="9" t="s">
        <v>1586</v>
      </c>
      <c r="G7" s="9" t="s">
        <v>1586</v>
      </c>
      <c r="H7" s="9" t="s">
        <v>1586</v>
      </c>
      <c r="I7" s="9" t="s">
        <v>1586</v>
      </c>
      <c r="J7" s="9" t="s">
        <v>1586</v>
      </c>
      <c r="K7" s="9" t="s">
        <v>1586</v>
      </c>
    </row>
    <row r="8" spans="1:11" x14ac:dyDescent="0.4">
      <c r="B8"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6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baseColWidth="10" defaultRowHeight="14.6" x14ac:dyDescent="0.4"/>
  <cols>
    <col min="2" max="2" width="9.69140625" customWidth="1"/>
    <col min="3" max="3" width="121.6132812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MC'!A1", "Zurück")</f>
        <v>Zurück</v>
      </c>
    </row>
    <row r="3" spans="1:5" x14ac:dyDescent="0.4">
      <c r="B3" s="7" t="s">
        <v>2882</v>
      </c>
    </row>
    <row r="4" spans="1:5" x14ac:dyDescent="0.4">
      <c r="B4" s="25" t="s">
        <v>36</v>
      </c>
      <c r="C4" s="25" t="s">
        <v>37</v>
      </c>
      <c r="D4" s="26" t="s">
        <v>1580</v>
      </c>
      <c r="E4" s="12" t="s">
        <v>1581</v>
      </c>
    </row>
    <row r="5" spans="1:5" x14ac:dyDescent="0.4">
      <c r="B5" s="24"/>
      <c r="C5" s="24"/>
      <c r="D5" s="27"/>
      <c r="E5" s="8" t="s">
        <v>2851</v>
      </c>
    </row>
    <row r="6" spans="1:5" x14ac:dyDescent="0.4">
      <c r="B6" s="21" t="s">
        <v>61</v>
      </c>
      <c r="C6" s="21"/>
      <c r="D6" s="29"/>
      <c r="E6" s="29"/>
    </row>
    <row r="7" spans="1:5" ht="24.9" x14ac:dyDescent="0.4">
      <c r="B7" s="6" t="s">
        <v>283</v>
      </c>
      <c r="C7" s="6" t="s">
        <v>284</v>
      </c>
      <c r="D7" s="9" t="s">
        <v>1723</v>
      </c>
      <c r="E7" s="9" t="s">
        <v>286</v>
      </c>
    </row>
    <row r="8" spans="1:5" ht="24.9" x14ac:dyDescent="0.4">
      <c r="B8" s="6" t="s">
        <v>287</v>
      </c>
      <c r="C8" s="6" t="s">
        <v>288</v>
      </c>
      <c r="D8" s="9" t="s">
        <v>1670</v>
      </c>
      <c r="E8" s="9" t="s">
        <v>996</v>
      </c>
    </row>
    <row r="9" spans="1:5" ht="24.9" x14ac:dyDescent="0.4">
      <c r="B9" s="6" t="s">
        <v>289</v>
      </c>
      <c r="C9" s="6" t="s">
        <v>290</v>
      </c>
      <c r="D9" s="9" t="s">
        <v>1665</v>
      </c>
      <c r="E9" s="9" t="s">
        <v>162</v>
      </c>
    </row>
    <row r="10" spans="1:5" ht="24.9" x14ac:dyDescent="0.4">
      <c r="B10" s="6" t="s">
        <v>291</v>
      </c>
      <c r="C10" s="6" t="s">
        <v>292</v>
      </c>
      <c r="D10" s="9" t="s">
        <v>1632</v>
      </c>
      <c r="E10" s="9" t="s">
        <v>158</v>
      </c>
    </row>
    <row r="11" spans="1:5" ht="24.9" x14ac:dyDescent="0.4">
      <c r="B11" s="6" t="s">
        <v>293</v>
      </c>
      <c r="C11" s="6" t="s">
        <v>294</v>
      </c>
      <c r="D11" s="9" t="s">
        <v>1689</v>
      </c>
      <c r="E11" s="9" t="s">
        <v>1691</v>
      </c>
    </row>
    <row r="12" spans="1:5" x14ac:dyDescent="0.4">
      <c r="B12" s="21" t="s">
        <v>41</v>
      </c>
      <c r="C12" s="21"/>
      <c r="D12" s="29"/>
      <c r="E12" s="29"/>
    </row>
    <row r="13" spans="1:5" ht="24.9" x14ac:dyDescent="0.4">
      <c r="B13" s="6" t="s">
        <v>295</v>
      </c>
      <c r="C13" s="6" t="s">
        <v>43</v>
      </c>
      <c r="D13" s="9" t="s">
        <v>1661</v>
      </c>
      <c r="E13" s="9" t="s">
        <v>143</v>
      </c>
    </row>
    <row r="14" spans="1:5" ht="24.9" x14ac:dyDescent="0.4">
      <c r="B14" s="6" t="s">
        <v>296</v>
      </c>
      <c r="C14" s="6" t="s">
        <v>47</v>
      </c>
      <c r="D14" s="9" t="s">
        <v>1584</v>
      </c>
      <c r="E14" s="9" t="s">
        <v>45</v>
      </c>
    </row>
    <row r="15" spans="1:5" ht="24.9" x14ac:dyDescent="0.4">
      <c r="B15" s="6" t="s">
        <v>297</v>
      </c>
      <c r="C15" s="6" t="s">
        <v>51</v>
      </c>
      <c r="D15" s="9" t="s">
        <v>1670</v>
      </c>
      <c r="E15" s="9" t="s">
        <v>176</v>
      </c>
    </row>
  </sheetData>
  <mergeCells count="5">
    <mergeCell ref="B4:B5"/>
    <mergeCell ref="C4:C5"/>
    <mergeCell ref="D4:D5"/>
    <mergeCell ref="B6:E6"/>
    <mergeCell ref="B12:E12"/>
  </mergeCells>
  <pageMargins left="0.7" right="0.7" top="0.75" bottom="0.75" header="0.3" footer="0.3"/>
  <pageSetup paperSize="9" orientation="portrait" horizontalDpi="300" verticalDpi="300"/>
</worksheet>
</file>

<file path=xl/worksheets/sheet6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85.61328125" customWidth="1"/>
    <col min="4" max="4" width="9.69140625" customWidth="1"/>
    <col min="5" max="5" width="123.3046875" customWidth="1"/>
  </cols>
  <sheetData>
    <row r="1" spans="1:5" x14ac:dyDescent="0.4">
      <c r="A1" s="2" t="str">
        <f>HYPERLINK("#'Auswahl Auswertungsmodul'!A1", "Zurück zum Start")</f>
        <v>Zurück zum Start</v>
      </c>
    </row>
    <row r="2" spans="1:5" x14ac:dyDescent="0.4">
      <c r="A2" s="2" t="str">
        <f>HYPERLINK("#'Auswahl MC'!A1", "Zurück")</f>
        <v>Zurück</v>
      </c>
    </row>
    <row r="3" spans="1:5" x14ac:dyDescent="0.4">
      <c r="B3" s="7" t="s">
        <v>2924</v>
      </c>
    </row>
    <row r="4" spans="1:5" x14ac:dyDescent="0.4">
      <c r="B4" s="3" t="s">
        <v>36</v>
      </c>
      <c r="C4" s="4" t="s">
        <v>37</v>
      </c>
      <c r="D4" s="3" t="s">
        <v>1747</v>
      </c>
      <c r="E4" s="4" t="s">
        <v>1028</v>
      </c>
    </row>
    <row r="5" spans="1:5" x14ac:dyDescent="0.4">
      <c r="B5" s="21" t="s">
        <v>61</v>
      </c>
      <c r="C5" s="21"/>
      <c r="D5" s="30"/>
      <c r="E5" s="21"/>
    </row>
    <row r="6" spans="1:5" x14ac:dyDescent="0.4">
      <c r="B6" s="5" t="s">
        <v>287</v>
      </c>
      <c r="C6" s="6" t="s">
        <v>288</v>
      </c>
      <c r="D6" s="5" t="s">
        <v>23</v>
      </c>
      <c r="E6" s="6" t="s">
        <v>2922</v>
      </c>
    </row>
    <row r="7" spans="1:5" ht="37.299999999999997" x14ac:dyDescent="0.4">
      <c r="B7" s="5" t="s">
        <v>293</v>
      </c>
      <c r="C7" s="6" t="s">
        <v>294</v>
      </c>
      <c r="D7" s="5" t="s">
        <v>23</v>
      </c>
      <c r="E7" s="6" t="s">
        <v>2923</v>
      </c>
    </row>
  </sheetData>
  <mergeCells count="1">
    <mergeCell ref="B5:E5"/>
  </mergeCells>
  <pageMargins left="0.7" right="0.7" top="0.75" bottom="0.75" header="0.3" footer="0.3"/>
  <pageSetup paperSize="9" orientation="portrait" horizontalDpi="300" verticalDpi="300"/>
</worksheet>
</file>

<file path=xl/worksheets/sheet6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heetViews>
  <sheetFormatPr baseColWidth="10" defaultRowHeight="14.6" x14ac:dyDescent="0.4"/>
  <cols>
    <col min="2" max="2" width="9.69140625" customWidth="1"/>
    <col min="3" max="3" width="111.69140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MC'!A1", "Zurück")</f>
        <v>Zurück</v>
      </c>
    </row>
    <row r="3" spans="1:8" x14ac:dyDescent="0.4">
      <c r="B3" s="7" t="s">
        <v>3021</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768</v>
      </c>
      <c r="C6" s="6" t="s">
        <v>769</v>
      </c>
      <c r="D6" s="9" t="s">
        <v>1997</v>
      </c>
      <c r="E6" s="9" t="s">
        <v>3017</v>
      </c>
      <c r="F6" s="9" t="s">
        <v>713</v>
      </c>
      <c r="G6" s="9" t="s">
        <v>713</v>
      </c>
      <c r="H6" s="9" t="s">
        <v>1998</v>
      </c>
    </row>
    <row r="7" spans="1:8" ht="24.9" x14ac:dyDescent="0.4">
      <c r="B7" s="10" t="s">
        <v>770</v>
      </c>
      <c r="C7" s="10" t="s">
        <v>771</v>
      </c>
      <c r="D7" s="11" t="s">
        <v>1614</v>
      </c>
      <c r="E7" s="11" t="s">
        <v>1616</v>
      </c>
      <c r="F7" s="11" t="s">
        <v>766</v>
      </c>
      <c r="G7" s="11" t="s">
        <v>1616</v>
      </c>
      <c r="H7" s="11" t="s">
        <v>2029</v>
      </c>
    </row>
    <row r="8" spans="1:8" ht="24.9" x14ac:dyDescent="0.4">
      <c r="B8" s="6" t="s">
        <v>772</v>
      </c>
      <c r="C8" s="6" t="s">
        <v>773</v>
      </c>
      <c r="D8" s="9" t="s">
        <v>1627</v>
      </c>
      <c r="E8" s="9" t="s">
        <v>2033</v>
      </c>
      <c r="F8" s="9" t="s">
        <v>529</v>
      </c>
      <c r="G8" s="9" t="s">
        <v>529</v>
      </c>
      <c r="H8" s="9" t="s">
        <v>121</v>
      </c>
    </row>
    <row r="9" spans="1:8" ht="24.9" x14ac:dyDescent="0.4">
      <c r="B9" s="10" t="s">
        <v>774</v>
      </c>
      <c r="C9" s="10" t="s">
        <v>775</v>
      </c>
      <c r="D9" s="11" t="s">
        <v>2034</v>
      </c>
      <c r="E9" s="11" t="s">
        <v>2035</v>
      </c>
      <c r="F9" s="11" t="s">
        <v>777</v>
      </c>
      <c r="G9" s="11" t="s">
        <v>777</v>
      </c>
      <c r="H9" s="11" t="s">
        <v>1387</v>
      </c>
    </row>
    <row r="10" spans="1:8" ht="24.9" x14ac:dyDescent="0.4">
      <c r="B10" s="6" t="s">
        <v>778</v>
      </c>
      <c r="C10" s="6" t="s">
        <v>779</v>
      </c>
      <c r="D10" s="9" t="s">
        <v>1940</v>
      </c>
      <c r="E10" s="9" t="s">
        <v>1388</v>
      </c>
      <c r="F10" s="9" t="s">
        <v>603</v>
      </c>
      <c r="G10" s="9" t="s">
        <v>603</v>
      </c>
      <c r="H10" s="9" t="s">
        <v>3018</v>
      </c>
    </row>
    <row r="11" spans="1:8" ht="24.9" x14ac:dyDescent="0.4">
      <c r="B11" s="10" t="s">
        <v>780</v>
      </c>
      <c r="C11" s="10" t="s">
        <v>781</v>
      </c>
      <c r="D11" s="11" t="s">
        <v>1670</v>
      </c>
      <c r="E11" s="11" t="s">
        <v>935</v>
      </c>
      <c r="F11" s="11" t="s">
        <v>176</v>
      </c>
      <c r="G11" s="11" t="s">
        <v>176</v>
      </c>
      <c r="H11" s="11" t="s">
        <v>176</v>
      </c>
    </row>
    <row r="12" spans="1:8" ht="24.9" x14ac:dyDescent="0.4">
      <c r="B12" s="6" t="s">
        <v>782</v>
      </c>
      <c r="C12" s="6" t="s">
        <v>783</v>
      </c>
      <c r="D12" s="9" t="s">
        <v>1689</v>
      </c>
      <c r="E12" s="9" t="s">
        <v>2553</v>
      </c>
      <c r="F12" s="9" t="s">
        <v>222</v>
      </c>
      <c r="G12" s="9" t="s">
        <v>222</v>
      </c>
      <c r="H12" s="9" t="s">
        <v>1298</v>
      </c>
    </row>
    <row r="13" spans="1:8" ht="24.9" x14ac:dyDescent="0.4">
      <c r="B13" s="10" t="s">
        <v>784</v>
      </c>
      <c r="C13" s="10" t="s">
        <v>785</v>
      </c>
      <c r="D13" s="11" t="s">
        <v>1586</v>
      </c>
      <c r="E13" s="11" t="s">
        <v>52</v>
      </c>
      <c r="F13" s="11" t="s">
        <v>52</v>
      </c>
      <c r="G13" s="11" t="s">
        <v>52</v>
      </c>
      <c r="H13" s="11" t="s">
        <v>52</v>
      </c>
    </row>
    <row r="14" spans="1:8" ht="24.9" x14ac:dyDescent="0.4">
      <c r="B14" s="6" t="s">
        <v>786</v>
      </c>
      <c r="C14" s="6" t="s">
        <v>787</v>
      </c>
      <c r="D14" s="9" t="s">
        <v>2039</v>
      </c>
      <c r="E14" s="9" t="s">
        <v>1390</v>
      </c>
      <c r="F14" s="9" t="s">
        <v>789</v>
      </c>
      <c r="G14" s="9" t="s">
        <v>789</v>
      </c>
      <c r="H14" s="9" t="s">
        <v>3019</v>
      </c>
    </row>
    <row r="15" spans="1:8" ht="24.9" x14ac:dyDescent="0.4">
      <c r="B15" s="10" t="s">
        <v>790</v>
      </c>
      <c r="C15" s="10" t="s">
        <v>791</v>
      </c>
      <c r="D15" s="11" t="s">
        <v>1864</v>
      </c>
      <c r="E15" s="11" t="s">
        <v>1952</v>
      </c>
      <c r="F15" s="11" t="s">
        <v>507</v>
      </c>
      <c r="G15" s="11" t="s">
        <v>507</v>
      </c>
      <c r="H15" s="11" t="s">
        <v>539</v>
      </c>
    </row>
    <row r="16" spans="1:8" ht="24.9" x14ac:dyDescent="0.4">
      <c r="B16" s="6" t="s">
        <v>792</v>
      </c>
      <c r="C16" s="6" t="s">
        <v>793</v>
      </c>
      <c r="D16" s="9" t="s">
        <v>1647</v>
      </c>
      <c r="E16" s="9" t="s">
        <v>2611</v>
      </c>
      <c r="F16" s="9" t="s">
        <v>584</v>
      </c>
      <c r="G16" s="9" t="s">
        <v>1649</v>
      </c>
      <c r="H16" s="9" t="s">
        <v>3020</v>
      </c>
    </row>
    <row r="17" spans="2:8" ht="24.9" x14ac:dyDescent="0.4">
      <c r="B17" s="10" t="s">
        <v>794</v>
      </c>
      <c r="C17" s="10" t="s">
        <v>795</v>
      </c>
      <c r="D17" s="11" t="s">
        <v>1647</v>
      </c>
      <c r="E17" s="11" t="s">
        <v>584</v>
      </c>
      <c r="F17" s="11" t="s">
        <v>584</v>
      </c>
      <c r="G17" s="11" t="s">
        <v>584</v>
      </c>
      <c r="H17" s="11" t="s">
        <v>3020</v>
      </c>
    </row>
    <row r="18" spans="2:8" ht="24.9" x14ac:dyDescent="0.4">
      <c r="B18" s="6" t="s">
        <v>796</v>
      </c>
      <c r="C18" s="6" t="s">
        <v>797</v>
      </c>
      <c r="D18" s="9" t="s">
        <v>1858</v>
      </c>
      <c r="E18" s="9" t="s">
        <v>2045</v>
      </c>
      <c r="F18" s="9" t="s">
        <v>832</v>
      </c>
      <c r="G18" s="9" t="s">
        <v>832</v>
      </c>
      <c r="H18" s="9" t="s">
        <v>2445</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6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heetViews>
  <sheetFormatPr baseColWidth="10" defaultRowHeight="14.6" x14ac:dyDescent="0.4"/>
  <cols>
    <col min="2" max="2" width="9.69140625" customWidth="1"/>
    <col min="3" max="3" width="95.69140625" customWidth="1"/>
    <col min="4" max="4" width="11.69140625" customWidth="1"/>
    <col min="5" max="5" width="250.69140625" customWidth="1"/>
  </cols>
  <sheetData>
    <row r="1" spans="1:5" x14ac:dyDescent="0.4">
      <c r="A1" s="2" t="str">
        <f>HYPERLINK("#'Auswahl Auswertungsmodul'!A1", "Zurück zum Start")</f>
        <v>Zurück zum Start</v>
      </c>
    </row>
    <row r="2" spans="1:5" x14ac:dyDescent="0.4">
      <c r="A2" s="2" t="str">
        <f>HYPERLINK("#'Auswahl MC'!A1", "Zurück")</f>
        <v>Zurück</v>
      </c>
    </row>
    <row r="3" spans="1:5" x14ac:dyDescent="0.4">
      <c r="B3" s="7" t="s">
        <v>3150</v>
      </c>
    </row>
    <row r="4" spans="1:5" x14ac:dyDescent="0.4">
      <c r="B4" s="3" t="s">
        <v>36</v>
      </c>
      <c r="C4" s="4" t="s">
        <v>2081</v>
      </c>
      <c r="D4" s="3" t="s">
        <v>1747</v>
      </c>
      <c r="E4" s="4" t="s">
        <v>1028</v>
      </c>
    </row>
    <row r="5" spans="1:5" ht="62.15" x14ac:dyDescent="0.4">
      <c r="B5" s="5" t="s">
        <v>768</v>
      </c>
      <c r="C5" s="6" t="s">
        <v>769</v>
      </c>
      <c r="D5" s="5" t="s">
        <v>23</v>
      </c>
      <c r="E5" s="6" t="s">
        <v>3138</v>
      </c>
    </row>
    <row r="6" spans="1:5" ht="62.15" x14ac:dyDescent="0.4">
      <c r="B6" s="14" t="s">
        <v>770</v>
      </c>
      <c r="C6" s="10" t="s">
        <v>771</v>
      </c>
      <c r="D6" s="14" t="s">
        <v>3076</v>
      </c>
      <c r="E6" s="10" t="s">
        <v>3139</v>
      </c>
    </row>
    <row r="7" spans="1:5" x14ac:dyDescent="0.4">
      <c r="B7" s="5" t="s">
        <v>772</v>
      </c>
      <c r="C7" s="6" t="s">
        <v>773</v>
      </c>
      <c r="D7" s="5" t="s">
        <v>23</v>
      </c>
      <c r="E7" s="6" t="s">
        <v>3140</v>
      </c>
    </row>
    <row r="8" spans="1:5" x14ac:dyDescent="0.4">
      <c r="B8" s="14" t="s">
        <v>774</v>
      </c>
      <c r="C8" s="10" t="s">
        <v>775</v>
      </c>
      <c r="D8" s="14" t="s">
        <v>23</v>
      </c>
      <c r="E8" s="10" t="s">
        <v>3141</v>
      </c>
    </row>
    <row r="9" spans="1:5" ht="87" x14ac:dyDescent="0.4">
      <c r="B9" s="5" t="s">
        <v>778</v>
      </c>
      <c r="C9" s="6" t="s">
        <v>779</v>
      </c>
      <c r="D9" s="5" t="s">
        <v>15</v>
      </c>
      <c r="E9" s="6" t="s">
        <v>3142</v>
      </c>
    </row>
    <row r="10" spans="1:5" ht="111.9" x14ac:dyDescent="0.4">
      <c r="B10" s="14" t="s">
        <v>778</v>
      </c>
      <c r="C10" s="10" t="s">
        <v>779</v>
      </c>
      <c r="D10" s="14" t="s">
        <v>23</v>
      </c>
      <c r="E10" s="10" t="s">
        <v>3143</v>
      </c>
    </row>
    <row r="11" spans="1:5" ht="37.299999999999997" x14ac:dyDescent="0.4">
      <c r="B11" s="5" t="s">
        <v>782</v>
      </c>
      <c r="C11" s="6" t="s">
        <v>783</v>
      </c>
      <c r="D11" s="5" t="s">
        <v>23</v>
      </c>
      <c r="E11" s="6" t="s">
        <v>3144</v>
      </c>
    </row>
    <row r="12" spans="1:5" ht="87" x14ac:dyDescent="0.4">
      <c r="B12" s="14" t="s">
        <v>786</v>
      </c>
      <c r="C12" s="10" t="s">
        <v>787</v>
      </c>
      <c r="D12" s="14" t="s">
        <v>23</v>
      </c>
      <c r="E12" s="10" t="s">
        <v>3145</v>
      </c>
    </row>
    <row r="13" spans="1:5" x14ac:dyDescent="0.4">
      <c r="B13" s="5" t="s">
        <v>790</v>
      </c>
      <c r="C13" s="6" t="s">
        <v>791</v>
      </c>
      <c r="D13" s="5" t="s">
        <v>23</v>
      </c>
      <c r="E13" s="6" t="s">
        <v>3146</v>
      </c>
    </row>
    <row r="14" spans="1:5" ht="62.15" x14ac:dyDescent="0.4">
      <c r="B14" s="14" t="s">
        <v>792</v>
      </c>
      <c r="C14" s="10" t="s">
        <v>793</v>
      </c>
      <c r="D14" s="14" t="s">
        <v>3047</v>
      </c>
      <c r="E14" s="10" t="s">
        <v>3147</v>
      </c>
    </row>
    <row r="15" spans="1:5" ht="37.299999999999997" x14ac:dyDescent="0.4">
      <c r="B15" s="5" t="s">
        <v>794</v>
      </c>
      <c r="C15" s="6" t="s">
        <v>795</v>
      </c>
      <c r="D15" s="5" t="s">
        <v>23</v>
      </c>
      <c r="E15" s="6" t="s">
        <v>3148</v>
      </c>
    </row>
    <row r="16" spans="1:5" ht="37.299999999999997" x14ac:dyDescent="0.4">
      <c r="B16" s="14" t="s">
        <v>796</v>
      </c>
      <c r="C16" s="10" t="s">
        <v>797</v>
      </c>
      <c r="D16" s="14" t="s">
        <v>23</v>
      </c>
      <c r="E16" s="10" t="s">
        <v>3149</v>
      </c>
    </row>
  </sheetData>
  <pageMargins left="0.7" right="0.7" top="0.75" bottom="0.75" header="0.3" footer="0.3"/>
  <pageSetup paperSize="9" orientation="portrait" horizontalDpi="300" verticalDpi="300"/>
</worksheet>
</file>

<file path=xl/worksheets/sheet6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baseColWidth="10" defaultRowHeight="14.6" x14ac:dyDescent="0.4"/>
  <cols>
    <col min="2" max="2" width="9.69140625" customWidth="1"/>
    <col min="3" max="3" width="111.69140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MC'!A1", "Zurück")</f>
        <v>Zurück</v>
      </c>
    </row>
    <row r="3" spans="1:6" x14ac:dyDescent="0.4">
      <c r="B3" s="7" t="s">
        <v>3296</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768</v>
      </c>
      <c r="C6" s="6" t="s">
        <v>769</v>
      </c>
      <c r="D6" s="9" t="s">
        <v>1708</v>
      </c>
      <c r="E6" s="9" t="s">
        <v>2611</v>
      </c>
      <c r="F6" s="9" t="s">
        <v>3295</v>
      </c>
    </row>
    <row r="7" spans="1:6" ht="24.9" x14ac:dyDescent="0.4">
      <c r="B7" s="10" t="s">
        <v>770</v>
      </c>
      <c r="C7" s="10" t="s">
        <v>771</v>
      </c>
      <c r="D7" s="11" t="s">
        <v>1673</v>
      </c>
      <c r="E7" s="11" t="s">
        <v>240</v>
      </c>
      <c r="F7" s="11" t="s">
        <v>1626</v>
      </c>
    </row>
    <row r="8" spans="1:6" ht="24.9" x14ac:dyDescent="0.4">
      <c r="B8" s="6" t="s">
        <v>772</v>
      </c>
      <c r="C8" s="6" t="s">
        <v>773</v>
      </c>
      <c r="D8" s="9" t="s">
        <v>897</v>
      </c>
      <c r="E8" s="9" t="s">
        <v>1243</v>
      </c>
      <c r="F8" s="9" t="s">
        <v>897</v>
      </c>
    </row>
    <row r="9" spans="1:6" ht="24.9" x14ac:dyDescent="0.4">
      <c r="B9" s="10" t="s">
        <v>774</v>
      </c>
      <c r="C9" s="10" t="s">
        <v>775</v>
      </c>
      <c r="D9" s="11" t="s">
        <v>990</v>
      </c>
      <c r="E9" s="11" t="s">
        <v>889</v>
      </c>
      <c r="F9" s="11" t="s">
        <v>990</v>
      </c>
    </row>
    <row r="10" spans="1:6" ht="24.9" x14ac:dyDescent="0.4">
      <c r="B10" s="6" t="s">
        <v>778</v>
      </c>
      <c r="C10" s="6" t="s">
        <v>779</v>
      </c>
      <c r="D10" s="9" t="s">
        <v>902</v>
      </c>
      <c r="E10" s="9" t="s">
        <v>2028</v>
      </c>
      <c r="F10" s="9" t="s">
        <v>901</v>
      </c>
    </row>
    <row r="11" spans="1:6" ht="24.9" x14ac:dyDescent="0.4">
      <c r="B11" s="10" t="s">
        <v>780</v>
      </c>
      <c r="C11" s="10" t="s">
        <v>781</v>
      </c>
      <c r="D11" s="11" t="s">
        <v>59</v>
      </c>
      <c r="E11" s="11" t="s">
        <v>149</v>
      </c>
      <c r="F11" s="11" t="s">
        <v>58</v>
      </c>
    </row>
    <row r="12" spans="1:6" ht="24.9" x14ac:dyDescent="0.4">
      <c r="B12" s="6" t="s">
        <v>782</v>
      </c>
      <c r="C12" s="6" t="s">
        <v>783</v>
      </c>
      <c r="D12" s="9" t="s">
        <v>884</v>
      </c>
      <c r="E12" s="9" t="s">
        <v>1699</v>
      </c>
      <c r="F12" s="9" t="s">
        <v>885</v>
      </c>
    </row>
    <row r="13" spans="1:6" ht="24.9" x14ac:dyDescent="0.4">
      <c r="B13" s="10" t="s">
        <v>784</v>
      </c>
      <c r="C13" s="10" t="s">
        <v>785</v>
      </c>
      <c r="D13" s="11" t="s">
        <v>52</v>
      </c>
      <c r="E13" s="11" t="s">
        <v>52</v>
      </c>
      <c r="F13" s="11" t="s">
        <v>52</v>
      </c>
    </row>
    <row r="14" spans="1:6" ht="24.9" x14ac:dyDescent="0.4">
      <c r="B14" s="6" t="s">
        <v>786</v>
      </c>
      <c r="C14" s="6" t="s">
        <v>787</v>
      </c>
      <c r="D14" s="9" t="s">
        <v>1720</v>
      </c>
      <c r="E14" s="9" t="s">
        <v>2310</v>
      </c>
      <c r="F14" s="9" t="s">
        <v>1714</v>
      </c>
    </row>
    <row r="15" spans="1:6" ht="24.9" x14ac:dyDescent="0.4">
      <c r="B15" s="10" t="s">
        <v>790</v>
      </c>
      <c r="C15" s="10" t="s">
        <v>791</v>
      </c>
      <c r="D15" s="11" t="s">
        <v>2885</v>
      </c>
      <c r="E15" s="11" t="s">
        <v>3256</v>
      </c>
      <c r="F15" s="11" t="s">
        <v>3216</v>
      </c>
    </row>
    <row r="16" spans="1:6" ht="24.9" x14ac:dyDescent="0.4">
      <c r="B16" s="6" t="s">
        <v>792</v>
      </c>
      <c r="C16" s="6" t="s">
        <v>793</v>
      </c>
      <c r="D16" s="9" t="s">
        <v>899</v>
      </c>
      <c r="E16" s="9" t="s">
        <v>923</v>
      </c>
      <c r="F16" s="9" t="s">
        <v>898</v>
      </c>
    </row>
    <row r="17" spans="2:6" ht="24.9" x14ac:dyDescent="0.4">
      <c r="B17" s="10" t="s">
        <v>794</v>
      </c>
      <c r="C17" s="10" t="s">
        <v>795</v>
      </c>
      <c r="D17" s="11" t="s">
        <v>1300</v>
      </c>
      <c r="E17" s="11" t="s">
        <v>624</v>
      </c>
      <c r="F17" s="11" t="s">
        <v>1301</v>
      </c>
    </row>
    <row r="18" spans="2:6" ht="24.9" x14ac:dyDescent="0.4">
      <c r="B18" s="6" t="s">
        <v>796</v>
      </c>
      <c r="C18" s="6" t="s">
        <v>797</v>
      </c>
      <c r="D18" s="9" t="s">
        <v>969</v>
      </c>
      <c r="E18" s="9" t="s">
        <v>3268</v>
      </c>
      <c r="F18" s="9" t="s">
        <v>970</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6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heetViews>
  <sheetFormatPr baseColWidth="10" defaultRowHeight="14.6" x14ac:dyDescent="0.4"/>
  <cols>
    <col min="2" max="2" width="9.69140625" customWidth="1"/>
    <col min="3" max="3" width="121.613281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MC'!A1", "Zurück")</f>
        <v>Zurück</v>
      </c>
    </row>
    <row r="3" spans="1:6" x14ac:dyDescent="0.4">
      <c r="B3" s="7" t="s">
        <v>3218</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61</v>
      </c>
      <c r="C6" s="21"/>
      <c r="D6" s="29"/>
      <c r="E6" s="29"/>
      <c r="F6" s="29"/>
    </row>
    <row r="7" spans="1:6" ht="24.9" x14ac:dyDescent="0.4">
      <c r="B7" s="6" t="s">
        <v>283</v>
      </c>
      <c r="C7" s="6" t="s">
        <v>284</v>
      </c>
      <c r="D7" s="9" t="s">
        <v>2885</v>
      </c>
      <c r="E7" s="9" t="s">
        <v>59</v>
      </c>
      <c r="F7" s="9" t="s">
        <v>3216</v>
      </c>
    </row>
    <row r="8" spans="1:6" ht="24.9" x14ac:dyDescent="0.4">
      <c r="B8" s="6" t="s">
        <v>287</v>
      </c>
      <c r="C8" s="6" t="s">
        <v>288</v>
      </c>
      <c r="D8" s="9" t="s">
        <v>143</v>
      </c>
      <c r="E8" s="9" t="s">
        <v>81</v>
      </c>
      <c r="F8" s="9" t="s">
        <v>142</v>
      </c>
    </row>
    <row r="9" spans="1:6" ht="24.9" x14ac:dyDescent="0.4">
      <c r="B9" s="6" t="s">
        <v>289</v>
      </c>
      <c r="C9" s="6" t="s">
        <v>290</v>
      </c>
      <c r="D9" s="9" t="s">
        <v>77</v>
      </c>
      <c r="E9" s="9" t="s">
        <v>85</v>
      </c>
      <c r="F9" s="9" t="s">
        <v>76</v>
      </c>
    </row>
    <row r="10" spans="1:6" ht="24.9" x14ac:dyDescent="0.4">
      <c r="B10" s="6" t="s">
        <v>291</v>
      </c>
      <c r="C10" s="6" t="s">
        <v>292</v>
      </c>
      <c r="D10" s="9" t="s">
        <v>1008</v>
      </c>
      <c r="E10" s="9" t="s">
        <v>59</v>
      </c>
      <c r="F10" s="9" t="s">
        <v>1009</v>
      </c>
    </row>
    <row r="11" spans="1:6" ht="24.9" x14ac:dyDescent="0.4">
      <c r="B11" s="6" t="s">
        <v>293</v>
      </c>
      <c r="C11" s="6" t="s">
        <v>294</v>
      </c>
      <c r="D11" s="9" t="s">
        <v>1732</v>
      </c>
      <c r="E11" s="9" t="s">
        <v>187</v>
      </c>
      <c r="F11" s="9" t="s">
        <v>3217</v>
      </c>
    </row>
    <row r="12" spans="1:6" x14ac:dyDescent="0.4">
      <c r="B12" s="21" t="s">
        <v>41</v>
      </c>
      <c r="C12" s="21"/>
      <c r="D12" s="29"/>
      <c r="E12" s="29"/>
      <c r="F12" s="29"/>
    </row>
    <row r="13" spans="1:6" ht="24.9" x14ac:dyDescent="0.4">
      <c r="B13" s="6" t="s">
        <v>295</v>
      </c>
      <c r="C13" s="6" t="s">
        <v>43</v>
      </c>
      <c r="D13" s="9" t="s">
        <v>143</v>
      </c>
      <c r="E13" s="9" t="s">
        <v>52</v>
      </c>
      <c r="F13" s="9" t="s">
        <v>142</v>
      </c>
    </row>
    <row r="14" spans="1:6" ht="24.9" x14ac:dyDescent="0.4">
      <c r="B14" s="6" t="s">
        <v>296</v>
      </c>
      <c r="C14" s="6" t="s">
        <v>47</v>
      </c>
      <c r="D14" s="9" t="s">
        <v>81</v>
      </c>
      <c r="E14" s="9" t="s">
        <v>52</v>
      </c>
      <c r="F14" s="9" t="s">
        <v>80</v>
      </c>
    </row>
    <row r="15" spans="1:6" ht="24.9" x14ac:dyDescent="0.4">
      <c r="B15" s="6" t="s">
        <v>297</v>
      </c>
      <c r="C15" s="6" t="s">
        <v>51</v>
      </c>
      <c r="D15" s="9" t="s">
        <v>59</v>
      </c>
      <c r="E15" s="9" t="s">
        <v>143</v>
      </c>
      <c r="F15" s="9" t="s">
        <v>58</v>
      </c>
    </row>
  </sheetData>
  <mergeCells count="6">
    <mergeCell ref="B12:F12"/>
    <mergeCell ref="B4:B5"/>
    <mergeCell ref="C4:C5"/>
    <mergeCell ref="D4:E4"/>
    <mergeCell ref="F4:F5"/>
    <mergeCell ref="B6:F6"/>
  </mergeCells>
  <pageMargins left="0.7" right="0.7" top="0.75" bottom="0.75" header="0.3" footer="0.3"/>
  <pageSetup paperSize="9" orientation="portrait" horizontalDpi="300" verticalDpi="300"/>
</worksheet>
</file>

<file path=xl/worksheets/sheet6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0.46093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MC'!A1", "Zurück")</f>
        <v>Zurück</v>
      </c>
    </row>
    <row r="3" spans="1:8" x14ac:dyDescent="0.4">
      <c r="B3" s="7" t="s">
        <v>4243</v>
      </c>
    </row>
    <row r="4" spans="1:8" x14ac:dyDescent="0.4">
      <c r="B4" s="4" t="s">
        <v>3315</v>
      </c>
      <c r="C4" s="15" t="s">
        <v>3316</v>
      </c>
      <c r="D4" s="15" t="s">
        <v>3750</v>
      </c>
      <c r="E4" s="15" t="s">
        <v>3318</v>
      </c>
      <c r="F4" s="15" t="s">
        <v>3319</v>
      </c>
      <c r="G4" s="15" t="s">
        <v>3320</v>
      </c>
      <c r="H4" s="15" t="s">
        <v>3321</v>
      </c>
    </row>
    <row r="5" spans="1:8" ht="24.9" x14ac:dyDescent="0.4">
      <c r="B5" s="6" t="s">
        <v>3322</v>
      </c>
      <c r="C5" s="9" t="s">
        <v>1999</v>
      </c>
      <c r="D5" s="9" t="s">
        <v>4208</v>
      </c>
      <c r="E5" s="9" t="s">
        <v>1586</v>
      </c>
      <c r="F5" s="9" t="s">
        <v>4209</v>
      </c>
      <c r="G5" s="9" t="s">
        <v>4210</v>
      </c>
      <c r="H5" s="9" t="s">
        <v>4211</v>
      </c>
    </row>
    <row r="6" spans="1:8" ht="24.9" x14ac:dyDescent="0.4">
      <c r="B6" s="10" t="s">
        <v>3325</v>
      </c>
      <c r="C6" s="11" t="s">
        <v>1713</v>
      </c>
      <c r="D6" s="11" t="s">
        <v>4212</v>
      </c>
      <c r="E6" s="11" t="s">
        <v>1586</v>
      </c>
      <c r="F6" s="11" t="s">
        <v>265</v>
      </c>
      <c r="G6" s="11" t="s">
        <v>2885</v>
      </c>
      <c r="H6" s="11" t="s">
        <v>2885</v>
      </c>
    </row>
    <row r="7" spans="1:8" ht="24.9" x14ac:dyDescent="0.4">
      <c r="B7" s="6" t="s">
        <v>3328</v>
      </c>
      <c r="C7" s="9" t="s">
        <v>1599</v>
      </c>
      <c r="D7" s="9" t="s">
        <v>4213</v>
      </c>
      <c r="E7" s="9" t="s">
        <v>1588</v>
      </c>
      <c r="F7" s="9" t="s">
        <v>48</v>
      </c>
      <c r="G7" s="9" t="s">
        <v>49</v>
      </c>
      <c r="H7" s="9" t="s">
        <v>49</v>
      </c>
    </row>
    <row r="8" spans="1:8" ht="24.9" x14ac:dyDescent="0.4">
      <c r="B8" s="10" t="s">
        <v>3330</v>
      </c>
      <c r="C8" s="11" t="s">
        <v>3447</v>
      </c>
      <c r="D8" s="11" t="s">
        <v>4214</v>
      </c>
      <c r="E8" s="11" t="s">
        <v>1586</v>
      </c>
      <c r="F8" s="11" t="s">
        <v>4215</v>
      </c>
      <c r="G8" s="11" t="s">
        <v>3003</v>
      </c>
      <c r="H8" s="11" t="s">
        <v>4216</v>
      </c>
    </row>
    <row r="9" spans="1:8" ht="24.9" x14ac:dyDescent="0.4">
      <c r="B9" s="6" t="s">
        <v>3333</v>
      </c>
      <c r="C9" s="9" t="s">
        <v>1661</v>
      </c>
      <c r="D9" s="9" t="s">
        <v>1920</v>
      </c>
      <c r="E9" s="9" t="s">
        <v>1586</v>
      </c>
      <c r="F9" s="9" t="s">
        <v>44</v>
      </c>
      <c r="G9" s="9" t="s">
        <v>45</v>
      </c>
      <c r="H9" s="9" t="s">
        <v>45</v>
      </c>
    </row>
    <row r="10" spans="1:8" ht="24.9" x14ac:dyDescent="0.4">
      <c r="B10" s="10" t="s">
        <v>3334</v>
      </c>
      <c r="C10" s="11" t="s">
        <v>1864</v>
      </c>
      <c r="D10" s="11" t="s">
        <v>4217</v>
      </c>
      <c r="E10" s="11" t="s">
        <v>1586</v>
      </c>
      <c r="F10" s="11" t="s">
        <v>4218</v>
      </c>
      <c r="G10" s="11" t="s">
        <v>4219</v>
      </c>
      <c r="H10" s="11" t="s">
        <v>4103</v>
      </c>
    </row>
    <row r="11" spans="1:8" ht="24.9" x14ac:dyDescent="0.4">
      <c r="B11" s="6" t="s">
        <v>3336</v>
      </c>
      <c r="C11" s="9" t="s">
        <v>1632</v>
      </c>
      <c r="D11" s="9" t="s">
        <v>4220</v>
      </c>
      <c r="E11" s="9" t="s">
        <v>1586</v>
      </c>
      <c r="F11" s="9" t="s">
        <v>48</v>
      </c>
      <c r="G11" s="9" t="s">
        <v>906</v>
      </c>
      <c r="H11" s="9" t="s">
        <v>906</v>
      </c>
    </row>
    <row r="12" spans="1:8" ht="24.9" x14ac:dyDescent="0.4">
      <c r="B12" s="10" t="s">
        <v>3338</v>
      </c>
      <c r="C12" s="11" t="s">
        <v>1601</v>
      </c>
      <c r="D12" s="11" t="s">
        <v>4221</v>
      </c>
      <c r="E12" s="11" t="s">
        <v>1586</v>
      </c>
      <c r="F12" s="11" t="s">
        <v>1724</v>
      </c>
      <c r="G12" s="11" t="s">
        <v>4103</v>
      </c>
      <c r="H12" s="11" t="s">
        <v>2424</v>
      </c>
    </row>
    <row r="13" spans="1:8" ht="24.9" x14ac:dyDescent="0.4">
      <c r="B13" s="6" t="s">
        <v>3340</v>
      </c>
      <c r="C13" s="9" t="s">
        <v>1886</v>
      </c>
      <c r="D13" s="9" t="s">
        <v>4222</v>
      </c>
      <c r="E13" s="9" t="s">
        <v>1586</v>
      </c>
      <c r="F13" s="9" t="s">
        <v>301</v>
      </c>
      <c r="G13" s="9" t="s">
        <v>999</v>
      </c>
      <c r="H13" s="9" t="s">
        <v>999</v>
      </c>
    </row>
    <row r="14" spans="1:8" ht="24.9" x14ac:dyDescent="0.4">
      <c r="B14" s="10" t="s">
        <v>3342</v>
      </c>
      <c r="C14" s="11" t="s">
        <v>4223</v>
      </c>
      <c r="D14" s="11" t="s">
        <v>4224</v>
      </c>
      <c r="E14" s="11" t="s">
        <v>1586</v>
      </c>
      <c r="F14" s="11" t="s">
        <v>4225</v>
      </c>
      <c r="G14" s="11" t="s">
        <v>4226</v>
      </c>
      <c r="H14" s="11" t="s">
        <v>4227</v>
      </c>
    </row>
    <row r="15" spans="1:8" ht="24.9" x14ac:dyDescent="0.4">
      <c r="B15" s="6" t="s">
        <v>3345</v>
      </c>
      <c r="C15" s="9" t="s">
        <v>1637</v>
      </c>
      <c r="D15" s="9" t="s">
        <v>4228</v>
      </c>
      <c r="E15" s="9" t="s">
        <v>1586</v>
      </c>
      <c r="F15" s="9" t="s">
        <v>4229</v>
      </c>
      <c r="G15" s="9" t="s">
        <v>1879</v>
      </c>
      <c r="H15" s="9" t="s">
        <v>1734</v>
      </c>
    </row>
    <row r="16" spans="1:8" ht="24.9" x14ac:dyDescent="0.4">
      <c r="B16" s="10" t="s">
        <v>3347</v>
      </c>
      <c r="C16" s="11" t="s">
        <v>1695</v>
      </c>
      <c r="D16" s="11" t="s">
        <v>4230</v>
      </c>
      <c r="E16" s="11" t="s">
        <v>1586</v>
      </c>
      <c r="F16" s="11" t="s">
        <v>1269</v>
      </c>
      <c r="G16" s="11" t="s">
        <v>3192</v>
      </c>
      <c r="H16" s="11" t="s">
        <v>4231</v>
      </c>
    </row>
    <row r="17" spans="2:8" ht="24.9" x14ac:dyDescent="0.4">
      <c r="B17" s="6" t="s">
        <v>3349</v>
      </c>
      <c r="C17" s="9" t="s">
        <v>1668</v>
      </c>
      <c r="D17" s="9" t="s">
        <v>4232</v>
      </c>
      <c r="E17" s="9" t="s">
        <v>1586</v>
      </c>
      <c r="F17" s="9" t="s">
        <v>3200</v>
      </c>
      <c r="G17" s="9" t="s">
        <v>187</v>
      </c>
      <c r="H17" s="9" t="s">
        <v>143</v>
      </c>
    </row>
    <row r="18" spans="2:8" ht="24.9" x14ac:dyDescent="0.4">
      <c r="B18" s="10" t="s">
        <v>3350</v>
      </c>
      <c r="C18" s="11" t="s">
        <v>1949</v>
      </c>
      <c r="D18" s="11" t="s">
        <v>4233</v>
      </c>
      <c r="E18" s="11" t="s">
        <v>1586</v>
      </c>
      <c r="F18" s="11" t="s">
        <v>657</v>
      </c>
      <c r="G18" s="11" t="s">
        <v>4234</v>
      </c>
      <c r="H18" s="11" t="s">
        <v>4234</v>
      </c>
    </row>
    <row r="19" spans="2:8" ht="24.9" x14ac:dyDescent="0.4">
      <c r="B19" s="6" t="s">
        <v>3352</v>
      </c>
      <c r="C19" s="9" t="s">
        <v>1676</v>
      </c>
      <c r="D19" s="9" t="s">
        <v>4235</v>
      </c>
      <c r="E19" s="9" t="s">
        <v>1586</v>
      </c>
      <c r="F19" s="9" t="s">
        <v>310</v>
      </c>
      <c r="G19" s="9" t="s">
        <v>4236</v>
      </c>
      <c r="H19" s="9" t="s">
        <v>4236</v>
      </c>
    </row>
    <row r="20" spans="2:8" ht="24.9" x14ac:dyDescent="0.4">
      <c r="B20" s="10" t="s">
        <v>3354</v>
      </c>
      <c r="C20" s="11" t="s">
        <v>1835</v>
      </c>
      <c r="D20" s="11" t="s">
        <v>4237</v>
      </c>
      <c r="E20" s="11" t="s">
        <v>1586</v>
      </c>
      <c r="F20" s="11" t="s">
        <v>167</v>
      </c>
      <c r="G20" s="11" t="s">
        <v>168</v>
      </c>
      <c r="H20" s="11" t="s">
        <v>168</v>
      </c>
    </row>
    <row r="21" spans="2:8" ht="24.9" x14ac:dyDescent="0.4">
      <c r="B21" s="16" t="s">
        <v>3356</v>
      </c>
      <c r="C21" s="17" t="s">
        <v>4238</v>
      </c>
      <c r="D21" s="17" t="s">
        <v>4239</v>
      </c>
      <c r="E21" s="17" t="s">
        <v>1588</v>
      </c>
      <c r="F21" s="17" t="s">
        <v>4240</v>
      </c>
      <c r="G21" s="17" t="s">
        <v>4241</v>
      </c>
      <c r="H21" s="17" t="s">
        <v>4242</v>
      </c>
    </row>
  </sheetData>
  <pageMargins left="0.7" right="0.7" top="0.75" bottom="0.75" header="0.3" footer="0.3"/>
  <pageSetup paperSize="9" orientation="portrait" horizontalDpi="300" verticalDpi="300"/>
</worksheet>
</file>

<file path=xl/worksheets/sheet6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3"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MC'!A1", "Zurück")</f>
        <v>Zurück</v>
      </c>
    </row>
    <row r="3" spans="1:8" x14ac:dyDescent="0.4">
      <c r="B3" s="7" t="s">
        <v>3672</v>
      </c>
    </row>
    <row r="4" spans="1:8" x14ac:dyDescent="0.4">
      <c r="B4" s="4" t="s">
        <v>3315</v>
      </c>
      <c r="C4" s="15" t="s">
        <v>3316</v>
      </c>
      <c r="D4" s="15" t="s">
        <v>3317</v>
      </c>
      <c r="E4" s="15" t="s">
        <v>3318</v>
      </c>
      <c r="F4" s="15" t="s">
        <v>3319</v>
      </c>
      <c r="G4" s="15" t="s">
        <v>3320</v>
      </c>
      <c r="H4" s="15" t="s">
        <v>3321</v>
      </c>
    </row>
    <row r="5" spans="1:8" ht="24.9" x14ac:dyDescent="0.4">
      <c r="B5" s="6" t="s">
        <v>3322</v>
      </c>
      <c r="C5" s="9" t="s">
        <v>3650</v>
      </c>
      <c r="D5" s="9" t="s">
        <v>3651</v>
      </c>
      <c r="E5" s="9" t="s">
        <v>1586</v>
      </c>
      <c r="F5" s="9" t="s">
        <v>221</v>
      </c>
      <c r="G5" s="9" t="s">
        <v>3652</v>
      </c>
      <c r="H5" s="9" t="s">
        <v>3652</v>
      </c>
    </row>
    <row r="6" spans="1:8" ht="24.9" x14ac:dyDescent="0.4">
      <c r="B6" s="10" t="s">
        <v>3325</v>
      </c>
      <c r="C6" s="11" t="s">
        <v>1665</v>
      </c>
      <c r="D6" s="11" t="s">
        <v>3653</v>
      </c>
      <c r="E6" s="11" t="s">
        <v>3326</v>
      </c>
      <c r="F6" s="11" t="s">
        <v>3327</v>
      </c>
      <c r="G6" s="11" t="s">
        <v>3327</v>
      </c>
      <c r="H6" s="11" t="s">
        <v>3327</v>
      </c>
    </row>
    <row r="7" spans="1:8" ht="24.9" x14ac:dyDescent="0.4">
      <c r="B7" s="6" t="s">
        <v>3328</v>
      </c>
      <c r="C7" s="9" t="s">
        <v>1676</v>
      </c>
      <c r="D7" s="9" t="s">
        <v>3654</v>
      </c>
      <c r="E7" s="9" t="s">
        <v>1586</v>
      </c>
      <c r="F7" s="9" t="s">
        <v>148</v>
      </c>
      <c r="G7" s="9" t="s">
        <v>902</v>
      </c>
      <c r="H7" s="9" t="s">
        <v>902</v>
      </c>
    </row>
    <row r="8" spans="1:8" ht="24.9" x14ac:dyDescent="0.4">
      <c r="B8" s="10" t="s">
        <v>3330</v>
      </c>
      <c r="C8" s="11" t="s">
        <v>3655</v>
      </c>
      <c r="D8" s="11" t="s">
        <v>3656</v>
      </c>
      <c r="E8" s="11" t="s">
        <v>1586</v>
      </c>
      <c r="F8" s="11" t="s">
        <v>856</v>
      </c>
      <c r="G8" s="11" t="s">
        <v>856</v>
      </c>
      <c r="H8" s="11" t="s">
        <v>142</v>
      </c>
    </row>
    <row r="9" spans="1:8" ht="24.9" x14ac:dyDescent="0.4">
      <c r="B9" s="6" t="s">
        <v>3333</v>
      </c>
      <c r="C9" s="9" t="s">
        <v>1670</v>
      </c>
      <c r="D9" s="9" t="s">
        <v>1620</v>
      </c>
      <c r="E9" s="9" t="s">
        <v>1586</v>
      </c>
      <c r="F9" s="9" t="s">
        <v>80</v>
      </c>
      <c r="G9" s="9" t="s">
        <v>1139</v>
      </c>
      <c r="H9" s="9" t="s">
        <v>1139</v>
      </c>
    </row>
    <row r="10" spans="1:8" ht="24.9" x14ac:dyDescent="0.4">
      <c r="B10" s="10" t="s">
        <v>3334</v>
      </c>
      <c r="C10" s="11" t="s">
        <v>1684</v>
      </c>
      <c r="D10" s="11" t="s">
        <v>3657</v>
      </c>
      <c r="E10" s="11" t="s">
        <v>1586</v>
      </c>
      <c r="F10" s="11" t="s">
        <v>186</v>
      </c>
      <c r="G10" s="11" t="s">
        <v>186</v>
      </c>
      <c r="H10" s="11" t="s">
        <v>186</v>
      </c>
    </row>
    <row r="11" spans="1:8" ht="24.9" x14ac:dyDescent="0.4">
      <c r="B11" s="6" t="s">
        <v>3336</v>
      </c>
      <c r="C11" s="9" t="s">
        <v>1594</v>
      </c>
      <c r="D11" s="9" t="s">
        <v>3658</v>
      </c>
      <c r="E11" s="9" t="s">
        <v>1586</v>
      </c>
      <c r="F11" s="9" t="s">
        <v>44</v>
      </c>
      <c r="G11" s="9" t="s">
        <v>45</v>
      </c>
      <c r="H11" s="9" t="s">
        <v>45</v>
      </c>
    </row>
    <row r="12" spans="1:8" ht="24.9" x14ac:dyDescent="0.4">
      <c r="B12" s="10" t="s">
        <v>3338</v>
      </c>
      <c r="C12" s="11" t="s">
        <v>1665</v>
      </c>
      <c r="D12" s="11" t="s">
        <v>3659</v>
      </c>
      <c r="E12" s="11" t="s">
        <v>1586</v>
      </c>
      <c r="F12" s="11" t="s">
        <v>84</v>
      </c>
      <c r="G12" s="11" t="s">
        <v>84</v>
      </c>
      <c r="H12" s="11" t="s">
        <v>84</v>
      </c>
    </row>
    <row r="13" spans="1:8" ht="24.9" x14ac:dyDescent="0.4">
      <c r="B13" s="6" t="s">
        <v>3340</v>
      </c>
      <c r="C13" s="9" t="s">
        <v>2015</v>
      </c>
      <c r="D13" s="9" t="s">
        <v>3660</v>
      </c>
      <c r="E13" s="9" t="s">
        <v>1586</v>
      </c>
      <c r="F13" s="9" t="s">
        <v>148</v>
      </c>
      <c r="G13" s="9" t="s">
        <v>940</v>
      </c>
      <c r="H13" s="9" t="s">
        <v>940</v>
      </c>
    </row>
    <row r="14" spans="1:8" ht="24.9" x14ac:dyDescent="0.4">
      <c r="B14" s="10" t="s">
        <v>3342</v>
      </c>
      <c r="C14" s="11" t="s">
        <v>3399</v>
      </c>
      <c r="D14" s="11" t="s">
        <v>3661</v>
      </c>
      <c r="E14" s="11" t="s">
        <v>1586</v>
      </c>
      <c r="F14" s="11" t="s">
        <v>161</v>
      </c>
      <c r="G14" s="11" t="s">
        <v>993</v>
      </c>
      <c r="H14" s="11" t="s">
        <v>993</v>
      </c>
    </row>
    <row r="15" spans="1:8" ht="24.9" x14ac:dyDescent="0.4">
      <c r="B15" s="6" t="s">
        <v>3345</v>
      </c>
      <c r="C15" s="9" t="s">
        <v>1949</v>
      </c>
      <c r="D15" s="9" t="s">
        <v>3662</v>
      </c>
      <c r="E15" s="9" t="s">
        <v>1586</v>
      </c>
      <c r="F15" s="9" t="s">
        <v>142</v>
      </c>
      <c r="G15" s="9" t="s">
        <v>2960</v>
      </c>
      <c r="H15" s="9" t="s">
        <v>2960</v>
      </c>
    </row>
    <row r="16" spans="1:8" ht="24.9" x14ac:dyDescent="0.4">
      <c r="B16" s="10" t="s">
        <v>3347</v>
      </c>
      <c r="C16" s="11" t="s">
        <v>1698</v>
      </c>
      <c r="D16" s="11" t="s">
        <v>3663</v>
      </c>
      <c r="E16" s="11" t="s">
        <v>1586</v>
      </c>
      <c r="F16" s="11" t="s">
        <v>58</v>
      </c>
      <c r="G16" s="11" t="s">
        <v>59</v>
      </c>
      <c r="H16" s="11" t="s">
        <v>59</v>
      </c>
    </row>
    <row r="17" spans="2:8" ht="24.9" x14ac:dyDescent="0.4">
      <c r="B17" s="6" t="s">
        <v>3349</v>
      </c>
      <c r="C17" s="9" t="s">
        <v>1585</v>
      </c>
      <c r="D17" s="9" t="s">
        <v>713</v>
      </c>
      <c r="E17" s="9" t="s">
        <v>3326</v>
      </c>
      <c r="F17" s="9" t="s">
        <v>3327</v>
      </c>
      <c r="G17" s="9" t="s">
        <v>3327</v>
      </c>
      <c r="H17" s="9" t="s">
        <v>3327</v>
      </c>
    </row>
    <row r="18" spans="2:8" ht="24.9" x14ac:dyDescent="0.4">
      <c r="B18" s="10" t="s">
        <v>3350</v>
      </c>
      <c r="C18" s="11" t="s">
        <v>1882</v>
      </c>
      <c r="D18" s="11" t="s">
        <v>3664</v>
      </c>
      <c r="E18" s="11" t="s">
        <v>1586</v>
      </c>
      <c r="F18" s="11" t="s">
        <v>44</v>
      </c>
      <c r="G18" s="11" t="s">
        <v>44</v>
      </c>
      <c r="H18" s="11" t="s">
        <v>44</v>
      </c>
    </row>
    <row r="19" spans="2:8" ht="24.9" x14ac:dyDescent="0.4">
      <c r="B19" s="6" t="s">
        <v>3352</v>
      </c>
      <c r="C19" s="9" t="s">
        <v>1953</v>
      </c>
      <c r="D19" s="9" t="s">
        <v>3665</v>
      </c>
      <c r="E19" s="9" t="s">
        <v>1586</v>
      </c>
      <c r="F19" s="9" t="s">
        <v>148</v>
      </c>
      <c r="G19" s="9" t="s">
        <v>149</v>
      </c>
      <c r="H19" s="9" t="s">
        <v>149</v>
      </c>
    </row>
    <row r="20" spans="2:8" ht="24.9" x14ac:dyDescent="0.4">
      <c r="B20" s="10" t="s">
        <v>3354</v>
      </c>
      <c r="C20" s="11" t="s">
        <v>3337</v>
      </c>
      <c r="D20" s="11" t="s">
        <v>3666</v>
      </c>
      <c r="E20" s="11" t="s">
        <v>1586</v>
      </c>
      <c r="F20" s="11" t="s">
        <v>80</v>
      </c>
      <c r="G20" s="11" t="s">
        <v>80</v>
      </c>
      <c r="H20" s="11" t="s">
        <v>80</v>
      </c>
    </row>
    <row r="21" spans="2:8" ht="24.9" x14ac:dyDescent="0.4">
      <c r="B21" s="16" t="s">
        <v>3356</v>
      </c>
      <c r="C21" s="17" t="s">
        <v>3667</v>
      </c>
      <c r="D21" s="17" t="s">
        <v>3668</v>
      </c>
      <c r="E21" s="17" t="s">
        <v>1586</v>
      </c>
      <c r="F21" s="17" t="s">
        <v>3669</v>
      </c>
      <c r="G21" s="17" t="s">
        <v>3670</v>
      </c>
      <c r="H21" s="17" t="s">
        <v>3671</v>
      </c>
    </row>
  </sheetData>
  <pageMargins left="0.7" right="0.7" top="0.75" bottom="0.75" header="0.3" footer="0.3"/>
  <pageSetup paperSize="9" orientation="portrait" horizontalDpi="300" verticalDpi="300"/>
</worksheet>
</file>

<file path=xl/worksheets/sheet6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MC'!A1", "Zurück")</f>
        <v>Zurück</v>
      </c>
    </row>
  </sheetData>
  <pageMargins left="0.7" right="0.7" top="0.75" bottom="0.75" header="0.3" footer="0.3"/>
  <pageSetup paperSize="9" orientation="portrait" horizontalDpi="300" verticalDpi="300"/>
</worksheet>
</file>

<file path=xl/worksheets/sheet6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MC'!A1", "Zurück")</f>
        <v>Zurück</v>
      </c>
    </row>
  </sheetData>
  <pageMargins left="0.7" right="0.7" top="0.75" bottom="0.75" header="0.3" footer="0.3"/>
  <pageSetup paperSize="9" orientation="portrait" horizontalDpi="300" verticalDpi="30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HYPERLINK("#'WI-HI-S - K3_1_QI'!A1", "Qualitätsindikatoren: Übersicht über Auffälligkeiten und Qualitätssicherungsmaßnahmen gem. § 17 DeQS-RL")</f>
        <v>Qualitätsindikatoren: Übersicht über Auffälligkeiten und Qualitätssicherungsmaßnahmen gem. § 17 DeQS-RL</v>
      </c>
      <c r="C6" s="2" t="str">
        <f>HYPERLINK("#'WI-HI-S - K3_1_QI'!A1", "K3_1_QI")</f>
        <v>K3_1_QI</v>
      </c>
    </row>
    <row r="7" spans="1:3" x14ac:dyDescent="0.4">
      <c r="B7" s="2" t="str">
        <f>HYPERLINK("#'WI-HI-S - K3_2_QI'!A1", "Qualitätsindikatoren: Auffälligkeiten und Bewertungen nach Abschluss des Stellungnahmeverfahrens (AJ 2023)")</f>
        <v>Qualitätsindikatoren: Auffälligkeiten und Bewertungen nach Abschluss des Stellungnahmeverfahrens (AJ 2023)</v>
      </c>
      <c r="C7" s="2" t="str">
        <f>HYPERLINK("#'WI-HI-S - K3_2_QI'!A1", "K3_2_QI")</f>
        <v>K3_2_QI</v>
      </c>
    </row>
    <row r="8" spans="1:3" x14ac:dyDescent="0.4">
      <c r="B8" s="2" t="str">
        <f>HYPERLINK("#'WI-HI-S - K3_3_QI'!A1", "Qualitätsindikatoren: Wiederholte Auffälligkeiten (AJ 2023 und Vorjahre)")</f>
        <v>Qualitätsindikatoren: Wiederholte Auffälligkeiten (AJ 2023 und Vorjahre)</v>
      </c>
      <c r="C8" s="2" t="str">
        <f>HYPERLINK("#'WI-HI-S - K3_3_QI'!A1", "K3_3_QI")</f>
        <v>K3_3_QI</v>
      </c>
    </row>
    <row r="9" spans="1:3" x14ac:dyDescent="0.4">
      <c r="B9" s="2" t="str">
        <f>HYPERLINK("#'WI-HI-S - K3_4_QI'!A1", "Qualitätsindikatoren: Mehrfache Auffälligkeiten bei Leistungserbringern (AJ 2023)")</f>
        <v>Qualitätsindikatoren: Mehrfache Auffälligkeiten bei Leistungserbringern (AJ 2023)</v>
      </c>
      <c r="C9" s="2" t="str">
        <f>HYPERLINK("#'WI-HI-S - K3_4_QI'!A1", "K3_4_QI")</f>
        <v>K3_4_QI</v>
      </c>
    </row>
    <row r="10" spans="1:3" x14ac:dyDescent="0.4">
      <c r="B10" s="2" t="str">
        <f>HYPERLINK("#'WI-HI-S - K3_5_QI'!A1", "Auffälligkeiten und Stellungnahmeverfahren nach Fallzahl pro Qualitätsindikator (AJ 2023)")</f>
        <v>Auffälligkeiten und Stellungnahmeverfahren nach Fallzahl pro Qualitätsindikator (AJ 2023)</v>
      </c>
      <c r="C10" s="2" t="str">
        <f>HYPERLINK("#'WI-HI-S - K3_5_QI'!A1", "K3_5_QI")</f>
        <v>K3_5_QI</v>
      </c>
    </row>
    <row r="11" spans="1:3" x14ac:dyDescent="0.4">
      <c r="B11" s="2" t="str">
        <f>HYPERLINK("#'WI-HI-S - A_1_QI'!A1", "Qualitätsindikatoren: Art der Auffälligkeit (AJ 2023)")</f>
        <v>Qualitätsindikatoren: Art der Auffälligkeit (AJ 2023)</v>
      </c>
      <c r="C11" s="2" t="str">
        <f>HYPERLINK("#'WI-HI-S - A_1_QI'!A1", "A_1_QI")</f>
        <v>A_1_QI</v>
      </c>
    </row>
    <row r="12" spans="1:3" x14ac:dyDescent="0.4">
      <c r="B12" s="2" t="str">
        <f>HYPERLINK("#'WI-HI-S - A_2_QI_a'!A1", "Qualitätsindikatoren: Stellungnahmeverfahren (AJ 2023)")</f>
        <v>Qualitätsindikatoren: Stellungnahmeverfahren (AJ 2023)</v>
      </c>
      <c r="C12" s="2" t="str">
        <f>HYPERLINK("#'WI-HI-S - A_2_QI_a'!A1", "A_2_QI_a")</f>
        <v>A_2_QI_a</v>
      </c>
    </row>
    <row r="13" spans="1:3" x14ac:dyDescent="0.4">
      <c r="B13" s="2" t="str">
        <f>HYPERLINK("#'WI-HI-S - A_2_QI_b'!A1", "Qualitätsindikatoren: Freitextkommentare zur Nicht-Einleitung von Stellungnahmeverfahren (AJ 2023)")</f>
        <v>Qualitätsindikatoren: Freitextkommentare zur Nicht-Einleitung von Stellungnahmeverfahren (AJ 2023)</v>
      </c>
      <c r="C13" s="2" t="str">
        <f>HYPERLINK("#'WI-HI-S - A_2_QI_b'!A1", "A_2_QI_b")</f>
        <v>A_2_QI_b</v>
      </c>
    </row>
    <row r="14" spans="1:3" x14ac:dyDescent="0.4">
      <c r="B14" s="2" t="str">
        <f>HYPERLINK("#'WI-HI-S - A_4_QI_a'!A1", "Qualitätsindikatoren: Bewertung der qualitativ auffälligen Ergebnisse (AJ 2023)")</f>
        <v>Qualitätsindikatoren: Bewertung der qualitativ auffälligen Ergebnisse (AJ 2023)</v>
      </c>
      <c r="C14" s="2" t="str">
        <f>HYPERLINK("#'WI-HI-S - A_4_QI_a'!A1", "A_4_QI_a")</f>
        <v>A_4_QI_a</v>
      </c>
    </row>
    <row r="15" spans="1:3" x14ac:dyDescent="0.4">
      <c r="B15" s="2" t="str">
        <f>HYPERLINK("#'WI-HI-S - A_4_QI_b'!A1", "Qualitätsindikatoren: Freitextkommentare zur Bewertung der qualitativ auffälligen Ergebnisse (AJ 2023)")</f>
        <v>Qualitätsindikatoren: Freitextkommentare zur Bewertung der qualitativ auffälligen Ergebnisse (AJ 2023)</v>
      </c>
      <c r="C15" s="2" t="str">
        <f>HYPERLINK("#'WI-HI-S - A_4_QI_b'!A1", "A_4_QI_b")</f>
        <v>A_4_QI_b</v>
      </c>
    </row>
    <row r="16" spans="1:3" x14ac:dyDescent="0.4">
      <c r="B16" s="2" t="str">
        <f>HYPERLINK("#'WI-HI-S - A_6_QI_a'!A1", "Qualitätsindikatoren: Bewertung der qualitativ unauffälligen Ergebnisse (AJ 2023)")</f>
        <v>Qualitätsindikatoren: Bewertung der qualitativ unauffälligen Ergebnisse (AJ 2023)</v>
      </c>
      <c r="C16" s="2" t="str">
        <f>HYPERLINK("#'WI-HI-S - A_6_QI_a'!A1", "A_6_QI_a")</f>
        <v>A_6_QI_a</v>
      </c>
    </row>
    <row r="17" spans="2:3" x14ac:dyDescent="0.4">
      <c r="B17" s="2" t="str">
        <f>HYPERLINK("#'WI-HI-S - A_6_QI_b'!A1", "Qualitätsindikatoren: Freitextkommentare zur Bewertung der qualitativ unauffälligen Ergebnisse (AJ 2023)")</f>
        <v>Qualitätsindikatoren: Freitextkommentare zur Bewertung der qualitativ unauffälligen Ergebnisse (AJ 2023)</v>
      </c>
      <c r="C17" s="2" t="str">
        <f>HYPERLINK("#'WI-HI-S - A_6_QI_b'!A1", "A_6_QI_b")</f>
        <v>A_6_QI_b</v>
      </c>
    </row>
    <row r="18" spans="2:3" x14ac:dyDescent="0.4">
      <c r="B18" s="2" t="str">
        <f>HYPERLINK("#'WI-HI-S - A_8_QI_a'!A1", "Qualitätsindikatoren: Bewertung der Ergebnisse als Dokumentationsfehler oder Sonstiges (AJ 2023)")</f>
        <v>Qualitätsindikatoren: Bewertung der Ergebnisse als Dokumentationsfehler oder Sonstiges (AJ 2023)</v>
      </c>
      <c r="C18" s="2" t="str">
        <f>HYPERLINK("#'WI-HI-S - A_8_QI_a'!A1", "A_8_QI_a")</f>
        <v>A_8_QI_a</v>
      </c>
    </row>
    <row r="19" spans="2:3" x14ac:dyDescent="0.4">
      <c r="B19" s="2" t="str">
        <f>HYPERLINK("#'WI-HI-S - A_8_QI_b'!A1", "Qualitätsindikatoren: Freitextkommentare zur Bewertung der Ergebnisse als Dokumentationsfehler oder Sonstiges (AJ 2023)")</f>
        <v>Qualitätsindikatoren: Freitextkommentare zur Bewertung der Ergebnisse als Dokumentationsfehler oder Sonstiges (AJ 2023)</v>
      </c>
      <c r="C19" s="2" t="str">
        <f>HYPERLINK("#'WI-HI-S - A_8_QI_b'!A1", "A_8_QI_b")</f>
        <v>A_8_QI_b</v>
      </c>
    </row>
    <row r="20" spans="2:3" x14ac:dyDescent="0.4">
      <c r="B20" s="2" t="str">
        <f>HYPERLINK("#'WI-HI-S - A_9_QI'!A1", "Qualitätsindikatoren: Initiierung Maßnahmenstufe 1 und 2 (AJ 2023)")</f>
        <v>Qualitätsindikatoren: Initiierung Maßnahmenstufe 1 und 2 (AJ 2023)</v>
      </c>
      <c r="C20" s="2" t="str">
        <f>HYPERLINK("#'WI-HI-S - A_9_QI'!A1", "A_9_QI")</f>
        <v>A_9_QI</v>
      </c>
    </row>
    <row r="21" spans="2:3" x14ac:dyDescent="0.4">
      <c r="B21" s="2" t="str">
        <f>HYPERLINK("#'WI-HI-S - A_10_QI'!A1", "Qualitätsindikatoren: Ergebnisse nach Stellungnahmeverfahren pro Bundesland (AJ 2023)")</f>
        <v>Qualitätsindikatoren: Ergebnisse nach Stellungnahmeverfahren pro Bundesland (AJ 2023)</v>
      </c>
      <c r="C21" s="2" t="str">
        <f>HYPERLINK("#'WI-HI-S - A_10_QI'!A1", "A_10_QI")</f>
        <v>A_10_QI</v>
      </c>
    </row>
    <row r="22" spans="2:3" x14ac:dyDescent="0.4">
      <c r="B22" s="2" t="str">
        <f>HYPERLINK("#'WI-HI-S - A_12_QI'!A1", "Darstellung des Verlaufs der Bewertung (AJ 2023)")</f>
        <v>Darstellung des Verlaufs der Bewertung (AJ 2023)</v>
      </c>
      <c r="C22" s="2" t="str">
        <f>HYPERLINK("#'WI-HI-S - A_12_QI'!A1", "A_12_QI")</f>
        <v>A_12_QI</v>
      </c>
    </row>
    <row r="23" spans="2:3" x14ac:dyDescent="0.4">
      <c r="B23" s="2" t="str">
        <f>HYPERLINK("#'WI-HI-S - A_13_QI'!A1", "Qualitätsindikatoren: Art der Maßnahme in Maßnahmenstufe 1 (AJ 2022 und 2023)")</f>
        <v>Qualitätsindikatoren: Art der Maßnahme in Maßnahmenstufe 1 (AJ 2022 und 2023)</v>
      </c>
      <c r="C23" s="2" t="str">
        <f>HYPERLINK("#'WI-HI-S - A_13_QI'!A1", "A_13_QI")</f>
        <v>A_13_QI</v>
      </c>
    </row>
  </sheetData>
  <pageMargins left="0.7" right="0.7" top="0.75" bottom="0.75" header="0.3" footer="0.3"/>
  <pageSetup paperSize="9" orientation="portrait" horizontalDpi="300" verticalDpi="300"/>
</worksheet>
</file>

<file path=xl/worksheets/sheet6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heetViews>
  <sheetFormatPr baseColWidth="10" defaultRowHeight="14.6" x14ac:dyDescent="0.4"/>
  <cols>
    <col min="2" max="2" width="9.69140625" customWidth="1"/>
    <col min="3" max="3" width="95.92187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MC'!A1", "Zurück")</f>
        <v>Zurück</v>
      </c>
    </row>
    <row r="3" spans="1:11" x14ac:dyDescent="0.4">
      <c r="B3" s="7" t="s">
        <v>4433</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768</v>
      </c>
      <c r="C6" s="6" t="s">
        <v>769</v>
      </c>
      <c r="D6" s="6" t="s">
        <v>1610</v>
      </c>
      <c r="E6" s="9" t="s">
        <v>1588</v>
      </c>
      <c r="F6" s="9" t="s">
        <v>1588</v>
      </c>
      <c r="G6" s="9" t="s">
        <v>1584</v>
      </c>
      <c r="H6" s="9" t="s">
        <v>1586</v>
      </c>
      <c r="I6" s="9" t="s">
        <v>1586</v>
      </c>
      <c r="J6" s="9" t="s">
        <v>1588</v>
      </c>
      <c r="K6" s="9" t="s">
        <v>1584</v>
      </c>
    </row>
    <row r="7" spans="1:11" x14ac:dyDescent="0.4">
      <c r="B7" s="6" t="s">
        <v>768</v>
      </c>
      <c r="C7" s="6" t="s">
        <v>769</v>
      </c>
      <c r="D7" s="6" t="s">
        <v>4373</v>
      </c>
      <c r="E7" s="9" t="s">
        <v>1586</v>
      </c>
      <c r="F7" s="9" t="s">
        <v>1586</v>
      </c>
      <c r="G7" s="9" t="s">
        <v>1586</v>
      </c>
      <c r="H7" s="9" t="s">
        <v>1586</v>
      </c>
      <c r="I7" s="9" t="s">
        <v>1586</v>
      </c>
      <c r="J7" s="9" t="s">
        <v>1586</v>
      </c>
      <c r="K7" s="9" t="s">
        <v>1586</v>
      </c>
    </row>
    <row r="8" spans="1:11" x14ac:dyDescent="0.4">
      <c r="B8" s="6" t="s">
        <v>770</v>
      </c>
      <c r="C8" s="6" t="s">
        <v>771</v>
      </c>
      <c r="D8" s="6" t="s">
        <v>1610</v>
      </c>
      <c r="E8" s="9" t="s">
        <v>1586</v>
      </c>
      <c r="F8" s="9" t="s">
        <v>1595</v>
      </c>
      <c r="G8" s="9" t="s">
        <v>1586</v>
      </c>
      <c r="H8" s="9" t="s">
        <v>1586</v>
      </c>
      <c r="I8" s="9" t="s">
        <v>1586</v>
      </c>
      <c r="J8" s="9" t="s">
        <v>1586</v>
      </c>
      <c r="K8" s="9" t="s">
        <v>1588</v>
      </c>
    </row>
    <row r="9" spans="1:11" x14ac:dyDescent="0.4">
      <c r="B9" s="6" t="s">
        <v>770</v>
      </c>
      <c r="C9" s="6" t="s">
        <v>771</v>
      </c>
      <c r="D9" s="6" t="s">
        <v>4373</v>
      </c>
      <c r="E9" s="9" t="s">
        <v>1586</v>
      </c>
      <c r="F9" s="9" t="s">
        <v>1586</v>
      </c>
      <c r="G9" s="9" t="s">
        <v>1586</v>
      </c>
      <c r="H9" s="9" t="s">
        <v>1586</v>
      </c>
      <c r="I9" s="9" t="s">
        <v>1586</v>
      </c>
      <c r="J9" s="9" t="s">
        <v>1586</v>
      </c>
      <c r="K9" s="9" t="s">
        <v>1586</v>
      </c>
    </row>
    <row r="10" spans="1:11" x14ac:dyDescent="0.4">
      <c r="B10" s="6" t="s">
        <v>772</v>
      </c>
      <c r="C10" s="6" t="s">
        <v>773</v>
      </c>
      <c r="D10" s="6" t="s">
        <v>1610</v>
      </c>
      <c r="E10" s="9" t="s">
        <v>1586</v>
      </c>
      <c r="F10" s="9" t="s">
        <v>1595</v>
      </c>
      <c r="G10" s="9" t="s">
        <v>1586</v>
      </c>
      <c r="H10" s="9" t="s">
        <v>1586</v>
      </c>
      <c r="I10" s="9" t="s">
        <v>1586</v>
      </c>
      <c r="J10" s="9" t="s">
        <v>1586</v>
      </c>
      <c r="K10" s="9" t="s">
        <v>1597</v>
      </c>
    </row>
    <row r="11" spans="1:11" x14ac:dyDescent="0.4">
      <c r="B11" s="6" t="s">
        <v>772</v>
      </c>
      <c r="C11" s="6" t="s">
        <v>773</v>
      </c>
      <c r="D11" s="6" t="s">
        <v>4373</v>
      </c>
      <c r="E11" s="9" t="s">
        <v>1586</v>
      </c>
      <c r="F11" s="9" t="s">
        <v>1586</v>
      </c>
      <c r="G11" s="9" t="s">
        <v>1586</v>
      </c>
      <c r="H11" s="9" t="s">
        <v>1586</v>
      </c>
      <c r="I11" s="9" t="s">
        <v>1586</v>
      </c>
      <c r="J11" s="9" t="s">
        <v>1586</v>
      </c>
      <c r="K11" s="9" t="s">
        <v>1586</v>
      </c>
    </row>
    <row r="12" spans="1:11" x14ac:dyDescent="0.4">
      <c r="B12" s="6" t="s">
        <v>774</v>
      </c>
      <c r="C12" s="6" t="s">
        <v>775</v>
      </c>
      <c r="D12" s="6" t="s">
        <v>1610</v>
      </c>
      <c r="E12" s="9" t="s">
        <v>1588</v>
      </c>
      <c r="F12" s="9" t="s">
        <v>1586</v>
      </c>
      <c r="G12" s="9" t="s">
        <v>1588</v>
      </c>
      <c r="H12" s="9" t="s">
        <v>1586</v>
      </c>
      <c r="I12" s="9" t="s">
        <v>1586</v>
      </c>
      <c r="J12" s="9" t="s">
        <v>1595</v>
      </c>
      <c r="K12" s="9" t="s">
        <v>1595</v>
      </c>
    </row>
    <row r="13" spans="1:11" x14ac:dyDescent="0.4">
      <c r="B13" s="6" t="s">
        <v>774</v>
      </c>
      <c r="C13" s="6" t="s">
        <v>775</v>
      </c>
      <c r="D13" s="6" t="s">
        <v>4373</v>
      </c>
      <c r="E13" s="9" t="s">
        <v>1586</v>
      </c>
      <c r="F13" s="9" t="s">
        <v>1586</v>
      </c>
      <c r="G13" s="9" t="s">
        <v>1586</v>
      </c>
      <c r="H13" s="9" t="s">
        <v>1586</v>
      </c>
      <c r="I13" s="9" t="s">
        <v>1586</v>
      </c>
      <c r="J13" s="9" t="s">
        <v>1586</v>
      </c>
      <c r="K13" s="9" t="s">
        <v>1586</v>
      </c>
    </row>
    <row r="14" spans="1:11" x14ac:dyDescent="0.4">
      <c r="B14" s="6" t="s">
        <v>778</v>
      </c>
      <c r="C14" s="6" t="s">
        <v>779</v>
      </c>
      <c r="D14" s="6" t="s">
        <v>1610</v>
      </c>
      <c r="E14" s="9" t="s">
        <v>1588</v>
      </c>
      <c r="F14" s="9" t="s">
        <v>1586</v>
      </c>
      <c r="G14" s="9" t="s">
        <v>1586</v>
      </c>
      <c r="H14" s="9" t="s">
        <v>1586</v>
      </c>
      <c r="I14" s="9" t="s">
        <v>1586</v>
      </c>
      <c r="J14" s="9" t="s">
        <v>1595</v>
      </c>
      <c r="K14" s="9" t="s">
        <v>1595</v>
      </c>
    </row>
    <row r="15" spans="1:11" x14ac:dyDescent="0.4">
      <c r="B15" s="6" t="s">
        <v>778</v>
      </c>
      <c r="C15" s="6" t="s">
        <v>779</v>
      </c>
      <c r="D15" s="6" t="s">
        <v>4373</v>
      </c>
      <c r="E15" s="9" t="s">
        <v>1586</v>
      </c>
      <c r="F15" s="9" t="s">
        <v>1586</v>
      </c>
      <c r="G15" s="9" t="s">
        <v>1586</v>
      </c>
      <c r="H15" s="9" t="s">
        <v>1586</v>
      </c>
      <c r="I15" s="9" t="s">
        <v>1586</v>
      </c>
      <c r="J15" s="9" t="s">
        <v>1586</v>
      </c>
      <c r="K15" s="9" t="s">
        <v>1586</v>
      </c>
    </row>
    <row r="16" spans="1:11" x14ac:dyDescent="0.4">
      <c r="B16" s="6" t="s">
        <v>780</v>
      </c>
      <c r="C16" s="6" t="s">
        <v>781</v>
      </c>
      <c r="D16" s="6" t="s">
        <v>1610</v>
      </c>
      <c r="E16" s="9" t="s">
        <v>1586</v>
      </c>
      <c r="F16" s="9" t="s">
        <v>1586</v>
      </c>
      <c r="G16" s="9" t="s">
        <v>1586</v>
      </c>
      <c r="H16" s="9" t="s">
        <v>1586</v>
      </c>
      <c r="I16" s="9" t="s">
        <v>1586</v>
      </c>
      <c r="J16" s="9" t="s">
        <v>1586</v>
      </c>
      <c r="K16" s="9" t="s">
        <v>1586</v>
      </c>
    </row>
    <row r="17" spans="2:11" x14ac:dyDescent="0.4">
      <c r="B17" s="6" t="s">
        <v>780</v>
      </c>
      <c r="C17" s="6" t="s">
        <v>781</v>
      </c>
      <c r="D17" s="6" t="s">
        <v>4373</v>
      </c>
      <c r="E17" s="9" t="s">
        <v>1586</v>
      </c>
      <c r="F17" s="9" t="s">
        <v>1586</v>
      </c>
      <c r="G17" s="9" t="s">
        <v>1586</v>
      </c>
      <c r="H17" s="9" t="s">
        <v>1586</v>
      </c>
      <c r="I17" s="9" t="s">
        <v>1586</v>
      </c>
      <c r="J17" s="9" t="s">
        <v>1586</v>
      </c>
      <c r="K17" s="9" t="s">
        <v>1586</v>
      </c>
    </row>
    <row r="18" spans="2:11" x14ac:dyDescent="0.4">
      <c r="B18" s="6" t="s">
        <v>782</v>
      </c>
      <c r="C18" s="6" t="s">
        <v>783</v>
      </c>
      <c r="D18" s="6" t="s">
        <v>1610</v>
      </c>
      <c r="E18" s="9" t="s">
        <v>1586</v>
      </c>
      <c r="F18" s="9" t="s">
        <v>1586</v>
      </c>
      <c r="G18" s="9" t="s">
        <v>1586</v>
      </c>
      <c r="H18" s="9" t="s">
        <v>1586</v>
      </c>
      <c r="I18" s="9" t="s">
        <v>1586</v>
      </c>
      <c r="J18" s="9" t="s">
        <v>1588</v>
      </c>
      <c r="K18" s="9" t="s">
        <v>1588</v>
      </c>
    </row>
    <row r="19" spans="2:11" x14ac:dyDescent="0.4">
      <c r="B19" s="6" t="s">
        <v>782</v>
      </c>
      <c r="C19" s="6" t="s">
        <v>783</v>
      </c>
      <c r="D19" s="6" t="s">
        <v>4373</v>
      </c>
      <c r="E19" s="9" t="s">
        <v>1586</v>
      </c>
      <c r="F19" s="9" t="s">
        <v>1586</v>
      </c>
      <c r="G19" s="9" t="s">
        <v>1586</v>
      </c>
      <c r="H19" s="9" t="s">
        <v>1586</v>
      </c>
      <c r="I19" s="9" t="s">
        <v>1586</v>
      </c>
      <c r="J19" s="9" t="s">
        <v>1586</v>
      </c>
      <c r="K19" s="9" t="s">
        <v>1586</v>
      </c>
    </row>
    <row r="20" spans="2:11" x14ac:dyDescent="0.4">
      <c r="B20" s="6" t="s">
        <v>784</v>
      </c>
      <c r="C20" s="6" t="s">
        <v>785</v>
      </c>
      <c r="D20" s="6" t="s">
        <v>1610</v>
      </c>
      <c r="E20" s="9" t="s">
        <v>1586</v>
      </c>
      <c r="F20" s="9" t="s">
        <v>1586</v>
      </c>
      <c r="G20" s="9" t="s">
        <v>1586</v>
      </c>
      <c r="H20" s="9" t="s">
        <v>1586</v>
      </c>
      <c r="I20" s="9" t="s">
        <v>1586</v>
      </c>
      <c r="J20" s="9" t="s">
        <v>1586</v>
      </c>
      <c r="K20" s="9" t="s">
        <v>1586</v>
      </c>
    </row>
    <row r="21" spans="2:11" x14ac:dyDescent="0.4">
      <c r="B21" s="6" t="s">
        <v>784</v>
      </c>
      <c r="C21" s="6" t="s">
        <v>785</v>
      </c>
      <c r="D21" s="6" t="s">
        <v>4373</v>
      </c>
      <c r="E21" s="9" t="s">
        <v>1586</v>
      </c>
      <c r="F21" s="9" t="s">
        <v>1586</v>
      </c>
      <c r="G21" s="9" t="s">
        <v>1586</v>
      </c>
      <c r="H21" s="9" t="s">
        <v>1586</v>
      </c>
      <c r="I21" s="9" t="s">
        <v>1586</v>
      </c>
      <c r="J21" s="9" t="s">
        <v>1586</v>
      </c>
      <c r="K21" s="9" t="s">
        <v>1586</v>
      </c>
    </row>
    <row r="22" spans="2:11" x14ac:dyDescent="0.4">
      <c r="B22" s="6" t="s">
        <v>786</v>
      </c>
      <c r="C22" s="6" t="s">
        <v>787</v>
      </c>
      <c r="D22" s="6" t="s">
        <v>1610</v>
      </c>
      <c r="E22" s="9" t="s">
        <v>1663</v>
      </c>
      <c r="F22" s="9" t="s">
        <v>1595</v>
      </c>
      <c r="G22" s="9" t="s">
        <v>1588</v>
      </c>
      <c r="H22" s="9" t="s">
        <v>1586</v>
      </c>
      <c r="I22" s="9" t="s">
        <v>1586</v>
      </c>
      <c r="J22" s="9" t="s">
        <v>1584</v>
      </c>
      <c r="K22" s="9" t="s">
        <v>1588</v>
      </c>
    </row>
    <row r="23" spans="2:11" x14ac:dyDescent="0.4">
      <c r="B23" s="6" t="s">
        <v>786</v>
      </c>
      <c r="C23" s="6" t="s">
        <v>787</v>
      </c>
      <c r="D23" s="6" t="s">
        <v>4373</v>
      </c>
      <c r="E23" s="9" t="s">
        <v>1586</v>
      </c>
      <c r="F23" s="9" t="s">
        <v>1586</v>
      </c>
      <c r="G23" s="9" t="s">
        <v>1586</v>
      </c>
      <c r="H23" s="9" t="s">
        <v>1586</v>
      </c>
      <c r="I23" s="9" t="s">
        <v>1586</v>
      </c>
      <c r="J23" s="9" t="s">
        <v>1586</v>
      </c>
      <c r="K23" s="9" t="s">
        <v>1586</v>
      </c>
    </row>
    <row r="24" spans="2:11" x14ac:dyDescent="0.4">
      <c r="B24" s="6" t="s">
        <v>790</v>
      </c>
      <c r="C24" s="6" t="s">
        <v>791</v>
      </c>
      <c r="D24" s="6" t="s">
        <v>1610</v>
      </c>
      <c r="E24" s="9" t="s">
        <v>1588</v>
      </c>
      <c r="F24" s="9" t="s">
        <v>1588</v>
      </c>
      <c r="G24" s="9" t="s">
        <v>1588</v>
      </c>
      <c r="H24" s="9" t="s">
        <v>1586</v>
      </c>
      <c r="I24" s="9" t="s">
        <v>1586</v>
      </c>
      <c r="J24" s="9" t="s">
        <v>1584</v>
      </c>
      <c r="K24" s="9" t="s">
        <v>1586</v>
      </c>
    </row>
    <row r="25" spans="2:11" x14ac:dyDescent="0.4">
      <c r="B25" s="6" t="s">
        <v>790</v>
      </c>
      <c r="C25" s="6" t="s">
        <v>791</v>
      </c>
      <c r="D25" s="6" t="s">
        <v>4373</v>
      </c>
      <c r="E25" s="9" t="s">
        <v>1586</v>
      </c>
      <c r="F25" s="9" t="s">
        <v>1586</v>
      </c>
      <c r="G25" s="9" t="s">
        <v>1586</v>
      </c>
      <c r="H25" s="9" t="s">
        <v>1586</v>
      </c>
      <c r="I25" s="9" t="s">
        <v>1586</v>
      </c>
      <c r="J25" s="9" t="s">
        <v>1586</v>
      </c>
      <c r="K25" s="9" t="s">
        <v>1586</v>
      </c>
    </row>
    <row r="26" spans="2:11" x14ac:dyDescent="0.4">
      <c r="B26" s="6" t="s">
        <v>792</v>
      </c>
      <c r="C26" s="6" t="s">
        <v>793</v>
      </c>
      <c r="D26" s="6" t="s">
        <v>1610</v>
      </c>
      <c r="E26" s="9" t="s">
        <v>1588</v>
      </c>
      <c r="F26" s="9" t="s">
        <v>1588</v>
      </c>
      <c r="G26" s="9" t="s">
        <v>1586</v>
      </c>
      <c r="H26" s="9" t="s">
        <v>1586</v>
      </c>
      <c r="I26" s="9" t="s">
        <v>1586</v>
      </c>
      <c r="J26" s="9" t="s">
        <v>1588</v>
      </c>
      <c r="K26" s="9" t="s">
        <v>1595</v>
      </c>
    </row>
    <row r="27" spans="2:11" x14ac:dyDescent="0.4">
      <c r="B27" s="6" t="s">
        <v>792</v>
      </c>
      <c r="C27" s="6" t="s">
        <v>793</v>
      </c>
      <c r="D27" s="6" t="s">
        <v>4373</v>
      </c>
      <c r="E27" s="9" t="s">
        <v>1586</v>
      </c>
      <c r="F27" s="9" t="s">
        <v>1586</v>
      </c>
      <c r="G27" s="9" t="s">
        <v>1586</v>
      </c>
      <c r="H27" s="9" t="s">
        <v>1586</v>
      </c>
      <c r="I27" s="9" t="s">
        <v>1586</v>
      </c>
      <c r="J27" s="9" t="s">
        <v>1586</v>
      </c>
      <c r="K27" s="9" t="s">
        <v>1586</v>
      </c>
    </row>
    <row r="28" spans="2:11" x14ac:dyDescent="0.4">
      <c r="B28" s="6" t="s">
        <v>794</v>
      </c>
      <c r="C28" s="6" t="s">
        <v>795</v>
      </c>
      <c r="D28" s="6" t="s">
        <v>1610</v>
      </c>
      <c r="E28" s="9" t="s">
        <v>1586</v>
      </c>
      <c r="F28" s="9" t="s">
        <v>1586</v>
      </c>
      <c r="G28" s="9" t="s">
        <v>1586</v>
      </c>
      <c r="H28" s="9" t="s">
        <v>1586</v>
      </c>
      <c r="I28" s="9" t="s">
        <v>1586</v>
      </c>
      <c r="J28" s="9" t="s">
        <v>1586</v>
      </c>
      <c r="K28" s="9" t="s">
        <v>1588</v>
      </c>
    </row>
    <row r="29" spans="2:11" x14ac:dyDescent="0.4">
      <c r="B29" s="6" t="s">
        <v>794</v>
      </c>
      <c r="C29" s="6" t="s">
        <v>795</v>
      </c>
      <c r="D29" s="6" t="s">
        <v>4373</v>
      </c>
      <c r="E29" s="9" t="s">
        <v>1586</v>
      </c>
      <c r="F29" s="9" t="s">
        <v>1586</v>
      </c>
      <c r="G29" s="9" t="s">
        <v>1586</v>
      </c>
      <c r="H29" s="9" t="s">
        <v>1586</v>
      </c>
      <c r="I29" s="9" t="s">
        <v>1586</v>
      </c>
      <c r="J29" s="9" t="s">
        <v>1586</v>
      </c>
      <c r="K29" s="9" t="s">
        <v>1586</v>
      </c>
    </row>
    <row r="30" spans="2:11" x14ac:dyDescent="0.4">
      <c r="B30" s="6" t="s">
        <v>796</v>
      </c>
      <c r="C30" s="6" t="s">
        <v>797</v>
      </c>
      <c r="D30" s="6" t="s">
        <v>1610</v>
      </c>
      <c r="E30" s="9" t="s">
        <v>1586</v>
      </c>
      <c r="F30" s="9" t="s">
        <v>1586</v>
      </c>
      <c r="G30" s="9" t="s">
        <v>1586</v>
      </c>
      <c r="H30" s="9" t="s">
        <v>1586</v>
      </c>
      <c r="I30" s="9" t="s">
        <v>1586</v>
      </c>
      <c r="J30" s="9" t="s">
        <v>1588</v>
      </c>
      <c r="K30" s="9" t="s">
        <v>1595</v>
      </c>
    </row>
    <row r="31" spans="2:11" x14ac:dyDescent="0.4">
      <c r="B31" s="6" t="s">
        <v>796</v>
      </c>
      <c r="C31" s="6" t="s">
        <v>797</v>
      </c>
      <c r="D31" s="6" t="s">
        <v>4373</v>
      </c>
      <c r="E31" s="9" t="s">
        <v>1586</v>
      </c>
      <c r="F31" s="9" t="s">
        <v>1586</v>
      </c>
      <c r="G31" s="9" t="s">
        <v>1586</v>
      </c>
      <c r="H31" s="9" t="s">
        <v>1586</v>
      </c>
      <c r="I31" s="9" t="s">
        <v>1586</v>
      </c>
      <c r="J31" s="9" t="s">
        <v>1586</v>
      </c>
      <c r="K31" s="9" t="s">
        <v>1586</v>
      </c>
    </row>
    <row r="32" spans="2:11" x14ac:dyDescent="0.4">
      <c r="B32"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6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heetViews>
  <sheetFormatPr baseColWidth="10" defaultRowHeight="14.6" x14ac:dyDescent="0.4"/>
  <cols>
    <col min="2" max="2" width="9.69140625" customWidth="1"/>
    <col min="3" max="3" width="121.6132812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MC'!A1", "Zurück")</f>
        <v>Zurück</v>
      </c>
    </row>
    <row r="3" spans="1:11" x14ac:dyDescent="0.4">
      <c r="B3" s="7" t="s">
        <v>4400</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61</v>
      </c>
      <c r="C6" s="21"/>
      <c r="D6" s="21"/>
      <c r="E6" s="29"/>
      <c r="F6" s="29"/>
      <c r="G6" s="29"/>
      <c r="H6" s="29"/>
      <c r="I6" s="29"/>
      <c r="J6" s="29"/>
      <c r="K6" s="29"/>
    </row>
    <row r="7" spans="1:11" x14ac:dyDescent="0.4">
      <c r="B7" s="6" t="s">
        <v>283</v>
      </c>
      <c r="C7" s="6" t="s">
        <v>284</v>
      </c>
      <c r="D7" s="6" t="s">
        <v>1610</v>
      </c>
      <c r="E7" s="9" t="s">
        <v>1586</v>
      </c>
      <c r="F7" s="9" t="s">
        <v>1586</v>
      </c>
      <c r="G7" s="9" t="s">
        <v>1586</v>
      </c>
      <c r="H7" s="9" t="s">
        <v>1586</v>
      </c>
      <c r="I7" s="9" t="s">
        <v>1586</v>
      </c>
      <c r="J7" s="9" t="s">
        <v>1586</v>
      </c>
      <c r="K7" s="9" t="s">
        <v>1584</v>
      </c>
    </row>
    <row r="8" spans="1:11" x14ac:dyDescent="0.4">
      <c r="B8" s="6" t="s">
        <v>283</v>
      </c>
      <c r="C8" s="6" t="s">
        <v>284</v>
      </c>
      <c r="D8" s="6" t="s">
        <v>4373</v>
      </c>
      <c r="E8" s="9" t="s">
        <v>1586</v>
      </c>
      <c r="F8" s="9" t="s">
        <v>1586</v>
      </c>
      <c r="G8" s="9" t="s">
        <v>1586</v>
      </c>
      <c r="H8" s="9" t="s">
        <v>1586</v>
      </c>
      <c r="I8" s="9" t="s">
        <v>1586</v>
      </c>
      <c r="J8" s="9" t="s">
        <v>1586</v>
      </c>
      <c r="K8" s="9" t="s">
        <v>1586</v>
      </c>
    </row>
    <row r="9" spans="1:11" x14ac:dyDescent="0.4">
      <c r="B9" s="6" t="s">
        <v>287</v>
      </c>
      <c r="C9" s="6" t="s">
        <v>288</v>
      </c>
      <c r="D9" s="6" t="s">
        <v>1610</v>
      </c>
      <c r="E9" s="9" t="s">
        <v>1586</v>
      </c>
      <c r="F9" s="9" t="s">
        <v>1586</v>
      </c>
      <c r="G9" s="9" t="s">
        <v>1586</v>
      </c>
      <c r="H9" s="9" t="s">
        <v>1586</v>
      </c>
      <c r="I9" s="9" t="s">
        <v>1586</v>
      </c>
      <c r="J9" s="9" t="s">
        <v>1586</v>
      </c>
      <c r="K9" s="9" t="s">
        <v>1586</v>
      </c>
    </row>
    <row r="10" spans="1:11" x14ac:dyDescent="0.4">
      <c r="B10" s="6" t="s">
        <v>287</v>
      </c>
      <c r="C10" s="6" t="s">
        <v>288</v>
      </c>
      <c r="D10" s="6" t="s">
        <v>4373</v>
      </c>
      <c r="E10" s="9" t="s">
        <v>1586</v>
      </c>
      <c r="F10" s="9" t="s">
        <v>1586</v>
      </c>
      <c r="G10" s="9" t="s">
        <v>1586</v>
      </c>
      <c r="H10" s="9" t="s">
        <v>1586</v>
      </c>
      <c r="I10" s="9" t="s">
        <v>1586</v>
      </c>
      <c r="J10" s="9" t="s">
        <v>1586</v>
      </c>
      <c r="K10" s="9" t="s">
        <v>1586</v>
      </c>
    </row>
    <row r="11" spans="1:11" x14ac:dyDescent="0.4">
      <c r="B11" s="6" t="s">
        <v>289</v>
      </c>
      <c r="C11" s="6" t="s">
        <v>290</v>
      </c>
      <c r="D11" s="6" t="s">
        <v>1610</v>
      </c>
      <c r="E11" s="9" t="s">
        <v>1586</v>
      </c>
      <c r="F11" s="9" t="s">
        <v>1586</v>
      </c>
      <c r="G11" s="9" t="s">
        <v>1586</v>
      </c>
      <c r="H11" s="9" t="s">
        <v>1586</v>
      </c>
      <c r="I11" s="9" t="s">
        <v>1586</v>
      </c>
      <c r="J11" s="9" t="s">
        <v>1586</v>
      </c>
      <c r="K11" s="9" t="s">
        <v>1586</v>
      </c>
    </row>
    <row r="12" spans="1:11" x14ac:dyDescent="0.4">
      <c r="B12" s="6" t="s">
        <v>289</v>
      </c>
      <c r="C12" s="6" t="s">
        <v>290</v>
      </c>
      <c r="D12" s="6" t="s">
        <v>4373</v>
      </c>
      <c r="E12" s="9" t="s">
        <v>1586</v>
      </c>
      <c r="F12" s="9" t="s">
        <v>1586</v>
      </c>
      <c r="G12" s="9" t="s">
        <v>1586</v>
      </c>
      <c r="H12" s="9" t="s">
        <v>1586</v>
      </c>
      <c r="I12" s="9" t="s">
        <v>1586</v>
      </c>
      <c r="J12" s="9" t="s">
        <v>1586</v>
      </c>
      <c r="K12" s="9" t="s">
        <v>1586</v>
      </c>
    </row>
    <row r="13" spans="1:11" x14ac:dyDescent="0.4">
      <c r="B13" s="6" t="s">
        <v>291</v>
      </c>
      <c r="C13" s="6" t="s">
        <v>292</v>
      </c>
      <c r="D13" s="6" t="s">
        <v>1610</v>
      </c>
      <c r="E13" s="9" t="s">
        <v>1586</v>
      </c>
      <c r="F13" s="9" t="s">
        <v>1586</v>
      </c>
      <c r="G13" s="9" t="s">
        <v>1586</v>
      </c>
      <c r="H13" s="9" t="s">
        <v>1586</v>
      </c>
      <c r="I13" s="9" t="s">
        <v>1586</v>
      </c>
      <c r="J13" s="9" t="s">
        <v>1586</v>
      </c>
      <c r="K13" s="9" t="s">
        <v>1588</v>
      </c>
    </row>
    <row r="14" spans="1:11" x14ac:dyDescent="0.4">
      <c r="B14" s="6" t="s">
        <v>291</v>
      </c>
      <c r="C14" s="6" t="s">
        <v>292</v>
      </c>
      <c r="D14" s="6" t="s">
        <v>4373</v>
      </c>
      <c r="E14" s="9" t="s">
        <v>1586</v>
      </c>
      <c r="F14" s="9" t="s">
        <v>1586</v>
      </c>
      <c r="G14" s="9" t="s">
        <v>1586</v>
      </c>
      <c r="H14" s="9" t="s">
        <v>1586</v>
      </c>
      <c r="I14" s="9" t="s">
        <v>1586</v>
      </c>
      <c r="J14" s="9" t="s">
        <v>1586</v>
      </c>
      <c r="K14" s="9" t="s">
        <v>1586</v>
      </c>
    </row>
    <row r="15" spans="1:11" x14ac:dyDescent="0.4">
      <c r="B15" s="6" t="s">
        <v>293</v>
      </c>
      <c r="C15" s="6" t="s">
        <v>294</v>
      </c>
      <c r="D15" s="6" t="s">
        <v>1610</v>
      </c>
      <c r="E15" s="9" t="s">
        <v>1586</v>
      </c>
      <c r="F15" s="9" t="s">
        <v>1588</v>
      </c>
      <c r="G15" s="9" t="s">
        <v>1586</v>
      </c>
      <c r="H15" s="9" t="s">
        <v>1586</v>
      </c>
      <c r="I15" s="9" t="s">
        <v>1586</v>
      </c>
      <c r="J15" s="9" t="s">
        <v>1586</v>
      </c>
      <c r="K15" s="9" t="s">
        <v>1595</v>
      </c>
    </row>
    <row r="16" spans="1:11" x14ac:dyDescent="0.4">
      <c r="B16" s="6" t="s">
        <v>293</v>
      </c>
      <c r="C16" s="6" t="s">
        <v>294</v>
      </c>
      <c r="D16" s="6" t="s">
        <v>4373</v>
      </c>
      <c r="E16" s="9" t="s">
        <v>1586</v>
      </c>
      <c r="F16" s="9" t="s">
        <v>1586</v>
      </c>
      <c r="G16" s="9" t="s">
        <v>1586</v>
      </c>
      <c r="H16" s="9" t="s">
        <v>1586</v>
      </c>
      <c r="I16" s="9" t="s">
        <v>1586</v>
      </c>
      <c r="J16" s="9" t="s">
        <v>1586</v>
      </c>
      <c r="K16" s="9" t="s">
        <v>1586</v>
      </c>
    </row>
    <row r="17" spans="2:11" x14ac:dyDescent="0.4">
      <c r="B17" s="21" t="s">
        <v>41</v>
      </c>
      <c r="C17" s="21"/>
      <c r="D17" s="21"/>
      <c r="E17" s="29"/>
      <c r="F17" s="29"/>
      <c r="G17" s="29"/>
      <c r="H17" s="29"/>
      <c r="I17" s="29"/>
      <c r="J17" s="29"/>
      <c r="K17" s="29"/>
    </row>
    <row r="18" spans="2:11" x14ac:dyDescent="0.4">
      <c r="B18" s="6" t="s">
        <v>295</v>
      </c>
      <c r="C18" s="6" t="s">
        <v>43</v>
      </c>
      <c r="D18" s="6" t="s">
        <v>1610</v>
      </c>
      <c r="E18" s="9" t="s">
        <v>1586</v>
      </c>
      <c r="F18" s="9" t="s">
        <v>1586</v>
      </c>
      <c r="G18" s="9" t="s">
        <v>1586</v>
      </c>
      <c r="H18" s="9" t="s">
        <v>1586</v>
      </c>
      <c r="I18" s="9" t="s">
        <v>1586</v>
      </c>
      <c r="J18" s="9" t="s">
        <v>1586</v>
      </c>
      <c r="K18" s="9" t="s">
        <v>1586</v>
      </c>
    </row>
    <row r="19" spans="2:11" x14ac:dyDescent="0.4">
      <c r="B19" s="6" t="s">
        <v>295</v>
      </c>
      <c r="C19" s="6" t="s">
        <v>43</v>
      </c>
      <c r="D19" s="6" t="s">
        <v>4373</v>
      </c>
      <c r="E19" s="9" t="s">
        <v>1586</v>
      </c>
      <c r="F19" s="9" t="s">
        <v>1586</v>
      </c>
      <c r="G19" s="9" t="s">
        <v>1586</v>
      </c>
      <c r="H19" s="9" t="s">
        <v>1586</v>
      </c>
      <c r="I19" s="9" t="s">
        <v>1586</v>
      </c>
      <c r="J19" s="9" t="s">
        <v>1586</v>
      </c>
      <c r="K19" s="9" t="s">
        <v>1586</v>
      </c>
    </row>
    <row r="20" spans="2:11" x14ac:dyDescent="0.4">
      <c r="B20" s="6" t="s">
        <v>296</v>
      </c>
      <c r="C20" s="6" t="s">
        <v>47</v>
      </c>
      <c r="D20" s="6" t="s">
        <v>1610</v>
      </c>
      <c r="E20" s="9" t="s">
        <v>1586</v>
      </c>
      <c r="F20" s="9" t="s">
        <v>1586</v>
      </c>
      <c r="G20" s="9" t="s">
        <v>1586</v>
      </c>
      <c r="H20" s="9" t="s">
        <v>1586</v>
      </c>
      <c r="I20" s="9" t="s">
        <v>1586</v>
      </c>
      <c r="J20" s="9" t="s">
        <v>1586</v>
      </c>
      <c r="K20" s="9" t="s">
        <v>1586</v>
      </c>
    </row>
    <row r="21" spans="2:11" x14ac:dyDescent="0.4">
      <c r="B21" s="6" t="s">
        <v>296</v>
      </c>
      <c r="C21" s="6" t="s">
        <v>47</v>
      </c>
      <c r="D21" s="6" t="s">
        <v>4373</v>
      </c>
      <c r="E21" s="9" t="s">
        <v>1586</v>
      </c>
      <c r="F21" s="9" t="s">
        <v>1586</v>
      </c>
      <c r="G21" s="9" t="s">
        <v>1586</v>
      </c>
      <c r="H21" s="9" t="s">
        <v>1586</v>
      </c>
      <c r="I21" s="9" t="s">
        <v>1586</v>
      </c>
      <c r="J21" s="9" t="s">
        <v>1586</v>
      </c>
      <c r="K21" s="9" t="s">
        <v>1586</v>
      </c>
    </row>
    <row r="22" spans="2:11" x14ac:dyDescent="0.4">
      <c r="B22" s="6" t="s">
        <v>297</v>
      </c>
      <c r="C22" s="6" t="s">
        <v>51</v>
      </c>
      <c r="D22" s="6" t="s">
        <v>1610</v>
      </c>
      <c r="E22" s="9" t="s">
        <v>1586</v>
      </c>
      <c r="F22" s="9" t="s">
        <v>1586</v>
      </c>
      <c r="G22" s="9" t="s">
        <v>1586</v>
      </c>
      <c r="H22" s="9" t="s">
        <v>1586</v>
      </c>
      <c r="I22" s="9" t="s">
        <v>1586</v>
      </c>
      <c r="J22" s="9" t="s">
        <v>1586</v>
      </c>
      <c r="K22" s="9" t="s">
        <v>1586</v>
      </c>
    </row>
    <row r="23" spans="2:11" x14ac:dyDescent="0.4">
      <c r="B23" s="6" t="s">
        <v>297</v>
      </c>
      <c r="C23" s="6" t="s">
        <v>51</v>
      </c>
      <c r="D23" s="6" t="s">
        <v>4373</v>
      </c>
      <c r="E23" s="9" t="s">
        <v>1586</v>
      </c>
      <c r="F23" s="9" t="s">
        <v>1586</v>
      </c>
      <c r="G23" s="9" t="s">
        <v>1586</v>
      </c>
      <c r="H23" s="9" t="s">
        <v>1586</v>
      </c>
      <c r="I23" s="9" t="s">
        <v>1586</v>
      </c>
      <c r="J23" s="9" t="s">
        <v>1586</v>
      </c>
      <c r="K23" s="9" t="s">
        <v>1586</v>
      </c>
    </row>
    <row r="24" spans="2:11" x14ac:dyDescent="0.4">
      <c r="B24" s="13" t="s">
        <v>859</v>
      </c>
    </row>
  </sheetData>
  <mergeCells count="6">
    <mergeCell ref="B17:K17"/>
    <mergeCell ref="B4:B5"/>
    <mergeCell ref="C4:C5"/>
    <mergeCell ref="D4:D5"/>
    <mergeCell ref="E4:K4"/>
    <mergeCell ref="B6:K6"/>
  </mergeCells>
  <pageMargins left="0.7" right="0.7" top="0.75" bottom="0.75" header="0.3" footer="0.3"/>
  <pageSetup paperSize="9" orientation="portrait" horizontalDpi="300" verticalDpi="300"/>
</worksheet>
</file>

<file path=xl/worksheets/sheet6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HYPERLINK("#'GYN-OP - K3_1_QI'!A1", "Qualitätsindikatoren: Übersicht über Auffälligkeiten und Qualitätssicherungsmaßnahmen gem. § 17 DeQS-RL")</f>
        <v>Qualitätsindikatoren: Übersicht über Auffälligkeiten und Qualitätssicherungsmaßnahmen gem. § 17 DeQS-RL</v>
      </c>
      <c r="C6" s="2" t="str">
        <f>HYPERLINK("#'GYN-OP - K3_1_QI'!A1", "K3_1_QI")</f>
        <v>K3_1_QI</v>
      </c>
    </row>
    <row r="7" spans="1:3" x14ac:dyDescent="0.4">
      <c r="B7" s="2" t="str">
        <f>HYPERLINK("#'GYN-OP - K3_1_AK'!A1", "Auffälligkeitskriterien: Übersicht über Auffälligkeiten und Qualitätssicherungsmaßnahmen gem. § 17 DeQS-RL")</f>
        <v>Auffälligkeitskriterien: Übersicht über Auffälligkeiten und Qualitätssicherungsmaßnahmen gem. § 17 DeQS-RL</v>
      </c>
      <c r="C7" s="2" t="str">
        <f>HYPERLINK("#'GYN-OP - K3_1_AK'!A1", "K3_1_AK")</f>
        <v>K3_1_AK</v>
      </c>
    </row>
    <row r="8" spans="1:3" x14ac:dyDescent="0.4">
      <c r="B8" s="2" t="str">
        <f>HYPERLINK("#'GYN-OP - K3_2_QI'!A1", "Qualitätsindikatoren: Auffälligkeiten und Bewertungen nach Abschluss des Stellungnahmeverfahrens (AJ 2023)")</f>
        <v>Qualitätsindikatoren: Auffälligkeiten und Bewertungen nach Abschluss des Stellungnahmeverfahrens (AJ 2023)</v>
      </c>
      <c r="C8" s="2" t="str">
        <f>HYPERLINK("#'GYN-OP - K3_2_QI'!A1", "K3_2_QI")</f>
        <v>K3_2_QI</v>
      </c>
    </row>
    <row r="9" spans="1:3" x14ac:dyDescent="0.4">
      <c r="B9" s="2" t="str">
        <f>HYPERLINK("#'GYN-OP - K3_2_AK'!A1", "Auffälligkeitskriterien: Auffälligkeiten und Bewertungen nach Abschluss des Stellungnahmeverfahrens (AJ 2023)")</f>
        <v>Auffälligkeitskriterien: Auffälligkeiten und Bewertungen nach Abschluss des Stellungnahmeverfahrens (AJ 2023)</v>
      </c>
      <c r="C9" s="2" t="str">
        <f>HYPERLINK("#'GYN-OP - K3_2_AK'!A1", "K3_2_AK")</f>
        <v>K3_2_AK</v>
      </c>
    </row>
    <row r="10" spans="1:3" x14ac:dyDescent="0.4">
      <c r="B10" s="2" t="str">
        <f>HYPERLINK("#'GYN-OP - K3_3_QI'!A1", "Qualitätsindikatoren: Wiederholte Auffälligkeiten (AJ 2023 und Vorjahre)")</f>
        <v>Qualitätsindikatoren: Wiederholte Auffälligkeiten (AJ 2023 und Vorjahre)</v>
      </c>
      <c r="C10" s="2" t="str">
        <f>HYPERLINK("#'GYN-OP - K3_3_QI'!A1", "K3_3_QI")</f>
        <v>K3_3_QI</v>
      </c>
    </row>
    <row r="11" spans="1:3" x14ac:dyDescent="0.4">
      <c r="B11" s="2" t="str">
        <f>HYPERLINK("#'GYN-OP - K3_3_AK'!A1", "Auffälligkeitskriterien: Wiederholte Auffälligkeiten (AJ 2023 und Vorjahre)")</f>
        <v>Auffälligkeitskriterien: Wiederholte Auffälligkeiten (AJ 2023 und Vorjahre)</v>
      </c>
      <c r="C11" s="2" t="str">
        <f>HYPERLINK("#'GYN-OP - K3_3_AK'!A1", "K3_3_AK")</f>
        <v>K3_3_AK</v>
      </c>
    </row>
    <row r="12" spans="1:3" x14ac:dyDescent="0.4">
      <c r="B12" s="2" t="str">
        <f>HYPERLINK("#'GYN-OP - K3_4_QI'!A1", "Qualitätsindikatoren: Mehrfache Auffälligkeiten bei Leistungserbringern (AJ 2023)")</f>
        <v>Qualitätsindikatoren: Mehrfache Auffälligkeiten bei Leistungserbringern (AJ 2023)</v>
      </c>
      <c r="C12" s="2" t="str">
        <f>HYPERLINK("#'GYN-OP - K3_4_QI'!A1", "K3_4_QI")</f>
        <v>K3_4_QI</v>
      </c>
    </row>
    <row r="13" spans="1:3" x14ac:dyDescent="0.4">
      <c r="B13" s="2" t="str">
        <f>HYPERLINK("#'GYN-OP - K3_4_AK'!A1", "Auffälligkeitskriterien: Mehrfache Auffälligkeiten bei Leistungserbringern (AJ 2023)")</f>
        <v>Auffälligkeitskriterien: Mehrfache Auffälligkeiten bei Leistungserbringern (AJ 2023)</v>
      </c>
      <c r="C13" s="2" t="str">
        <f>HYPERLINK("#'GYN-OP - K3_4_AK'!A1", "K3_4_AK")</f>
        <v>K3_4_AK</v>
      </c>
    </row>
    <row r="14" spans="1:3" x14ac:dyDescent="0.4">
      <c r="B14" s="2" t="str">
        <f>HYPERLINK("#'GYN-OP - K3_5_QI'!A1", "Auffälligkeiten und Stellungnahmeverfahren nach Fallzahl pro Qualitätsindikator (AJ 2023)")</f>
        <v>Auffälligkeiten und Stellungnahmeverfahren nach Fallzahl pro Qualitätsindikator (AJ 2023)</v>
      </c>
      <c r="C14" s="2" t="str">
        <f>HYPERLINK("#'GYN-OP - K3_5_QI'!A1", "K3_5_QI")</f>
        <v>K3_5_QI</v>
      </c>
    </row>
    <row r="15" spans="1:3" x14ac:dyDescent="0.4">
      <c r="B15" s="2" t="str">
        <f>HYPERLINK("#'GYN-OP - A_1_QI'!A1", "Qualitätsindikatoren: Art der Auffälligkeit (AJ 2023)")</f>
        <v>Qualitätsindikatoren: Art der Auffälligkeit (AJ 2023)</v>
      </c>
      <c r="C15" s="2" t="str">
        <f>HYPERLINK("#'GYN-OP - A_1_QI'!A1", "A_1_QI")</f>
        <v>A_1_QI</v>
      </c>
    </row>
    <row r="16" spans="1:3" x14ac:dyDescent="0.4">
      <c r="B16" s="2" t="str">
        <f>HYPERLINK("#'GYN-OP - A_1_AK'!A1", "Auffälligkeitskriterien: Art der Auffälligkeit (AJ 2023)")</f>
        <v>Auffälligkeitskriterien: Art der Auffälligkeit (AJ 2023)</v>
      </c>
      <c r="C16" s="2" t="str">
        <f>HYPERLINK("#'GYN-OP - A_1_AK'!A1", "A_1_AK")</f>
        <v>A_1_AK</v>
      </c>
    </row>
    <row r="17" spans="2:3" x14ac:dyDescent="0.4">
      <c r="B17" s="2" t="str">
        <f>HYPERLINK("#'GYN-OP - A_2_QI_a'!A1", "Qualitätsindikatoren: Stellungnahmeverfahren (AJ 2023)")</f>
        <v>Qualitätsindikatoren: Stellungnahmeverfahren (AJ 2023)</v>
      </c>
      <c r="C17" s="2" t="str">
        <f>HYPERLINK("#'GYN-OP - A_2_QI_a'!A1", "A_2_QI_a")</f>
        <v>A_2_QI_a</v>
      </c>
    </row>
    <row r="18" spans="2:3" x14ac:dyDescent="0.4">
      <c r="B18" s="2" t="str">
        <f>HYPERLINK("#'GYN-OP - A_2_AK_a'!A1", "Auffälligkeitskriterien: Stellungnahmeverfahren (AJ 2023)")</f>
        <v>Auffälligkeitskriterien: Stellungnahmeverfahren (AJ 2023)</v>
      </c>
      <c r="C18" s="2" t="str">
        <f>HYPERLINK("#'GYN-OP - A_2_AK_a'!A1", "A_2_AK_a")</f>
        <v>A_2_AK_a</v>
      </c>
    </row>
    <row r="19" spans="2:3" x14ac:dyDescent="0.4">
      <c r="B19" s="2" t="str">
        <f>HYPERLINK("#'GYN-OP - A_2_QI_b'!A1", "Qualitätsindikatoren: Freitextkommentare zur Nicht-Einleitung von Stellungnahmeverfahren (AJ 2023)")</f>
        <v>Qualitätsindikatoren: Freitextkommentare zur Nicht-Einleitung von Stellungnahmeverfahren (AJ 2023)</v>
      </c>
      <c r="C19" s="2" t="str">
        <f>HYPERLINK("#'GYN-OP - A_2_QI_b'!A1", "A_2_QI_b")</f>
        <v>A_2_QI_b</v>
      </c>
    </row>
    <row r="20" spans="2:3" x14ac:dyDescent="0.4">
      <c r="B20" s="2" t="str">
        <f>HYPERLINK("#'GYN-OP - A_2_AK_b'!A1", "Auffälligkeitskriterien: Freitextkommentare zur Nicht-Einleitung von Stellungnahmeverfahren (AJ 2023)")</f>
        <v>Auffälligkeitskriterien: Freitextkommentare zur Nicht-Einleitung von Stellungnahmeverfahren (AJ 2023)</v>
      </c>
      <c r="C20" s="2" t="str">
        <f>HYPERLINK("#'GYN-OP - A_2_AK_b'!A1", "A_2_AK_b")</f>
        <v>A_2_AK_b</v>
      </c>
    </row>
    <row r="21" spans="2:3" x14ac:dyDescent="0.4">
      <c r="B21" s="2" t="str">
        <f>HYPERLINK("#'GYN-OP - A_3_AK_a'!A1", "Auffälligkeitskriterien: Bewertung der qualitativ auffälligen Ergebnisse (AJ 2023)")</f>
        <v>Auffälligkeitskriterien: Bewertung der qualitativ auffälligen Ergebnisse (AJ 2023)</v>
      </c>
      <c r="C21" s="2" t="str">
        <f>HYPERLINK("#'GYN-OP - A_3_AK_a'!A1", "A_3_AK_a")</f>
        <v>A_3_AK_a</v>
      </c>
    </row>
    <row r="22" spans="2:3" x14ac:dyDescent="0.4">
      <c r="B22" s="2" t="str">
        <f>HYPERLINK("#'GYN-OP - A_3_AK_b'!A1", "Auffälligkeitskriterien: Freitextkommentare zur Bewertung der qualitativ auffälligen Ergebnisse (AJ 2023)")</f>
        <v>Auffälligkeitskriterien: Freitextkommentare zur Bewertung der qualitativ auffälligen Ergebnisse (AJ 2023)</v>
      </c>
      <c r="C22" s="2" t="str">
        <f>HYPERLINK("#'GYN-OP - A_3_AK_b'!A1", "A_3_AK_b")</f>
        <v>A_3_AK_b</v>
      </c>
    </row>
    <row r="23" spans="2:3" x14ac:dyDescent="0.4">
      <c r="B23" s="2" t="str">
        <f>HYPERLINK("#'GYN-OP - A_4_QI_a'!A1", "Qualitätsindikatoren: Bewertung der qualitativ auffälligen Ergebnisse (AJ 2023)")</f>
        <v>Qualitätsindikatoren: Bewertung der qualitativ auffälligen Ergebnisse (AJ 2023)</v>
      </c>
      <c r="C23" s="2" t="str">
        <f>HYPERLINK("#'GYN-OP - A_4_QI_a'!A1", "A_4_QI_a")</f>
        <v>A_4_QI_a</v>
      </c>
    </row>
    <row r="24" spans="2:3" x14ac:dyDescent="0.4">
      <c r="B24" s="2" t="str">
        <f>HYPERLINK("#'GYN-OP - A_4_QI_b'!A1", "Qualitätsindikatoren: Freitextkommentare zur Bewertung der qualitativ auffälligen Ergebnisse (AJ 2023)")</f>
        <v>Qualitätsindikatoren: Freitextkommentare zur Bewertung der qualitativ auffälligen Ergebnisse (AJ 2023)</v>
      </c>
      <c r="C24" s="2" t="str">
        <f>HYPERLINK("#'GYN-OP - A_4_QI_b'!A1", "A_4_QI_b")</f>
        <v>A_4_QI_b</v>
      </c>
    </row>
    <row r="25" spans="2:3" x14ac:dyDescent="0.4">
      <c r="B25" s="2" t="str">
        <f>HYPERLINK("#'GYN-OP - A_5_AK_a'!A1", "Auffälligkeitskriterien: Bewertung der qualitativ unauffälligen Ergebnisse (AJ 2023)")</f>
        <v>Auffälligkeitskriterien: Bewertung der qualitativ unauffälligen Ergebnisse (AJ 2023)</v>
      </c>
      <c r="C25" s="2" t="str">
        <f>HYPERLINK("#'GYN-OP - A_5_AK_a'!A1", "A_5_AK_a")</f>
        <v>A_5_AK_a</v>
      </c>
    </row>
    <row r="26" spans="2:3" x14ac:dyDescent="0.4">
      <c r="B26" s="2" t="str">
        <f>HYPERLINK("#'GYN-OP - A_5_AK_b'!A1", "Auffälligkeitskriterien: Freitextkommentare zur Bewertung der qualitativ unauffälligen Ergebnisse (AJ 2023)")</f>
        <v>Auffälligkeitskriterien: Freitextkommentare zur Bewertung der qualitativ unauffälligen Ergebnisse (AJ 2023)</v>
      </c>
      <c r="C26" s="2" t="str">
        <f>HYPERLINK("#'GYN-OP - A_5_AK_b'!A1", "A_5_AK_b")</f>
        <v>A_5_AK_b</v>
      </c>
    </row>
    <row r="27" spans="2:3" x14ac:dyDescent="0.4">
      <c r="B27" s="2" t="str">
        <f>HYPERLINK("#'GYN-OP - A_6_QI_a'!A1", "Qualitätsindikatoren: Bewertung der qualitativ unauffälligen Ergebnisse (AJ 2023)")</f>
        <v>Qualitätsindikatoren: Bewertung der qualitativ unauffälligen Ergebnisse (AJ 2023)</v>
      </c>
      <c r="C27" s="2" t="str">
        <f>HYPERLINK("#'GYN-OP - A_6_QI_a'!A1", "A_6_QI_a")</f>
        <v>A_6_QI_a</v>
      </c>
    </row>
    <row r="28" spans="2:3" x14ac:dyDescent="0.4">
      <c r="B28" s="2" t="str">
        <f>HYPERLINK("#'GYN-OP - A_6_QI_b'!A1", "Qualitätsindikatoren: Freitextkommentare zur Bewertung der qualitativ unauffälligen Ergebnisse (AJ 2023)")</f>
        <v>Qualitätsindikatoren: Freitextkommentare zur Bewertung der qualitativ unauffälligen Ergebnisse (AJ 2023)</v>
      </c>
      <c r="C28" s="2" t="str">
        <f>HYPERLINK("#'GYN-OP - A_6_QI_b'!A1", "A_6_QI_b")</f>
        <v>A_6_QI_b</v>
      </c>
    </row>
    <row r="29" spans="2:3" x14ac:dyDescent="0.4">
      <c r="B29" s="2" t="str">
        <f>HYPERLINK("#'GYN-OP - A_7_AK_a'!A1", "Auffälligkeitskriterien: Bewertung der  Ergebnisse als Sonstiges (AJ 2023)")</f>
        <v>Auffälligkeitskriterien: Bewertung der  Ergebnisse als Sonstiges (AJ 2023)</v>
      </c>
      <c r="C29" s="2" t="str">
        <f>HYPERLINK("#'GYN-OP - A_7_AK_a'!A1", "A_7_AK_a")</f>
        <v>A_7_AK_a</v>
      </c>
    </row>
    <row r="30" spans="2:3" x14ac:dyDescent="0.4">
      <c r="B30" s="2" t="str">
        <f>HYPERLINK("#'GYN-OP - A_7_AK_b'!A1", "Auffälligkeitskriterien: Freitextkommentare zur Bewertung der Ergebnisse als Sonstiges (AJ 2023)")</f>
        <v>Auffälligkeitskriterien: Freitextkommentare zur Bewertung der Ergebnisse als Sonstiges (AJ 2023)</v>
      </c>
      <c r="C30" s="2" t="str">
        <f>HYPERLINK("#'GYN-OP - A_7_AK_b'!A1", "A_7_AK_b")</f>
        <v>A_7_AK_b</v>
      </c>
    </row>
    <row r="31" spans="2:3" x14ac:dyDescent="0.4">
      <c r="B31" s="2" t="str">
        <f>HYPERLINK("#'GYN-OP - A_8_QI_a'!A1", "Qualitätsindikatoren: Bewertung der Ergebnisse als Dokumentationsfehler oder Sonstiges (AJ 2023)")</f>
        <v>Qualitätsindikatoren: Bewertung der Ergebnisse als Dokumentationsfehler oder Sonstiges (AJ 2023)</v>
      </c>
      <c r="C31" s="2" t="str">
        <f>HYPERLINK("#'GYN-OP - A_8_QI_a'!A1", "A_8_QI_a")</f>
        <v>A_8_QI_a</v>
      </c>
    </row>
    <row r="32" spans="2:3" x14ac:dyDescent="0.4">
      <c r="B32" s="2" t="str">
        <f>HYPERLINK("#'GYN-OP - A_8_QI_b'!A1", "Qualitätsindikatoren: Freitextkommentare zur Bewertung der Ergebnisse als Dokumentationsfehler oder Sonstiges (AJ 2023)")</f>
        <v>Qualitätsindikatoren: Freitextkommentare zur Bewertung der Ergebnisse als Dokumentationsfehler oder Sonstiges (AJ 2023)</v>
      </c>
      <c r="C32" s="2" t="str">
        <f>HYPERLINK("#'GYN-OP - A_8_QI_b'!A1", "A_8_QI_b")</f>
        <v>A_8_QI_b</v>
      </c>
    </row>
    <row r="33" spans="2:3" x14ac:dyDescent="0.4">
      <c r="B33" s="2" t="str">
        <f>HYPERLINK("#'GYN-OP - A_9_QI'!A1", "Qualitätsindikatoren: Initiierung Maßnahmenstufe 1 und 2 (AJ 2023)")</f>
        <v>Qualitätsindikatoren: Initiierung Maßnahmenstufe 1 und 2 (AJ 2023)</v>
      </c>
      <c r="C33" s="2" t="str">
        <f>HYPERLINK("#'GYN-OP - A_9_QI'!A1", "A_9_QI")</f>
        <v>A_9_QI</v>
      </c>
    </row>
    <row r="34" spans="2:3" x14ac:dyDescent="0.4">
      <c r="B34" s="2" t="str">
        <f>HYPERLINK("#'GYN-OP - A_9_AK'!A1", "Auffälligkeitskriterien: Initiierung Maßnahmenstufe 1 und 2 (AJ 2023)")</f>
        <v>Auffälligkeitskriterien: Initiierung Maßnahmenstufe 1 und 2 (AJ 2023)</v>
      </c>
      <c r="C34" s="2" t="str">
        <f>HYPERLINK("#'GYN-OP - A_9_AK'!A1", "A_9_AK")</f>
        <v>A_9_AK</v>
      </c>
    </row>
    <row r="35" spans="2:3" x14ac:dyDescent="0.4">
      <c r="B35" s="2" t="str">
        <f>HYPERLINK("#'GYN-OP - A_10_QI'!A1", "Qualitätsindikatoren: Ergebnisse nach Stellungnahmeverfahren pro Bundesland (AJ 2023)")</f>
        <v>Qualitätsindikatoren: Ergebnisse nach Stellungnahmeverfahren pro Bundesland (AJ 2023)</v>
      </c>
      <c r="C35" s="2" t="str">
        <f>HYPERLINK("#'GYN-OP - A_10_QI'!A1", "A_10_QI")</f>
        <v>A_10_QI</v>
      </c>
    </row>
    <row r="36" spans="2:3" x14ac:dyDescent="0.4">
      <c r="B36" s="2" t="str">
        <f>HYPERLINK("#'GYN-OP - A_10_AK'!A1", "Auffälligkeitskriterien: Ergebnisse nach Stellungnahmeverfahren pro Bundesland (AJ 2023)")</f>
        <v>Auffälligkeitskriterien: Ergebnisse nach Stellungnahmeverfahren pro Bundesland (AJ 2023)</v>
      </c>
      <c r="C36" s="2" t="str">
        <f>HYPERLINK("#'GYN-OP - A_10_AK'!A1", "A_10_AK")</f>
        <v>A_10_AK</v>
      </c>
    </row>
    <row r="37" spans="2:3" x14ac:dyDescent="0.4">
      <c r="B37" s="2" t="str">
        <f>HYPERLINK("#'GYN-OP - A_11_AK_QI'!A1", "Qualitätsindikatoren und Auffälligkeitskriterien: Best practice (AJ 2023)")</f>
        <v>Qualitätsindikatoren und Auffälligkeitskriterien: Best practice (AJ 2023)</v>
      </c>
      <c r="C37" s="2" t="str">
        <f>HYPERLINK("#'GYN-OP - A_11_AK_QI'!A1", "A_11_AK_QI")</f>
        <v>A_11_AK_QI</v>
      </c>
    </row>
    <row r="38" spans="2:3" x14ac:dyDescent="0.4">
      <c r="B38" s="2" t="str">
        <f>HYPERLINK("#'GYN-OP - A_12_QI'!A1", "Darstellung des Verlaufs der Bewertung (AJ 2023)")</f>
        <v>Darstellung des Verlaufs der Bewertung (AJ 2023)</v>
      </c>
      <c r="C38" s="2" t="str">
        <f>HYPERLINK("#'GYN-OP - A_12_QI'!A1", "A_12_QI")</f>
        <v>A_12_QI</v>
      </c>
    </row>
    <row r="39" spans="2:3" x14ac:dyDescent="0.4">
      <c r="B39" s="2" t="str">
        <f>HYPERLINK("#'GYN-OP - A_13_QI'!A1", "Qualitätsindikatoren: Art der Maßnahme in Maßnahmenstufe 1 (AJ 2022 und 2023)")</f>
        <v>Qualitätsindikatoren: Art der Maßnahme in Maßnahmenstufe 1 (AJ 2022 und 2023)</v>
      </c>
      <c r="C39" s="2" t="str">
        <f>HYPERLINK("#'GYN-OP - A_13_QI'!A1", "A_13_QI")</f>
        <v>A_13_QI</v>
      </c>
    </row>
    <row r="40" spans="2:3" x14ac:dyDescent="0.4">
      <c r="B40" s="2" t="str">
        <f>HYPERLINK("#'GYN-OP - A_13_AK'!A1", "Auffälligkeitskriterien: Art der Maßnahme in Maßnahmenstufe 1 (AJ 2022 und 2023)")</f>
        <v>Auffälligkeitskriterien: Art der Maßnahme in Maßnahmenstufe 1 (AJ 2022 und 2023)</v>
      </c>
      <c r="C40" s="2" t="str">
        <f>HYPERLINK("#'GYN-OP - A_13_AK'!A1", "A_13_AK")</f>
        <v>A_13_AK</v>
      </c>
    </row>
  </sheetData>
  <pageMargins left="0.7" right="0.7" top="0.75" bottom="0.75" header="0.3" footer="0.3"/>
  <pageSetup paperSize="9" orientation="portrait" horizontalDpi="300" verticalDpi="300"/>
</worksheet>
</file>

<file path=xl/worksheets/sheet6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GYN-OP'!A1", "Zurück")</f>
        <v>Zurück</v>
      </c>
    </row>
    <row r="3" spans="1:6" x14ac:dyDescent="0.4">
      <c r="B3" s="7" t="s">
        <v>5042</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5019</v>
      </c>
      <c r="D6" s="9" t="s">
        <v>3326</v>
      </c>
      <c r="E6" s="9" t="s">
        <v>5020</v>
      </c>
      <c r="F6" s="9" t="s">
        <v>3326</v>
      </c>
    </row>
    <row r="7" spans="1:6" x14ac:dyDescent="0.4">
      <c r="B7" s="16" t="s">
        <v>4655</v>
      </c>
      <c r="C7" s="9" t="s">
        <v>5019</v>
      </c>
      <c r="D7" s="9" t="s">
        <v>4443</v>
      </c>
      <c r="E7" s="9" t="s">
        <v>5020</v>
      </c>
      <c r="F7" s="9" t="s">
        <v>4443</v>
      </c>
    </row>
    <row r="8" spans="1:6" x14ac:dyDescent="0.4">
      <c r="B8" s="16" t="s">
        <v>4444</v>
      </c>
      <c r="C8" s="9" t="s">
        <v>5021</v>
      </c>
      <c r="D8" s="9" t="s">
        <v>5022</v>
      </c>
      <c r="E8" s="9" t="s">
        <v>5023</v>
      </c>
      <c r="F8" s="9" t="s">
        <v>5024</v>
      </c>
    </row>
    <row r="9" spans="1:6" x14ac:dyDescent="0.4">
      <c r="B9" s="9" t="s">
        <v>4446</v>
      </c>
      <c r="C9" s="9" t="s">
        <v>1632</v>
      </c>
      <c r="D9" s="9" t="s">
        <v>4915</v>
      </c>
      <c r="E9" s="9" t="s">
        <v>1594</v>
      </c>
      <c r="F9" s="9" t="s">
        <v>5025</v>
      </c>
    </row>
    <row r="10" spans="1:6" x14ac:dyDescent="0.4">
      <c r="B10" s="16" t="s">
        <v>4448</v>
      </c>
      <c r="C10" s="9" t="s">
        <v>4716</v>
      </c>
      <c r="D10" s="9" t="s">
        <v>4443</v>
      </c>
      <c r="E10" s="9" t="s">
        <v>5026</v>
      </c>
      <c r="F10" s="9" t="s">
        <v>4443</v>
      </c>
    </row>
    <row r="11" spans="1:6" x14ac:dyDescent="0.4">
      <c r="B11" s="9" t="s">
        <v>4664</v>
      </c>
      <c r="C11" s="9" t="s">
        <v>4716</v>
      </c>
      <c r="D11" s="9" t="s">
        <v>4443</v>
      </c>
      <c r="E11" s="9" t="s">
        <v>5026</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1932</v>
      </c>
      <c r="D15" s="9" t="s">
        <v>5027</v>
      </c>
      <c r="E15" s="9" t="s">
        <v>1627</v>
      </c>
      <c r="F15" s="9" t="s">
        <v>5028</v>
      </c>
    </row>
    <row r="16" spans="1:6" x14ac:dyDescent="0.4">
      <c r="B16" s="6" t="s">
        <v>4453</v>
      </c>
      <c r="C16" s="9" t="s">
        <v>5029</v>
      </c>
      <c r="D16" s="9" t="s">
        <v>5030</v>
      </c>
      <c r="E16" s="9" t="s">
        <v>5031</v>
      </c>
      <c r="F16" s="9" t="s">
        <v>5032</v>
      </c>
    </row>
    <row r="17" spans="2:6" x14ac:dyDescent="0.4">
      <c r="B17" s="9" t="s">
        <v>4455</v>
      </c>
      <c r="C17" s="9" t="s">
        <v>5029</v>
      </c>
      <c r="D17" s="9" t="s">
        <v>4443</v>
      </c>
      <c r="E17" s="9" t="s">
        <v>5031</v>
      </c>
      <c r="F17" s="9" t="s">
        <v>4443</v>
      </c>
    </row>
    <row r="18" spans="2:6" x14ac:dyDescent="0.4">
      <c r="B18" s="9" t="s">
        <v>4456</v>
      </c>
      <c r="C18" s="9" t="s">
        <v>1584</v>
      </c>
      <c r="D18" s="9" t="s">
        <v>5033</v>
      </c>
      <c r="E18" s="9" t="s">
        <v>1663</v>
      </c>
      <c r="F18" s="9" t="s">
        <v>5034</v>
      </c>
    </row>
    <row r="19" spans="2:6" x14ac:dyDescent="0.4">
      <c r="B19" s="9" t="s">
        <v>4457</v>
      </c>
      <c r="C19" s="9" t="s">
        <v>1586</v>
      </c>
      <c r="D19" s="9" t="s">
        <v>4447</v>
      </c>
      <c r="E19" s="9" t="s">
        <v>1586</v>
      </c>
      <c r="F19" s="9" t="s">
        <v>4447</v>
      </c>
    </row>
    <row r="20" spans="2:6" x14ac:dyDescent="0.4">
      <c r="B20" s="6" t="s">
        <v>4458</v>
      </c>
      <c r="C20" s="9" t="s">
        <v>1586</v>
      </c>
      <c r="D20" s="9" t="s">
        <v>4447</v>
      </c>
      <c r="E20" s="9" t="s">
        <v>1586</v>
      </c>
      <c r="F20" s="9" t="s">
        <v>4447</v>
      </c>
    </row>
    <row r="21" spans="2:6" x14ac:dyDescent="0.4">
      <c r="B21" s="21" t="s">
        <v>4459</v>
      </c>
      <c r="C21" s="22" t="s">
        <v>4437</v>
      </c>
      <c r="D21" s="22" t="s">
        <v>4437</v>
      </c>
      <c r="E21" s="22" t="s">
        <v>4437</v>
      </c>
      <c r="F21" s="22" t="s">
        <v>4437</v>
      </c>
    </row>
    <row r="22" spans="2:6" x14ac:dyDescent="0.4">
      <c r="B22" s="6" t="s">
        <v>4460</v>
      </c>
      <c r="C22" s="9" t="s">
        <v>4903</v>
      </c>
      <c r="D22" s="9" t="s">
        <v>5035</v>
      </c>
      <c r="E22" s="9" t="s">
        <v>5036</v>
      </c>
      <c r="F22" s="9" t="s">
        <v>5037</v>
      </c>
    </row>
    <row r="23" spans="2:6" x14ac:dyDescent="0.4">
      <c r="B23" s="6" t="s">
        <v>4462</v>
      </c>
      <c r="C23" s="9" t="s">
        <v>1997</v>
      </c>
      <c r="D23" s="9" t="s">
        <v>5038</v>
      </c>
      <c r="E23" s="9" t="s">
        <v>1886</v>
      </c>
      <c r="F23" s="9" t="s">
        <v>5039</v>
      </c>
    </row>
    <row r="24" spans="2:6" x14ac:dyDescent="0.4">
      <c r="B24" s="6" t="s">
        <v>4682</v>
      </c>
      <c r="C24" s="9" t="s">
        <v>1953</v>
      </c>
      <c r="D24" s="9" t="s">
        <v>4848</v>
      </c>
      <c r="E24" s="9" t="s">
        <v>1629</v>
      </c>
      <c r="F24" s="9" t="s">
        <v>5040</v>
      </c>
    </row>
    <row r="25" spans="2:6" x14ac:dyDescent="0.4">
      <c r="B25" s="6" t="s">
        <v>4464</v>
      </c>
      <c r="C25" s="9" t="s">
        <v>1594</v>
      </c>
      <c r="D25" s="9" t="s">
        <v>5041</v>
      </c>
      <c r="E25" s="9" t="s">
        <v>1601</v>
      </c>
      <c r="F25" s="9" t="s">
        <v>4471</v>
      </c>
    </row>
    <row r="26" spans="2:6" x14ac:dyDescent="0.4">
      <c r="B26" s="21" t="s">
        <v>4465</v>
      </c>
      <c r="C26" s="22" t="s">
        <v>4437</v>
      </c>
      <c r="D26" s="22" t="s">
        <v>4437</v>
      </c>
      <c r="E26" s="22" t="s">
        <v>4437</v>
      </c>
      <c r="F26" s="22" t="s">
        <v>4437</v>
      </c>
    </row>
    <row r="27" spans="2:6" x14ac:dyDescent="0.4">
      <c r="B27" s="6" t="s">
        <v>4466</v>
      </c>
      <c r="C27" s="9" t="s">
        <v>1705</v>
      </c>
      <c r="D27" s="9" t="s">
        <v>4467</v>
      </c>
      <c r="E27" s="9" t="s">
        <v>1949</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6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1.3046875" customWidth="1"/>
    <col min="3" max="4" width="17.84375" customWidth="1"/>
  </cols>
  <sheetData>
    <row r="1" spans="1:4" x14ac:dyDescent="0.4">
      <c r="A1" s="2" t="str">
        <f>HYPERLINK("#'Auswahl Auswertungsmodul'!A1", "Zurück zum Start")</f>
        <v>Zurück zum Start</v>
      </c>
    </row>
    <row r="2" spans="1:4" x14ac:dyDescent="0.4">
      <c r="A2" s="2" t="str">
        <f>HYPERLINK("#'Auswahl GYN-OP'!A1", "Zurück")</f>
        <v>Zurück</v>
      </c>
    </row>
    <row r="3" spans="1:4" x14ac:dyDescent="0.4">
      <c r="B3" s="7" t="s">
        <v>4582</v>
      </c>
    </row>
    <row r="4" spans="1:4" x14ac:dyDescent="0.4">
      <c r="B4" s="25" t="s">
        <v>4437</v>
      </c>
      <c r="C4" s="23" t="s">
        <v>4438</v>
      </c>
      <c r="D4" s="25" t="s">
        <v>4438</v>
      </c>
    </row>
    <row r="5" spans="1:4" x14ac:dyDescent="0.4">
      <c r="B5" s="24"/>
      <c r="C5" s="8" t="s">
        <v>4439</v>
      </c>
      <c r="D5" s="8" t="s">
        <v>4440</v>
      </c>
    </row>
    <row r="6" spans="1:4" x14ac:dyDescent="0.4">
      <c r="B6" s="16" t="s">
        <v>4441</v>
      </c>
      <c r="C6" s="9" t="s">
        <v>4576</v>
      </c>
      <c r="D6" s="9" t="s">
        <v>4443</v>
      </c>
    </row>
    <row r="7" spans="1:4" x14ac:dyDescent="0.4">
      <c r="B7" s="16" t="s">
        <v>4444</v>
      </c>
      <c r="C7" s="9" t="s">
        <v>2056</v>
      </c>
      <c r="D7" s="9" t="s">
        <v>4548</v>
      </c>
    </row>
    <row r="8" spans="1:4" x14ac:dyDescent="0.4">
      <c r="B8" s="9" t="s">
        <v>4446</v>
      </c>
      <c r="C8" s="9" t="s">
        <v>1586</v>
      </c>
      <c r="D8" s="9" t="s">
        <v>4447</v>
      </c>
    </row>
    <row r="9" spans="1:4" x14ac:dyDescent="0.4">
      <c r="B9" s="16" t="s">
        <v>4448</v>
      </c>
      <c r="C9" s="9" t="s">
        <v>2056</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1597</v>
      </c>
      <c r="D12" s="9" t="s">
        <v>4577</v>
      </c>
    </row>
    <row r="13" spans="1:4" x14ac:dyDescent="0.4">
      <c r="B13" s="6" t="s">
        <v>4453</v>
      </c>
      <c r="C13" s="9" t="s">
        <v>4179</v>
      </c>
      <c r="D13" s="9" t="s">
        <v>4578</v>
      </c>
    </row>
    <row r="14" spans="1:4" x14ac:dyDescent="0.4">
      <c r="B14" s="9" t="s">
        <v>4455</v>
      </c>
      <c r="C14" s="9" t="s">
        <v>4179</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1698</v>
      </c>
      <c r="D19" s="9" t="s">
        <v>4579</v>
      </c>
    </row>
    <row r="20" spans="2:4" x14ac:dyDescent="0.4">
      <c r="B20" s="6" t="s">
        <v>4462</v>
      </c>
      <c r="C20" s="9" t="s">
        <v>3447</v>
      </c>
      <c r="D20" s="9" t="s">
        <v>4580</v>
      </c>
    </row>
    <row r="21" spans="2:4" x14ac:dyDescent="0.4">
      <c r="B21" s="6" t="s">
        <v>4464</v>
      </c>
      <c r="C21" s="9" t="s">
        <v>1663</v>
      </c>
      <c r="D21" s="9" t="s">
        <v>4581</v>
      </c>
    </row>
    <row r="22" spans="2:4" x14ac:dyDescent="0.4">
      <c r="B22" s="21" t="s">
        <v>4465</v>
      </c>
      <c r="C22" s="22" t="s">
        <v>4437</v>
      </c>
      <c r="D22" s="22" t="s">
        <v>4437</v>
      </c>
    </row>
    <row r="23" spans="2:4" x14ac:dyDescent="0.4">
      <c r="B23" s="6" t="s">
        <v>4466</v>
      </c>
      <c r="C23" s="9" t="s">
        <v>1588</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6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workbookViewId="0"/>
  </sheetViews>
  <sheetFormatPr baseColWidth="10" defaultRowHeight="14.6" x14ac:dyDescent="0.4"/>
  <cols>
    <col min="2" max="2" width="9.69140625" customWidth="1"/>
    <col min="3" max="3" width="134.691406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GYN-OP'!A1", "Zurück")</f>
        <v>Zurück</v>
      </c>
    </row>
    <row r="3" spans="1:15" x14ac:dyDescent="0.4">
      <c r="B3" s="7" t="s">
        <v>6369</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645</v>
      </c>
      <c r="C7" s="6" t="s">
        <v>646</v>
      </c>
      <c r="D7" s="9" t="s">
        <v>6329</v>
      </c>
      <c r="E7" s="9" t="s">
        <v>1586</v>
      </c>
      <c r="F7" s="9" t="s">
        <v>158</v>
      </c>
      <c r="G7" s="9" t="s">
        <v>6330</v>
      </c>
      <c r="H7" s="9" t="s">
        <v>3615</v>
      </c>
      <c r="I7" s="9" t="s">
        <v>6331</v>
      </c>
      <c r="J7" s="9" t="s">
        <v>969</v>
      </c>
      <c r="K7" s="9" t="s">
        <v>6332</v>
      </c>
      <c r="L7" s="9" t="s">
        <v>969</v>
      </c>
      <c r="M7" s="9" t="s">
        <v>6332</v>
      </c>
      <c r="N7" s="9" t="s">
        <v>1633</v>
      </c>
      <c r="O7" s="9" t="s">
        <v>6333</v>
      </c>
    </row>
    <row r="8" spans="1:15" ht="24.9" x14ac:dyDescent="0.4">
      <c r="B8" s="10" t="s">
        <v>647</v>
      </c>
      <c r="C8" s="10" t="s">
        <v>648</v>
      </c>
      <c r="D8" s="11" t="s">
        <v>6334</v>
      </c>
      <c r="E8" s="11" t="s">
        <v>1586</v>
      </c>
      <c r="F8" s="11" t="s">
        <v>324</v>
      </c>
      <c r="G8" s="11" t="s">
        <v>5874</v>
      </c>
      <c r="H8" s="11" t="s">
        <v>3249</v>
      </c>
      <c r="I8" s="11" t="s">
        <v>6335</v>
      </c>
      <c r="J8" s="11" t="s">
        <v>2994</v>
      </c>
      <c r="K8" s="11" t="s">
        <v>6336</v>
      </c>
      <c r="L8" s="11" t="s">
        <v>2993</v>
      </c>
      <c r="M8" s="11" t="s">
        <v>5879</v>
      </c>
      <c r="N8" s="11" t="s">
        <v>2994</v>
      </c>
      <c r="O8" s="11" t="s">
        <v>6336</v>
      </c>
    </row>
    <row r="9" spans="1:15" ht="24.9" x14ac:dyDescent="0.4">
      <c r="B9" s="6" t="s">
        <v>649</v>
      </c>
      <c r="C9" s="6" t="s">
        <v>650</v>
      </c>
      <c r="D9" s="9" t="s">
        <v>6337</v>
      </c>
      <c r="E9" s="9" t="s">
        <v>1668</v>
      </c>
      <c r="F9" s="9" t="s">
        <v>210</v>
      </c>
      <c r="G9" s="9" t="s">
        <v>5483</v>
      </c>
      <c r="H9" s="9" t="s">
        <v>1685</v>
      </c>
      <c r="I9" s="9" t="s">
        <v>6338</v>
      </c>
      <c r="J9" s="9" t="s">
        <v>2321</v>
      </c>
      <c r="K9" s="9" t="s">
        <v>6339</v>
      </c>
      <c r="L9" s="9" t="s">
        <v>2028</v>
      </c>
      <c r="M9" s="9" t="s">
        <v>6340</v>
      </c>
      <c r="N9" s="9" t="s">
        <v>210</v>
      </c>
      <c r="O9" s="9" t="s">
        <v>5483</v>
      </c>
    </row>
    <row r="10" spans="1:15" ht="24.9" x14ac:dyDescent="0.4">
      <c r="B10" s="10" t="s">
        <v>651</v>
      </c>
      <c r="C10" s="10" t="s">
        <v>652</v>
      </c>
      <c r="D10" s="11" t="s">
        <v>6341</v>
      </c>
      <c r="E10" s="11" t="s">
        <v>1597</v>
      </c>
      <c r="F10" s="11" t="s">
        <v>654</v>
      </c>
      <c r="G10" s="11" t="s">
        <v>6342</v>
      </c>
      <c r="H10" s="11" t="s">
        <v>6343</v>
      </c>
      <c r="I10" s="11" t="s">
        <v>6344</v>
      </c>
      <c r="J10" s="11" t="s">
        <v>6345</v>
      </c>
      <c r="K10" s="11" t="s">
        <v>6346</v>
      </c>
      <c r="L10" s="11" t="s">
        <v>2995</v>
      </c>
      <c r="M10" s="11" t="s">
        <v>6347</v>
      </c>
      <c r="N10" s="11" t="s">
        <v>2996</v>
      </c>
      <c r="O10" s="11" t="s">
        <v>6348</v>
      </c>
    </row>
    <row r="11" spans="1:15" ht="24.9" x14ac:dyDescent="0.4">
      <c r="B11" s="6" t="s">
        <v>655</v>
      </c>
      <c r="C11" s="6" t="s">
        <v>656</v>
      </c>
      <c r="D11" s="9" t="s">
        <v>6349</v>
      </c>
      <c r="E11" s="9" t="s">
        <v>1584</v>
      </c>
      <c r="F11" s="9" t="s">
        <v>658</v>
      </c>
      <c r="G11" s="9" t="s">
        <v>6350</v>
      </c>
      <c r="H11" s="9" t="s">
        <v>3570</v>
      </c>
      <c r="I11" s="9" t="s">
        <v>6351</v>
      </c>
      <c r="J11" s="9" t="s">
        <v>6352</v>
      </c>
      <c r="K11" s="9" t="s">
        <v>6353</v>
      </c>
      <c r="L11" s="9" t="s">
        <v>1287</v>
      </c>
      <c r="M11" s="9" t="s">
        <v>6354</v>
      </c>
      <c r="N11" s="9" t="s">
        <v>2024</v>
      </c>
      <c r="O11" s="9" t="s">
        <v>6355</v>
      </c>
    </row>
    <row r="12" spans="1:15" ht="24.9" x14ac:dyDescent="0.4">
      <c r="B12" s="10" t="s">
        <v>659</v>
      </c>
      <c r="C12" s="10" t="s">
        <v>660</v>
      </c>
      <c r="D12" s="11" t="s">
        <v>6356</v>
      </c>
      <c r="E12" s="11" t="s">
        <v>1597</v>
      </c>
      <c r="F12" s="11" t="s">
        <v>662</v>
      </c>
      <c r="G12" s="11" t="s">
        <v>6357</v>
      </c>
      <c r="H12" s="11" t="s">
        <v>6358</v>
      </c>
      <c r="I12" s="11" t="s">
        <v>6359</v>
      </c>
      <c r="J12" s="11" t="s">
        <v>6360</v>
      </c>
      <c r="K12" s="11" t="s">
        <v>6361</v>
      </c>
      <c r="L12" s="11" t="s">
        <v>1433</v>
      </c>
      <c r="M12" s="11" t="s">
        <v>6362</v>
      </c>
      <c r="N12" s="11" t="s">
        <v>662</v>
      </c>
      <c r="O12" s="11" t="s">
        <v>6357</v>
      </c>
    </row>
    <row r="13" spans="1:15" ht="24.9" x14ac:dyDescent="0.4">
      <c r="B13" s="6" t="s">
        <v>663</v>
      </c>
      <c r="C13" s="6" t="s">
        <v>664</v>
      </c>
      <c r="D13" s="9" t="s">
        <v>6363</v>
      </c>
      <c r="E13" s="9" t="s">
        <v>1739</v>
      </c>
      <c r="F13" s="9" t="s">
        <v>666</v>
      </c>
      <c r="G13" s="9" t="s">
        <v>6045</v>
      </c>
      <c r="H13" s="9" t="s">
        <v>6364</v>
      </c>
      <c r="I13" s="9" t="s">
        <v>6365</v>
      </c>
      <c r="J13" s="9" t="s">
        <v>6366</v>
      </c>
      <c r="K13" s="9" t="s">
        <v>6367</v>
      </c>
      <c r="L13" s="9" t="s">
        <v>2997</v>
      </c>
      <c r="M13" s="9" t="s">
        <v>6368</v>
      </c>
      <c r="N13" s="9" t="s">
        <v>2547</v>
      </c>
      <c r="O13" s="9" t="s">
        <v>6049</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6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workbookViewId="0"/>
  </sheetViews>
  <sheetFormatPr baseColWidth="10" defaultRowHeight="14.6" x14ac:dyDescent="0.4"/>
  <cols>
    <col min="2" max="2" width="9.69140625" customWidth="1"/>
    <col min="3" max="3" width="77.8437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GYN-OP'!A1", "Zurück")</f>
        <v>Zurück</v>
      </c>
    </row>
    <row r="3" spans="1:13" x14ac:dyDescent="0.4">
      <c r="B3" s="7" t="s">
        <v>5504</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61</v>
      </c>
      <c r="C7" s="21"/>
      <c r="D7" s="29"/>
      <c r="E7" s="29"/>
      <c r="F7" s="29"/>
      <c r="G7" s="29"/>
      <c r="H7" s="29"/>
      <c r="I7" s="29"/>
      <c r="J7" s="29"/>
      <c r="K7" s="29"/>
      <c r="L7" s="29"/>
      <c r="M7" s="29"/>
    </row>
    <row r="8" spans="1:13" ht="24.9" x14ac:dyDescent="0.4">
      <c r="B8" s="6" t="s">
        <v>203</v>
      </c>
      <c r="C8" s="6" t="s">
        <v>204</v>
      </c>
      <c r="D8" s="9" t="s">
        <v>5482</v>
      </c>
      <c r="E8" s="9" t="s">
        <v>1586</v>
      </c>
      <c r="F8" s="9" t="s">
        <v>206</v>
      </c>
      <c r="G8" s="9" t="s">
        <v>5483</v>
      </c>
      <c r="H8" s="9" t="s">
        <v>1741</v>
      </c>
      <c r="I8" s="9" t="s">
        <v>5484</v>
      </c>
      <c r="J8" s="9" t="s">
        <v>5485</v>
      </c>
      <c r="K8" s="9" t="s">
        <v>5486</v>
      </c>
      <c r="L8" s="9" t="s">
        <v>1742</v>
      </c>
      <c r="M8" s="9" t="s">
        <v>5487</v>
      </c>
    </row>
    <row r="9" spans="1:13" ht="24.9" x14ac:dyDescent="0.4">
      <c r="B9" s="6" t="s">
        <v>207</v>
      </c>
      <c r="C9" s="6" t="s">
        <v>208</v>
      </c>
      <c r="D9" s="9" t="s">
        <v>5488</v>
      </c>
      <c r="E9" s="9" t="s">
        <v>1588</v>
      </c>
      <c r="F9" s="9" t="s">
        <v>210</v>
      </c>
      <c r="G9" s="9" t="s">
        <v>5489</v>
      </c>
      <c r="H9" s="9" t="s">
        <v>3935</v>
      </c>
      <c r="I9" s="9" t="s">
        <v>5490</v>
      </c>
      <c r="J9" s="9" t="s">
        <v>5491</v>
      </c>
      <c r="K9" s="9" t="s">
        <v>5492</v>
      </c>
      <c r="L9" s="9" t="s">
        <v>210</v>
      </c>
      <c r="M9" s="9" t="s">
        <v>5489</v>
      </c>
    </row>
    <row r="10" spans="1:13" x14ac:dyDescent="0.4">
      <c r="B10" s="21" t="s">
        <v>41</v>
      </c>
      <c r="C10" s="21"/>
      <c r="D10" s="29"/>
      <c r="E10" s="29"/>
      <c r="F10" s="29"/>
      <c r="G10" s="29"/>
      <c r="H10" s="29"/>
      <c r="I10" s="29"/>
      <c r="J10" s="29"/>
      <c r="K10" s="29"/>
      <c r="L10" s="29"/>
      <c r="M10" s="29"/>
    </row>
    <row r="11" spans="1:13" ht="24.9" x14ac:dyDescent="0.4">
      <c r="B11" s="6" t="s">
        <v>211</v>
      </c>
      <c r="C11" s="6" t="s">
        <v>43</v>
      </c>
      <c r="D11" s="9" t="s">
        <v>5493</v>
      </c>
      <c r="E11" s="9" t="s">
        <v>1595</v>
      </c>
      <c r="F11" s="9" t="s">
        <v>168</v>
      </c>
      <c r="G11" s="9" t="s">
        <v>5494</v>
      </c>
      <c r="H11" s="9" t="s">
        <v>933</v>
      </c>
      <c r="I11" s="9" t="s">
        <v>5495</v>
      </c>
      <c r="J11" s="9" t="s">
        <v>971</v>
      </c>
      <c r="K11" s="9" t="s">
        <v>5496</v>
      </c>
      <c r="L11" s="9" t="s">
        <v>916</v>
      </c>
      <c r="M11" s="9" t="s">
        <v>5497</v>
      </c>
    </row>
    <row r="12" spans="1:13" ht="24.9" x14ac:dyDescent="0.4">
      <c r="B12" s="6" t="s">
        <v>212</v>
      </c>
      <c r="C12" s="6" t="s">
        <v>47</v>
      </c>
      <c r="D12" s="9" t="s">
        <v>5498</v>
      </c>
      <c r="E12" s="9" t="s">
        <v>1588</v>
      </c>
      <c r="F12" s="9" t="s">
        <v>149</v>
      </c>
      <c r="G12" s="9" t="s">
        <v>5494</v>
      </c>
      <c r="H12" s="9" t="s">
        <v>149</v>
      </c>
      <c r="I12" s="9" t="s">
        <v>5494</v>
      </c>
      <c r="J12" s="9" t="s">
        <v>902</v>
      </c>
      <c r="K12" s="9" t="s">
        <v>5499</v>
      </c>
      <c r="L12" s="9" t="s">
        <v>940</v>
      </c>
      <c r="M12" s="9" t="s">
        <v>5497</v>
      </c>
    </row>
    <row r="13" spans="1:13" ht="24.9" x14ac:dyDescent="0.4">
      <c r="B13" s="6" t="s">
        <v>213</v>
      </c>
      <c r="C13" s="6" t="s">
        <v>51</v>
      </c>
      <c r="D13" s="9" t="s">
        <v>5500</v>
      </c>
      <c r="E13" s="9" t="s">
        <v>1586</v>
      </c>
      <c r="F13" s="9" t="s">
        <v>45</v>
      </c>
      <c r="G13" s="9" t="s">
        <v>5501</v>
      </c>
      <c r="H13" s="9" t="s">
        <v>899</v>
      </c>
      <c r="I13" s="9" t="s">
        <v>5502</v>
      </c>
      <c r="J13" s="9" t="s">
        <v>898</v>
      </c>
      <c r="K13" s="9" t="s">
        <v>5503</v>
      </c>
      <c r="L13" s="9" t="s">
        <v>45</v>
      </c>
      <c r="M13" s="9" t="s">
        <v>5501</v>
      </c>
    </row>
  </sheetData>
  <mergeCells count="11">
    <mergeCell ref="B7:M7"/>
    <mergeCell ref="B10:M10"/>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6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heetViews>
  <sheetFormatPr baseColWidth="10" defaultRowHeight="14.6" x14ac:dyDescent="0.4"/>
  <cols>
    <col min="2" max="2" width="9.69140625" customWidth="1"/>
    <col min="3" max="3" width="134.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GYN-OP'!A1", "Zurück")</f>
        <v>Zurück</v>
      </c>
    </row>
    <row r="3" spans="1:9" x14ac:dyDescent="0.4">
      <c r="B3" s="7" t="s">
        <v>6823</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645</v>
      </c>
      <c r="C6" s="6" t="s">
        <v>646</v>
      </c>
      <c r="D6" s="9" t="s">
        <v>1632</v>
      </c>
      <c r="E6" s="9" t="s">
        <v>1588</v>
      </c>
      <c r="F6" s="9" t="s">
        <v>3326</v>
      </c>
      <c r="G6" s="9" t="s">
        <v>1595</v>
      </c>
      <c r="H6" s="9" t="s">
        <v>1586</v>
      </c>
      <c r="I6" s="9" t="s">
        <v>3326</v>
      </c>
    </row>
    <row r="7" spans="1:9" x14ac:dyDescent="0.4">
      <c r="B7" s="10" t="s">
        <v>647</v>
      </c>
      <c r="C7" s="10" t="s">
        <v>648</v>
      </c>
      <c r="D7" s="11" t="s">
        <v>1739</v>
      </c>
      <c r="E7" s="11" t="s">
        <v>1661</v>
      </c>
      <c r="F7" s="11" t="s">
        <v>3326</v>
      </c>
      <c r="G7" s="11" t="s">
        <v>1595</v>
      </c>
      <c r="H7" s="11" t="s">
        <v>1586</v>
      </c>
      <c r="I7" s="11" t="s">
        <v>3326</v>
      </c>
    </row>
    <row r="8" spans="1:9" x14ac:dyDescent="0.4">
      <c r="B8" s="6" t="s">
        <v>649</v>
      </c>
      <c r="C8" s="6" t="s">
        <v>650</v>
      </c>
      <c r="D8" s="9" t="s">
        <v>1684</v>
      </c>
      <c r="E8" s="9" t="s">
        <v>1625</v>
      </c>
      <c r="F8" s="9" t="s">
        <v>3326</v>
      </c>
      <c r="G8" s="9" t="s">
        <v>1585</v>
      </c>
      <c r="H8" s="9" t="s">
        <v>1588</v>
      </c>
      <c r="I8" s="9" t="s">
        <v>3326</v>
      </c>
    </row>
    <row r="9" spans="1:9" x14ac:dyDescent="0.4">
      <c r="B9" s="10" t="s">
        <v>651</v>
      </c>
      <c r="C9" s="10" t="s">
        <v>652</v>
      </c>
      <c r="D9" s="11" t="s">
        <v>1962</v>
      </c>
      <c r="E9" s="11" t="s">
        <v>5118</v>
      </c>
      <c r="F9" s="11" t="s">
        <v>3326</v>
      </c>
      <c r="G9" s="11" t="s">
        <v>1723</v>
      </c>
      <c r="H9" s="11" t="s">
        <v>1588</v>
      </c>
      <c r="I9" s="11" t="s">
        <v>3326</v>
      </c>
    </row>
    <row r="10" spans="1:9" x14ac:dyDescent="0.4">
      <c r="B10" s="6" t="s">
        <v>655</v>
      </c>
      <c r="C10" s="6" t="s">
        <v>656</v>
      </c>
      <c r="D10" s="9" t="s">
        <v>1966</v>
      </c>
      <c r="E10" s="9" t="s">
        <v>1632</v>
      </c>
      <c r="F10" s="9" t="s">
        <v>3326</v>
      </c>
      <c r="G10" s="9" t="s">
        <v>1594</v>
      </c>
      <c r="H10" s="9" t="s">
        <v>1586</v>
      </c>
      <c r="I10" s="9" t="s">
        <v>3326</v>
      </c>
    </row>
    <row r="11" spans="1:9" x14ac:dyDescent="0.4">
      <c r="B11" s="10" t="s">
        <v>659</v>
      </c>
      <c r="C11" s="10" t="s">
        <v>660</v>
      </c>
      <c r="D11" s="11" t="s">
        <v>1969</v>
      </c>
      <c r="E11" s="11" t="s">
        <v>1665</v>
      </c>
      <c r="F11" s="11" t="s">
        <v>3326</v>
      </c>
      <c r="G11" s="11" t="s">
        <v>1601</v>
      </c>
      <c r="H11" s="11" t="s">
        <v>1584</v>
      </c>
      <c r="I11" s="11" t="s">
        <v>3326</v>
      </c>
    </row>
    <row r="12" spans="1:9" x14ac:dyDescent="0.4">
      <c r="B12" s="6" t="s">
        <v>663</v>
      </c>
      <c r="C12" s="6" t="s">
        <v>664</v>
      </c>
      <c r="D12" s="9" t="s">
        <v>1971</v>
      </c>
      <c r="E12" s="9" t="s">
        <v>1882</v>
      </c>
      <c r="F12" s="9" t="s">
        <v>3326</v>
      </c>
      <c r="G12" s="9" t="s">
        <v>1597</v>
      </c>
      <c r="H12" s="9" t="s">
        <v>1586</v>
      </c>
      <c r="I12" s="9" t="s">
        <v>3326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6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heetViews>
  <sheetFormatPr baseColWidth="10" defaultRowHeight="14.6" x14ac:dyDescent="0.4"/>
  <cols>
    <col min="2" max="2" width="9.69140625" customWidth="1"/>
    <col min="3" max="3" width="77.8437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GYN-OP'!A1", "Zurück")</f>
        <v>Zurück</v>
      </c>
    </row>
    <row r="3" spans="1:9" x14ac:dyDescent="0.4">
      <c r="B3" s="7" t="s">
        <v>6789</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61</v>
      </c>
      <c r="C6" s="21"/>
      <c r="D6" s="29"/>
      <c r="E6" s="29"/>
      <c r="F6" s="29"/>
      <c r="G6" s="29"/>
      <c r="H6" s="29"/>
      <c r="I6" s="29"/>
    </row>
    <row r="7" spans="1:9" x14ac:dyDescent="0.4">
      <c r="B7" s="6" t="s">
        <v>203</v>
      </c>
      <c r="C7" s="6" t="s">
        <v>204</v>
      </c>
      <c r="D7" s="9" t="s">
        <v>1682</v>
      </c>
      <c r="E7" s="9" t="s">
        <v>1584</v>
      </c>
      <c r="F7" s="9" t="s">
        <v>3326</v>
      </c>
      <c r="G7" s="9" t="s">
        <v>1678</v>
      </c>
      <c r="H7" s="9" t="s">
        <v>1588</v>
      </c>
      <c r="I7" s="9" t="s">
        <v>3326</v>
      </c>
    </row>
    <row r="8" spans="1:9" x14ac:dyDescent="0.4">
      <c r="B8" s="6" t="s">
        <v>207</v>
      </c>
      <c r="C8" s="6" t="s">
        <v>208</v>
      </c>
      <c r="D8" s="9" t="s">
        <v>1684</v>
      </c>
      <c r="E8" s="9" t="s">
        <v>1723</v>
      </c>
      <c r="F8" s="9" t="s">
        <v>3326</v>
      </c>
      <c r="G8" s="9" t="s">
        <v>1957</v>
      </c>
      <c r="H8" s="9" t="s">
        <v>1663</v>
      </c>
      <c r="I8" s="9" t="s">
        <v>3326</v>
      </c>
    </row>
    <row r="9" spans="1:9" x14ac:dyDescent="0.4">
      <c r="B9" s="21" t="s">
        <v>41</v>
      </c>
      <c r="C9" s="21"/>
      <c r="D9" s="29"/>
      <c r="E9" s="29"/>
      <c r="F9" s="29"/>
      <c r="G9" s="29"/>
      <c r="H9" s="29"/>
      <c r="I9" s="29"/>
    </row>
    <row r="10" spans="1:9" x14ac:dyDescent="0.4">
      <c r="B10" s="6" t="s">
        <v>211</v>
      </c>
      <c r="C10" s="6" t="s">
        <v>43</v>
      </c>
      <c r="D10" s="9" t="s">
        <v>1668</v>
      </c>
      <c r="E10" s="9" t="s">
        <v>1586</v>
      </c>
      <c r="F10" s="9" t="s">
        <v>3326</v>
      </c>
      <c r="G10" s="9" t="s">
        <v>1597</v>
      </c>
      <c r="H10" s="9" t="s">
        <v>1586</v>
      </c>
      <c r="I10" s="9" t="s">
        <v>3326</v>
      </c>
    </row>
    <row r="11" spans="1:9" x14ac:dyDescent="0.4">
      <c r="B11" s="6" t="s">
        <v>212</v>
      </c>
      <c r="C11" s="6" t="s">
        <v>47</v>
      </c>
      <c r="D11" s="9" t="s">
        <v>1663</v>
      </c>
      <c r="E11" s="9" t="s">
        <v>1586</v>
      </c>
      <c r="F11" s="9" t="s">
        <v>3326</v>
      </c>
      <c r="G11" s="9" t="s">
        <v>1584</v>
      </c>
      <c r="H11" s="9" t="s">
        <v>1586</v>
      </c>
      <c r="I11" s="9" t="s">
        <v>3326</v>
      </c>
    </row>
    <row r="12" spans="1:9" x14ac:dyDescent="0.4">
      <c r="B12" s="6" t="s">
        <v>213</v>
      </c>
      <c r="C12" s="6" t="s">
        <v>51</v>
      </c>
      <c r="D12" s="9" t="s">
        <v>1584</v>
      </c>
      <c r="E12" s="9" t="s">
        <v>1588</v>
      </c>
      <c r="F12" s="9" t="s">
        <v>3326</v>
      </c>
      <c r="G12" s="9" t="s">
        <v>1595</v>
      </c>
      <c r="H12" s="9" t="s">
        <v>1586</v>
      </c>
      <c r="I12" s="9" t="s">
        <v>3326</v>
      </c>
    </row>
  </sheetData>
  <mergeCells count="6">
    <mergeCell ref="B9:I9"/>
    <mergeCell ref="B4:B5"/>
    <mergeCell ref="C4:C5"/>
    <mergeCell ref="D4:F4"/>
    <mergeCell ref="G4:I4"/>
    <mergeCell ref="B6:I6"/>
  </mergeCells>
  <pageMargins left="0.7" right="0.7" top="0.75" bottom="0.75" header="0.3" footer="0.3"/>
  <pageSetup paperSize="9" orientation="portrait" horizontalDpi="300" verticalDpi="300"/>
</worksheet>
</file>

<file path=xl/worksheets/sheet6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4.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GYN-OP'!A1", "Zurück")</f>
        <v>Zurück</v>
      </c>
    </row>
    <row r="3" spans="1:7" x14ac:dyDescent="0.4">
      <c r="B3" s="7" t="s">
        <v>6901</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6900</v>
      </c>
      <c r="C6" s="5" t="s">
        <v>1969</v>
      </c>
      <c r="D6" s="5" t="s">
        <v>1656</v>
      </c>
      <c r="E6" s="5" t="s">
        <v>1627</v>
      </c>
      <c r="F6" s="5" t="s">
        <v>1661</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workbookViewId="0"/>
  </sheetViews>
  <sheetFormatPr baseColWidth="10" defaultRowHeight="14.6" x14ac:dyDescent="0.4"/>
  <cols>
    <col min="2" max="2" width="82.152343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Ü'!A1", "Zurück")</f>
        <v>Zurück</v>
      </c>
    </row>
    <row r="3" spans="1:8" x14ac:dyDescent="0.4">
      <c r="B3" s="7" t="s">
        <v>7466</v>
      </c>
    </row>
    <row r="4" spans="1:8" x14ac:dyDescent="0.4">
      <c r="B4" s="4" t="s">
        <v>7431</v>
      </c>
      <c r="C4" s="15" t="s">
        <v>3316</v>
      </c>
      <c r="D4" s="15" t="s">
        <v>3317</v>
      </c>
      <c r="E4" s="15" t="s">
        <v>3318</v>
      </c>
      <c r="F4" s="15" t="s">
        <v>3319</v>
      </c>
      <c r="G4" s="15" t="s">
        <v>3320</v>
      </c>
      <c r="H4" s="15" t="s">
        <v>3321</v>
      </c>
    </row>
    <row r="5" spans="1:8" ht="24.9" x14ac:dyDescent="0.4">
      <c r="B5" s="6" t="s">
        <v>7432</v>
      </c>
      <c r="C5" s="9" t="s">
        <v>3393</v>
      </c>
      <c r="D5" s="9" t="s">
        <v>3394</v>
      </c>
      <c r="E5" s="9" t="s">
        <v>1588</v>
      </c>
      <c r="F5" s="9" t="s">
        <v>3395</v>
      </c>
      <c r="G5" s="9" t="s">
        <v>3396</v>
      </c>
      <c r="H5" s="9" t="s">
        <v>3397</v>
      </c>
    </row>
    <row r="6" spans="1:8" ht="24.9" x14ac:dyDescent="0.4">
      <c r="B6" s="10" t="s">
        <v>7433</v>
      </c>
      <c r="C6" s="11" t="s">
        <v>3357</v>
      </c>
      <c r="D6" s="11" t="s">
        <v>3358</v>
      </c>
      <c r="E6" s="11" t="s">
        <v>1586</v>
      </c>
      <c r="F6" s="11" t="s">
        <v>973</v>
      </c>
      <c r="G6" s="11" t="s">
        <v>903</v>
      </c>
      <c r="H6" s="11" t="s">
        <v>927</v>
      </c>
    </row>
    <row r="7" spans="1:8" ht="24.9" x14ac:dyDescent="0.4">
      <c r="B7" s="6" t="s">
        <v>7434</v>
      </c>
      <c r="C7" s="9" t="s">
        <v>1949</v>
      </c>
      <c r="D7" s="9" t="s">
        <v>1934</v>
      </c>
      <c r="E7" s="9" t="s">
        <v>1586</v>
      </c>
      <c r="F7" s="9" t="s">
        <v>44</v>
      </c>
      <c r="G7" s="9" t="s">
        <v>898</v>
      </c>
      <c r="H7" s="9" t="s">
        <v>898</v>
      </c>
    </row>
    <row r="8" spans="1:8" ht="24.9" x14ac:dyDescent="0.4">
      <c r="B8" s="10" t="s">
        <v>7435</v>
      </c>
      <c r="C8" s="11" t="s">
        <v>1835</v>
      </c>
      <c r="D8" s="11" t="s">
        <v>1387</v>
      </c>
      <c r="E8" s="11" t="s">
        <v>1586</v>
      </c>
      <c r="F8" s="11" t="s">
        <v>58</v>
      </c>
      <c r="G8" s="11" t="s">
        <v>59</v>
      </c>
      <c r="H8" s="11" t="s">
        <v>59</v>
      </c>
    </row>
    <row r="9" spans="1:8" ht="24.9" x14ac:dyDescent="0.4">
      <c r="B9" s="6" t="s">
        <v>7436</v>
      </c>
      <c r="C9" s="9" t="s">
        <v>1816</v>
      </c>
      <c r="D9" s="9" t="s">
        <v>7437</v>
      </c>
      <c r="E9" s="9" t="s">
        <v>1586</v>
      </c>
      <c r="F9" s="9" t="s">
        <v>186</v>
      </c>
      <c r="G9" s="9" t="s">
        <v>1626</v>
      </c>
      <c r="H9" s="9" t="s">
        <v>1626</v>
      </c>
    </row>
    <row r="10" spans="1:8" ht="24.9" x14ac:dyDescent="0.4">
      <c r="B10" s="10" t="s">
        <v>7438</v>
      </c>
      <c r="C10" s="11" t="s">
        <v>1632</v>
      </c>
      <c r="D10" s="11" t="s">
        <v>2334</v>
      </c>
      <c r="E10" s="11" t="s">
        <v>1586</v>
      </c>
      <c r="F10" s="11" t="s">
        <v>80</v>
      </c>
      <c r="G10" s="11" t="s">
        <v>1139</v>
      </c>
      <c r="H10" s="11" t="s">
        <v>1139</v>
      </c>
    </row>
    <row r="11" spans="1:8" ht="24.9" x14ac:dyDescent="0.4">
      <c r="B11" s="6" t="s">
        <v>7439</v>
      </c>
      <c r="C11" s="9" t="s">
        <v>1695</v>
      </c>
      <c r="D11" s="9" t="s">
        <v>1616</v>
      </c>
      <c r="E11" s="9" t="s">
        <v>1586</v>
      </c>
      <c r="F11" s="9" t="s">
        <v>59</v>
      </c>
      <c r="G11" s="9" t="s">
        <v>59</v>
      </c>
      <c r="H11" s="9" t="s">
        <v>52</v>
      </c>
    </row>
    <row r="12" spans="1:8" ht="24.9" x14ac:dyDescent="0.4">
      <c r="B12" s="10" t="s">
        <v>7440</v>
      </c>
      <c r="C12" s="11" t="s">
        <v>1632</v>
      </c>
      <c r="D12" s="11" t="s">
        <v>194</v>
      </c>
      <c r="E12" s="11" t="s">
        <v>1586</v>
      </c>
      <c r="F12" s="11" t="s">
        <v>52</v>
      </c>
      <c r="G12" s="11" t="s">
        <v>52</v>
      </c>
      <c r="H12" s="11" t="s">
        <v>52</v>
      </c>
    </row>
    <row r="13" spans="1:8" ht="24.9" x14ac:dyDescent="0.4">
      <c r="B13" s="6" t="s">
        <v>7441</v>
      </c>
      <c r="C13" s="9" t="s">
        <v>1745</v>
      </c>
      <c r="D13" s="9" t="s">
        <v>883</v>
      </c>
      <c r="E13" s="9" t="s">
        <v>1586</v>
      </c>
      <c r="F13" s="9" t="s">
        <v>58</v>
      </c>
      <c r="G13" s="9" t="s">
        <v>58</v>
      </c>
      <c r="H13" s="9" t="s">
        <v>58</v>
      </c>
    </row>
    <row r="14" spans="1:8" ht="24.9" x14ac:dyDescent="0.4">
      <c r="B14" s="10" t="s">
        <v>7442</v>
      </c>
      <c r="C14" s="11" t="s">
        <v>5196</v>
      </c>
      <c r="D14" s="11" t="s">
        <v>7443</v>
      </c>
      <c r="E14" s="11" t="s">
        <v>1586</v>
      </c>
      <c r="F14" s="11" t="s">
        <v>265</v>
      </c>
      <c r="G14" s="11" t="s">
        <v>7444</v>
      </c>
      <c r="H14" s="11" t="s">
        <v>7444</v>
      </c>
    </row>
    <row r="15" spans="1:8" ht="24.9" x14ac:dyDescent="0.4">
      <c r="B15" s="6" t="s">
        <v>7445</v>
      </c>
      <c r="C15" s="9" t="s">
        <v>3531</v>
      </c>
      <c r="D15" s="9" t="s">
        <v>5278</v>
      </c>
      <c r="E15" s="9" t="s">
        <v>1586</v>
      </c>
      <c r="F15" s="9" t="s">
        <v>84</v>
      </c>
      <c r="G15" s="9" t="s">
        <v>885</v>
      </c>
      <c r="H15" s="9" t="s">
        <v>885</v>
      </c>
    </row>
    <row r="16" spans="1:8" ht="24.9" x14ac:dyDescent="0.4">
      <c r="B16" s="10" t="s">
        <v>7446</v>
      </c>
      <c r="C16" s="11" t="s">
        <v>2025</v>
      </c>
      <c r="D16" s="11" t="s">
        <v>5270</v>
      </c>
      <c r="E16" s="11" t="s">
        <v>1586</v>
      </c>
      <c r="F16" s="11" t="s">
        <v>73</v>
      </c>
      <c r="G16" s="11" t="s">
        <v>73</v>
      </c>
      <c r="H16" s="11" t="s">
        <v>52</v>
      </c>
    </row>
    <row r="17" spans="2:8" ht="24.9" x14ac:dyDescent="0.4">
      <c r="B17" s="6" t="s">
        <v>7447</v>
      </c>
      <c r="C17" s="9" t="s">
        <v>2039</v>
      </c>
      <c r="D17" s="9" t="s">
        <v>2608</v>
      </c>
      <c r="E17" s="9" t="s">
        <v>1586</v>
      </c>
      <c r="F17" s="9" t="s">
        <v>48</v>
      </c>
      <c r="G17" s="9" t="s">
        <v>918</v>
      </c>
      <c r="H17" s="9" t="s">
        <v>918</v>
      </c>
    </row>
    <row r="18" spans="2:8" ht="24.9" x14ac:dyDescent="0.4">
      <c r="B18" s="10" t="s">
        <v>7448</v>
      </c>
      <c r="C18" s="11" t="s">
        <v>4498</v>
      </c>
      <c r="D18" s="11" t="s">
        <v>5286</v>
      </c>
      <c r="E18" s="11" t="s">
        <v>1586</v>
      </c>
      <c r="F18" s="11" t="s">
        <v>92</v>
      </c>
      <c r="G18" s="11" t="s">
        <v>92</v>
      </c>
      <c r="H18" s="11" t="s">
        <v>92</v>
      </c>
    </row>
    <row r="19" spans="2:8" ht="24.9" x14ac:dyDescent="0.4">
      <c r="B19" s="6" t="s">
        <v>7449</v>
      </c>
      <c r="C19" s="9" t="s">
        <v>4035</v>
      </c>
      <c r="D19" s="9" t="s">
        <v>5283</v>
      </c>
      <c r="E19" s="9" t="s">
        <v>1586</v>
      </c>
      <c r="F19" s="9" t="s">
        <v>88</v>
      </c>
      <c r="G19" s="9" t="s">
        <v>3580</v>
      </c>
      <c r="H19" s="9" t="s">
        <v>3580</v>
      </c>
    </row>
    <row r="20" spans="2:8" ht="24.9" x14ac:dyDescent="0.4">
      <c r="B20" s="10" t="s">
        <v>7450</v>
      </c>
      <c r="C20" s="11" t="s">
        <v>3523</v>
      </c>
      <c r="D20" s="11" t="s">
        <v>3524</v>
      </c>
      <c r="E20" s="11" t="s">
        <v>1586</v>
      </c>
      <c r="F20" s="11" t="s">
        <v>1297</v>
      </c>
      <c r="G20" s="11" t="s">
        <v>1246</v>
      </c>
      <c r="H20" s="11" t="s">
        <v>3525</v>
      </c>
    </row>
    <row r="21" spans="2:8" ht="24.9" x14ac:dyDescent="0.4">
      <c r="B21" s="6" t="s">
        <v>7451</v>
      </c>
      <c r="C21" s="9" t="s">
        <v>3744</v>
      </c>
      <c r="D21" s="9" t="s">
        <v>3745</v>
      </c>
      <c r="E21" s="9" t="s">
        <v>1586</v>
      </c>
      <c r="F21" s="9" t="s">
        <v>3746</v>
      </c>
      <c r="G21" s="9" t="s">
        <v>3747</v>
      </c>
      <c r="H21" s="9" t="s">
        <v>3748</v>
      </c>
    </row>
    <row r="22" spans="2:8" ht="24.9" x14ac:dyDescent="0.4">
      <c r="B22" s="10" t="s">
        <v>7452</v>
      </c>
      <c r="C22" s="11" t="s">
        <v>3667</v>
      </c>
      <c r="D22" s="11" t="s">
        <v>3668</v>
      </c>
      <c r="E22" s="11" t="s">
        <v>1586</v>
      </c>
      <c r="F22" s="11" t="s">
        <v>3669</v>
      </c>
      <c r="G22" s="11" t="s">
        <v>3670</v>
      </c>
      <c r="H22" s="11" t="s">
        <v>3671</v>
      </c>
    </row>
    <row r="23" spans="2:8" ht="24.9" x14ac:dyDescent="0.4">
      <c r="B23" s="6" t="s">
        <v>7453</v>
      </c>
      <c r="C23" s="9" t="s">
        <v>3545</v>
      </c>
      <c r="D23" s="9" t="s">
        <v>3546</v>
      </c>
      <c r="E23" s="9" t="s">
        <v>1586</v>
      </c>
      <c r="F23" s="9" t="s">
        <v>3547</v>
      </c>
      <c r="G23" s="9" t="s">
        <v>3548</v>
      </c>
      <c r="H23" s="9" t="s">
        <v>3549</v>
      </c>
    </row>
    <row r="24" spans="2:8" ht="24.9" x14ac:dyDescent="0.4">
      <c r="B24" s="10" t="s">
        <v>7454</v>
      </c>
      <c r="C24" s="11" t="s">
        <v>3699</v>
      </c>
      <c r="D24" s="11" t="s">
        <v>3700</v>
      </c>
      <c r="E24" s="11" t="s">
        <v>1586</v>
      </c>
      <c r="F24" s="11" t="s">
        <v>3701</v>
      </c>
      <c r="G24" s="11" t="s">
        <v>3702</v>
      </c>
      <c r="H24" s="11" t="s">
        <v>3703</v>
      </c>
    </row>
    <row r="25" spans="2:8" ht="24.9" x14ac:dyDescent="0.4">
      <c r="B25" s="6" t="s">
        <v>7455</v>
      </c>
      <c r="C25" s="9" t="s">
        <v>3415</v>
      </c>
      <c r="D25" s="9" t="s">
        <v>3416</v>
      </c>
      <c r="E25" s="9" t="s">
        <v>1586</v>
      </c>
      <c r="F25" s="9" t="s">
        <v>3417</v>
      </c>
      <c r="G25" s="9" t="s">
        <v>3418</v>
      </c>
      <c r="H25" s="9" t="s">
        <v>3419</v>
      </c>
    </row>
    <row r="26" spans="2:8" ht="24.9" x14ac:dyDescent="0.4">
      <c r="B26" s="10" t="s">
        <v>7456</v>
      </c>
      <c r="C26" s="11" t="s">
        <v>3434</v>
      </c>
      <c r="D26" s="11" t="s">
        <v>3435</v>
      </c>
      <c r="E26" s="11" t="s">
        <v>1586</v>
      </c>
      <c r="F26" s="11" t="s">
        <v>3436</v>
      </c>
      <c r="G26" s="11" t="s">
        <v>3437</v>
      </c>
      <c r="H26" s="11" t="s">
        <v>1659</v>
      </c>
    </row>
    <row r="27" spans="2:8" ht="24.9" x14ac:dyDescent="0.4">
      <c r="B27" s="6" t="s">
        <v>7457</v>
      </c>
      <c r="C27" s="9" t="s">
        <v>3454</v>
      </c>
      <c r="D27" s="9" t="s">
        <v>3455</v>
      </c>
      <c r="E27" s="9" t="s">
        <v>1586</v>
      </c>
      <c r="F27" s="9" t="s">
        <v>3456</v>
      </c>
      <c r="G27" s="9" t="s">
        <v>3457</v>
      </c>
      <c r="H27" s="9" t="s">
        <v>3458</v>
      </c>
    </row>
    <row r="28" spans="2:8" ht="24.9" x14ac:dyDescent="0.4">
      <c r="B28" s="10" t="s">
        <v>7458</v>
      </c>
      <c r="C28" s="11" t="s">
        <v>3473</v>
      </c>
      <c r="D28" s="11" t="s">
        <v>3474</v>
      </c>
      <c r="E28" s="11" t="s">
        <v>1586</v>
      </c>
      <c r="F28" s="11" t="s">
        <v>3475</v>
      </c>
      <c r="G28" s="11" t="s">
        <v>3476</v>
      </c>
      <c r="H28" s="11" t="s">
        <v>951</v>
      </c>
    </row>
    <row r="29" spans="2:8" ht="24.9" x14ac:dyDescent="0.4">
      <c r="B29" s="6" t="s">
        <v>7459</v>
      </c>
      <c r="C29" s="9" t="s">
        <v>3488</v>
      </c>
      <c r="D29" s="9" t="s">
        <v>3489</v>
      </c>
      <c r="E29" s="9" t="s">
        <v>1586</v>
      </c>
      <c r="F29" s="9" t="s">
        <v>3387</v>
      </c>
      <c r="G29" s="9" t="s">
        <v>3387</v>
      </c>
      <c r="H29" s="9" t="s">
        <v>142</v>
      </c>
    </row>
    <row r="30" spans="2:8" ht="24.9" x14ac:dyDescent="0.4">
      <c r="B30" s="10" t="s">
        <v>7460</v>
      </c>
      <c r="C30" s="11" t="s">
        <v>3505</v>
      </c>
      <c r="D30" s="11" t="s">
        <v>3506</v>
      </c>
      <c r="E30" s="11" t="s">
        <v>1586</v>
      </c>
      <c r="F30" s="11" t="s">
        <v>3507</v>
      </c>
      <c r="G30" s="11" t="s">
        <v>3508</v>
      </c>
      <c r="H30" s="11" t="s">
        <v>3509</v>
      </c>
    </row>
    <row r="31" spans="2:8" ht="24.9" x14ac:dyDescent="0.4">
      <c r="B31" s="6" t="s">
        <v>7461</v>
      </c>
      <c r="C31" s="9" t="s">
        <v>3566</v>
      </c>
      <c r="D31" s="9" t="s">
        <v>3567</v>
      </c>
      <c r="E31" s="9" t="s">
        <v>1586</v>
      </c>
      <c r="F31" s="9" t="s">
        <v>3568</v>
      </c>
      <c r="G31" s="9" t="s">
        <v>3569</v>
      </c>
      <c r="H31" s="9" t="s">
        <v>3570</v>
      </c>
    </row>
    <row r="32" spans="2:8" ht="24.9" x14ac:dyDescent="0.4">
      <c r="B32" s="10" t="s">
        <v>7462</v>
      </c>
      <c r="C32" s="11" t="s">
        <v>3719</v>
      </c>
      <c r="D32" s="11" t="s">
        <v>3720</v>
      </c>
      <c r="E32" s="11" t="s">
        <v>1588</v>
      </c>
      <c r="F32" s="11" t="s">
        <v>3721</v>
      </c>
      <c r="G32" s="11" t="s">
        <v>3722</v>
      </c>
      <c r="H32" s="11" t="s">
        <v>3723</v>
      </c>
    </row>
    <row r="33" spans="2:8" ht="24.9" x14ac:dyDescent="0.4">
      <c r="B33" s="6" t="s">
        <v>7463</v>
      </c>
      <c r="C33" s="9" t="s">
        <v>3619</v>
      </c>
      <c r="D33" s="9" t="s">
        <v>3620</v>
      </c>
      <c r="E33" s="9" t="s">
        <v>1586</v>
      </c>
      <c r="F33" s="9" t="s">
        <v>3621</v>
      </c>
      <c r="G33" s="9" t="s">
        <v>3622</v>
      </c>
      <c r="H33" s="9" t="s">
        <v>3623</v>
      </c>
    </row>
    <row r="34" spans="2:8" ht="24.9" x14ac:dyDescent="0.4">
      <c r="B34" s="10" t="s">
        <v>7464</v>
      </c>
      <c r="C34" s="11" t="s">
        <v>3590</v>
      </c>
      <c r="D34" s="11" t="s">
        <v>3591</v>
      </c>
      <c r="E34" s="11" t="s">
        <v>1586</v>
      </c>
      <c r="F34" s="11" t="s">
        <v>3592</v>
      </c>
      <c r="G34" s="11" t="s">
        <v>3593</v>
      </c>
      <c r="H34" s="11" t="s">
        <v>3594</v>
      </c>
    </row>
    <row r="35" spans="2:8" ht="24.9" x14ac:dyDescent="0.4">
      <c r="B35" s="6" t="s">
        <v>7465</v>
      </c>
      <c r="C35" s="9" t="s">
        <v>3644</v>
      </c>
      <c r="D35" s="9" t="s">
        <v>3645</v>
      </c>
      <c r="E35" s="9" t="s">
        <v>1586</v>
      </c>
      <c r="F35" s="9" t="s">
        <v>3646</v>
      </c>
      <c r="G35" s="9" t="s">
        <v>3647</v>
      </c>
      <c r="H35" s="9" t="s">
        <v>3648</v>
      </c>
    </row>
  </sheetData>
  <pageMargins left="0.7" right="0.7" top="0.75" bottom="0.75" header="0.3" footer="0.3"/>
  <pageSetup paperSize="9" orientation="portrait" horizontalDpi="300" verticalDpi="30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activeCell="A2" sqref="A2"/>
    </sheetView>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WI-HI-S'!A1", "Zurück")</f>
        <v>Zurück</v>
      </c>
    </row>
    <row r="3" spans="1:6" x14ac:dyDescent="0.4">
      <c r="B3" s="7" t="s">
        <v>4888</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4869</v>
      </c>
      <c r="D6" s="9" t="s">
        <v>3326</v>
      </c>
      <c r="E6" s="9" t="s">
        <v>3877</v>
      </c>
      <c r="F6" s="9" t="s">
        <v>3326</v>
      </c>
    </row>
    <row r="7" spans="1:6" x14ac:dyDescent="0.4">
      <c r="B7" s="16" t="s">
        <v>4655</v>
      </c>
      <c r="C7" s="9" t="s">
        <v>4869</v>
      </c>
      <c r="D7" s="9" t="s">
        <v>4443</v>
      </c>
      <c r="E7" s="9" t="s">
        <v>3877</v>
      </c>
      <c r="F7" s="9" t="s">
        <v>4443</v>
      </c>
    </row>
    <row r="8" spans="1:6" x14ac:dyDescent="0.4">
      <c r="B8" s="16" t="s">
        <v>4444</v>
      </c>
      <c r="C8" s="9" t="s">
        <v>1873</v>
      </c>
      <c r="D8" s="9" t="s">
        <v>4870</v>
      </c>
      <c r="E8" s="9" t="s">
        <v>1940</v>
      </c>
      <c r="F8" s="9" t="s">
        <v>4871</v>
      </c>
    </row>
    <row r="9" spans="1:6" x14ac:dyDescent="0.4">
      <c r="B9" s="9" t="s">
        <v>4446</v>
      </c>
      <c r="C9" s="9" t="s">
        <v>1586</v>
      </c>
      <c r="D9" s="9" t="s">
        <v>4447</v>
      </c>
      <c r="E9" s="9" t="s">
        <v>4872</v>
      </c>
      <c r="F9" s="9" t="s">
        <v>4467</v>
      </c>
    </row>
    <row r="10" spans="1:6" x14ac:dyDescent="0.4">
      <c r="B10" s="16" t="s">
        <v>4448</v>
      </c>
      <c r="C10" s="9" t="s">
        <v>1873</v>
      </c>
      <c r="D10" s="9" t="s">
        <v>4443</v>
      </c>
      <c r="E10" s="9" t="s">
        <v>1904</v>
      </c>
      <c r="F10" s="9" t="s">
        <v>4443</v>
      </c>
    </row>
    <row r="11" spans="1:6" x14ac:dyDescent="0.4">
      <c r="B11" s="9" t="s">
        <v>4664</v>
      </c>
      <c r="C11" s="9" t="s">
        <v>1873</v>
      </c>
      <c r="D11" s="9" t="s">
        <v>4443</v>
      </c>
      <c r="E11" s="9" t="s">
        <v>1916</v>
      </c>
      <c r="F11" s="9" t="s">
        <v>4873</v>
      </c>
    </row>
    <row r="12" spans="1:6" x14ac:dyDescent="0.4">
      <c r="B12" s="9" t="s">
        <v>4665</v>
      </c>
      <c r="C12" s="9" t="s">
        <v>1586</v>
      </c>
      <c r="D12" s="9" t="s">
        <v>4447</v>
      </c>
      <c r="E12" s="9" t="s">
        <v>1586</v>
      </c>
      <c r="F12" s="9" t="s">
        <v>4447</v>
      </c>
    </row>
    <row r="13" spans="1:6" x14ac:dyDescent="0.4">
      <c r="B13" s="9" t="s">
        <v>4852</v>
      </c>
      <c r="C13" s="9" t="s">
        <v>1586</v>
      </c>
      <c r="D13" s="9" t="s">
        <v>4447</v>
      </c>
      <c r="E13" s="9" t="s">
        <v>1705</v>
      </c>
      <c r="F13" s="9" t="s">
        <v>4874</v>
      </c>
    </row>
    <row r="14" spans="1:6" x14ac:dyDescent="0.4">
      <c r="B14" s="9" t="s">
        <v>4449</v>
      </c>
      <c r="C14" s="9" t="s">
        <v>1586</v>
      </c>
      <c r="D14" s="9" t="s">
        <v>4447</v>
      </c>
      <c r="E14" s="9" t="s">
        <v>1586</v>
      </c>
      <c r="F14" s="9" t="s">
        <v>4447</v>
      </c>
    </row>
    <row r="15" spans="1:6" x14ac:dyDescent="0.4">
      <c r="B15" s="21" t="s">
        <v>4450</v>
      </c>
      <c r="C15" s="22" t="s">
        <v>4437</v>
      </c>
      <c r="D15" s="22" t="s">
        <v>4437</v>
      </c>
      <c r="E15" s="22" t="s">
        <v>4437</v>
      </c>
      <c r="F15" s="22" t="s">
        <v>4437</v>
      </c>
    </row>
    <row r="16" spans="1:6" x14ac:dyDescent="0.4">
      <c r="B16" s="6" t="s">
        <v>4451</v>
      </c>
      <c r="C16" s="9" t="s">
        <v>1594</v>
      </c>
      <c r="D16" s="9" t="s">
        <v>4875</v>
      </c>
      <c r="E16" s="9" t="s">
        <v>1656</v>
      </c>
      <c r="F16" s="9" t="s">
        <v>4876</v>
      </c>
    </row>
    <row r="17" spans="2:6" x14ac:dyDescent="0.4">
      <c r="B17" s="6" t="s">
        <v>4453</v>
      </c>
      <c r="C17" s="9" t="s">
        <v>1621</v>
      </c>
      <c r="D17" s="9" t="s">
        <v>4877</v>
      </c>
      <c r="E17" s="9" t="s">
        <v>4878</v>
      </c>
      <c r="F17" s="9" t="s">
        <v>4879</v>
      </c>
    </row>
    <row r="18" spans="2:6" x14ac:dyDescent="0.4">
      <c r="B18" s="9" t="s">
        <v>4455</v>
      </c>
      <c r="C18" s="9" t="s">
        <v>1621</v>
      </c>
      <c r="D18" s="9" t="s">
        <v>4443</v>
      </c>
      <c r="E18" s="9" t="s">
        <v>4878</v>
      </c>
      <c r="F18" s="9" t="s">
        <v>4443</v>
      </c>
    </row>
    <row r="19" spans="2:6" x14ac:dyDescent="0.4">
      <c r="B19" s="9" t="s">
        <v>4456</v>
      </c>
      <c r="C19" s="9" t="s">
        <v>1586</v>
      </c>
      <c r="D19" s="9" t="s">
        <v>4447</v>
      </c>
      <c r="E19" s="9" t="s">
        <v>1586</v>
      </c>
      <c r="F19" s="9" t="s">
        <v>4447</v>
      </c>
    </row>
    <row r="20" spans="2:6" x14ac:dyDescent="0.4">
      <c r="B20" s="9" t="s">
        <v>4457</v>
      </c>
      <c r="C20" s="9" t="s">
        <v>1586</v>
      </c>
      <c r="D20" s="9" t="s">
        <v>4447</v>
      </c>
      <c r="E20" s="9" t="s">
        <v>1586</v>
      </c>
      <c r="F20" s="9" t="s">
        <v>4447</v>
      </c>
    </row>
    <row r="21" spans="2:6" x14ac:dyDescent="0.4">
      <c r="B21" s="6" t="s">
        <v>4458</v>
      </c>
      <c r="C21" s="9" t="s">
        <v>1595</v>
      </c>
      <c r="D21" s="9" t="s">
        <v>4880</v>
      </c>
      <c r="E21" s="9" t="s">
        <v>1661</v>
      </c>
      <c r="F21" s="9" t="s">
        <v>4881</v>
      </c>
    </row>
    <row r="22" spans="2:6" x14ac:dyDescent="0.4">
      <c r="B22" s="21" t="s">
        <v>4459</v>
      </c>
      <c r="C22" s="22" t="s">
        <v>4437</v>
      </c>
      <c r="D22" s="22" t="s">
        <v>4437</v>
      </c>
      <c r="E22" s="22" t="s">
        <v>4437</v>
      </c>
      <c r="F22" s="22" t="s">
        <v>4437</v>
      </c>
    </row>
    <row r="23" spans="2:6" x14ac:dyDescent="0.4">
      <c r="B23" s="6" t="s">
        <v>4460</v>
      </c>
      <c r="C23" s="9" t="s">
        <v>1676</v>
      </c>
      <c r="D23" s="9" t="s">
        <v>4882</v>
      </c>
      <c r="E23" s="9" t="s">
        <v>1698</v>
      </c>
      <c r="F23" s="9" t="s">
        <v>4883</v>
      </c>
    </row>
    <row r="24" spans="2:6" x14ac:dyDescent="0.4">
      <c r="B24" s="6" t="s">
        <v>4462</v>
      </c>
      <c r="C24" s="9" t="s">
        <v>1601</v>
      </c>
      <c r="D24" s="9" t="s">
        <v>4884</v>
      </c>
      <c r="E24" s="9" t="s">
        <v>1739</v>
      </c>
      <c r="F24" s="9" t="s">
        <v>4885</v>
      </c>
    </row>
    <row r="25" spans="2:6" x14ac:dyDescent="0.4">
      <c r="B25" s="6" t="s">
        <v>4682</v>
      </c>
      <c r="C25" s="9" t="s">
        <v>1663</v>
      </c>
      <c r="D25" s="9" t="s">
        <v>4538</v>
      </c>
      <c r="E25" s="9" t="s">
        <v>1670</v>
      </c>
      <c r="F25" s="9" t="s">
        <v>4886</v>
      </c>
    </row>
    <row r="26" spans="2:6" x14ac:dyDescent="0.4">
      <c r="B26" s="6" t="s">
        <v>4464</v>
      </c>
      <c r="C26" s="9" t="s">
        <v>1597</v>
      </c>
      <c r="D26" s="9" t="s">
        <v>4792</v>
      </c>
      <c r="E26" s="9" t="s">
        <v>1851</v>
      </c>
      <c r="F26" s="9" t="s">
        <v>4887</v>
      </c>
    </row>
    <row r="27" spans="2:6" x14ac:dyDescent="0.4">
      <c r="B27" s="21" t="s">
        <v>4465</v>
      </c>
      <c r="C27" s="22" t="s">
        <v>4437</v>
      </c>
      <c r="D27" s="22" t="s">
        <v>4437</v>
      </c>
      <c r="E27" s="22" t="s">
        <v>4437</v>
      </c>
      <c r="F27" s="22" t="s">
        <v>4437</v>
      </c>
    </row>
    <row r="28" spans="2:6" x14ac:dyDescent="0.4">
      <c r="B28" s="6" t="s">
        <v>4466</v>
      </c>
      <c r="C28" s="9" t="s">
        <v>1586</v>
      </c>
      <c r="D28" s="9" t="s">
        <v>4467</v>
      </c>
      <c r="E28" s="9" t="s">
        <v>1661</v>
      </c>
      <c r="F28" s="9" t="s">
        <v>4467</v>
      </c>
    </row>
    <row r="29" spans="2:6" x14ac:dyDescent="0.4">
      <c r="B29" s="6" t="s">
        <v>4468</v>
      </c>
      <c r="C29" s="9" t="s">
        <v>1586</v>
      </c>
      <c r="D29" s="9" t="s">
        <v>4467</v>
      </c>
      <c r="E29" s="9" t="s">
        <v>1586</v>
      </c>
      <c r="F29" s="9" t="s">
        <v>4467</v>
      </c>
    </row>
    <row r="30" spans="2:6" x14ac:dyDescent="0.4">
      <c r="B30" s="13" t="s">
        <v>4470</v>
      </c>
    </row>
  </sheetData>
  <mergeCells count="6">
    <mergeCell ref="B27:F27"/>
    <mergeCell ref="B4:B5"/>
    <mergeCell ref="C4:D4"/>
    <mergeCell ref="E4:F4"/>
    <mergeCell ref="B15:F15"/>
    <mergeCell ref="B22:F22"/>
  </mergeCells>
  <pageMargins left="0.7" right="0.7" top="0.75" bottom="0.75" header="0.3" footer="0.3"/>
  <pageSetup paperSize="9" orientation="portrait" horizontalDpi="300" verticalDpi="300"/>
</worksheet>
</file>

<file path=xl/worksheets/sheet7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7.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GYN-OP'!A1", "Zurück")</f>
        <v>Zurück</v>
      </c>
    </row>
    <row r="3" spans="1:7" x14ac:dyDescent="0.4">
      <c r="B3" s="7" t="s">
        <v>6864</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1999</v>
      </c>
      <c r="C6" s="5" t="s">
        <v>1597</v>
      </c>
      <c r="D6" s="5" t="s">
        <v>1586</v>
      </c>
      <c r="E6" s="5" t="s">
        <v>1643</v>
      </c>
      <c r="F6" s="5" t="s">
        <v>1595</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7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88.1523437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GYN-OP'!A1", "Zurück")</f>
        <v>Zurück</v>
      </c>
    </row>
    <row r="3" spans="1:5" x14ac:dyDescent="0.4">
      <c r="B3" s="7" t="s">
        <v>7149</v>
      </c>
    </row>
    <row r="4" spans="1:5" x14ac:dyDescent="0.4">
      <c r="B4" s="4" t="s">
        <v>6916</v>
      </c>
      <c r="C4" s="3" t="s">
        <v>6917</v>
      </c>
      <c r="D4" s="3" t="s">
        <v>6918</v>
      </c>
      <c r="E4" s="3" t="s">
        <v>6919</v>
      </c>
    </row>
    <row r="5" spans="1:5" x14ac:dyDescent="0.4">
      <c r="B5" s="6" t="s">
        <v>6957</v>
      </c>
      <c r="C5" s="5" t="s">
        <v>1922</v>
      </c>
      <c r="D5" s="5" t="s">
        <v>7134</v>
      </c>
      <c r="E5" s="5" t="s">
        <v>7135</v>
      </c>
    </row>
    <row r="6" spans="1:5" x14ac:dyDescent="0.4">
      <c r="B6" s="10" t="s">
        <v>7136</v>
      </c>
      <c r="C6" s="14" t="s">
        <v>3331</v>
      </c>
      <c r="D6" s="14" t="s">
        <v>7137</v>
      </c>
      <c r="E6" s="14" t="s">
        <v>7138</v>
      </c>
    </row>
    <row r="7" spans="1:5" x14ac:dyDescent="0.4">
      <c r="B7" s="6" t="s">
        <v>7139</v>
      </c>
      <c r="C7" s="5" t="s">
        <v>1922</v>
      </c>
      <c r="D7" s="5" t="s">
        <v>7140</v>
      </c>
      <c r="E7" s="5" t="s">
        <v>7141</v>
      </c>
    </row>
    <row r="8" spans="1:5" x14ac:dyDescent="0.4">
      <c r="B8" s="10" t="s">
        <v>7142</v>
      </c>
      <c r="C8" s="14" t="s">
        <v>1922</v>
      </c>
      <c r="D8" s="14" t="s">
        <v>7140</v>
      </c>
      <c r="E8" s="14" t="s">
        <v>7143</v>
      </c>
    </row>
    <row r="9" spans="1:5" x14ac:dyDescent="0.4">
      <c r="B9" s="6" t="s">
        <v>7144</v>
      </c>
      <c r="C9" s="5" t="s">
        <v>1922</v>
      </c>
      <c r="D9" s="5" t="s">
        <v>7145</v>
      </c>
      <c r="E9" s="5" t="s">
        <v>7143</v>
      </c>
    </row>
    <row r="10" spans="1:5" x14ac:dyDescent="0.4">
      <c r="B10" s="10" t="s">
        <v>3356</v>
      </c>
      <c r="C10" s="14" t="s">
        <v>7146</v>
      </c>
      <c r="D10" s="14" t="s">
        <v>7147</v>
      </c>
      <c r="E10" s="14" t="s">
        <v>7148</v>
      </c>
    </row>
  </sheetData>
  <pageMargins left="0.7" right="0.7" top="0.75" bottom="0.75" header="0.3" footer="0.3"/>
  <pageSetup paperSize="9" orientation="portrait" horizontalDpi="300" verticalDpi="300"/>
</worksheet>
</file>

<file path=xl/worksheets/sheet7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4.6" x14ac:dyDescent="0.4"/>
  <cols>
    <col min="2" max="2" width="9.69140625" customWidth="1"/>
    <col min="3" max="3" width="134.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GYN-OP'!A1", "Zurück")</f>
        <v>Zurück</v>
      </c>
    </row>
    <row r="3" spans="1:5" x14ac:dyDescent="0.4">
      <c r="B3" s="7" t="s">
        <v>667</v>
      </c>
    </row>
    <row r="4" spans="1:5" x14ac:dyDescent="0.4">
      <c r="B4" s="25" t="s">
        <v>36</v>
      </c>
      <c r="C4" s="25" t="s">
        <v>345</v>
      </c>
      <c r="D4" s="23" t="s">
        <v>38</v>
      </c>
      <c r="E4" s="25" t="s">
        <v>38</v>
      </c>
    </row>
    <row r="5" spans="1:5" x14ac:dyDescent="0.4">
      <c r="B5" s="24"/>
      <c r="C5" s="24"/>
      <c r="D5" s="8" t="s">
        <v>39</v>
      </c>
      <c r="E5" s="8" t="s">
        <v>40</v>
      </c>
    </row>
    <row r="6" spans="1:5" ht="24.9" x14ac:dyDescent="0.4">
      <c r="B6" s="6" t="s">
        <v>645</v>
      </c>
      <c r="C6" s="6" t="s">
        <v>646</v>
      </c>
      <c r="D6" s="9" t="s">
        <v>157</v>
      </c>
      <c r="E6" s="9" t="s">
        <v>158</v>
      </c>
    </row>
    <row r="7" spans="1:5" ht="24.9" x14ac:dyDescent="0.4">
      <c r="B7" s="10" t="s">
        <v>647</v>
      </c>
      <c r="C7" s="10" t="s">
        <v>648</v>
      </c>
      <c r="D7" s="11" t="s">
        <v>323</v>
      </c>
      <c r="E7" s="11" t="s">
        <v>324</v>
      </c>
    </row>
    <row r="8" spans="1:5" ht="24.9" x14ac:dyDescent="0.4">
      <c r="B8" s="6" t="s">
        <v>649</v>
      </c>
      <c r="C8" s="6" t="s">
        <v>650</v>
      </c>
      <c r="D8" s="9" t="s">
        <v>209</v>
      </c>
      <c r="E8" s="9" t="s">
        <v>210</v>
      </c>
    </row>
    <row r="9" spans="1:5" ht="24.9" x14ac:dyDescent="0.4">
      <c r="B9" s="10" t="s">
        <v>651</v>
      </c>
      <c r="C9" s="10" t="s">
        <v>652</v>
      </c>
      <c r="D9" s="11" t="s">
        <v>653</v>
      </c>
      <c r="E9" s="11" t="s">
        <v>654</v>
      </c>
    </row>
    <row r="10" spans="1:5" ht="24.9" x14ac:dyDescent="0.4">
      <c r="B10" s="6" t="s">
        <v>655</v>
      </c>
      <c r="C10" s="6" t="s">
        <v>656</v>
      </c>
      <c r="D10" s="9" t="s">
        <v>657</v>
      </c>
      <c r="E10" s="9" t="s">
        <v>658</v>
      </c>
    </row>
    <row r="11" spans="1:5" ht="24.9" x14ac:dyDescent="0.4">
      <c r="B11" s="10" t="s">
        <v>659</v>
      </c>
      <c r="C11" s="10" t="s">
        <v>660</v>
      </c>
      <c r="D11" s="11" t="s">
        <v>661</v>
      </c>
      <c r="E11" s="11" t="s">
        <v>662</v>
      </c>
    </row>
    <row r="12" spans="1:5" ht="24.9" x14ac:dyDescent="0.4">
      <c r="B12" s="6" t="s">
        <v>663</v>
      </c>
      <c r="C12" s="6" t="s">
        <v>664</v>
      </c>
      <c r="D12" s="9" t="s">
        <v>665</v>
      </c>
      <c r="E12" s="9" t="s">
        <v>666</v>
      </c>
    </row>
  </sheetData>
  <mergeCells count="3">
    <mergeCell ref="B4:B5"/>
    <mergeCell ref="C4:C5"/>
    <mergeCell ref="D4:E4"/>
  </mergeCells>
  <pageMargins left="0.7" right="0.7" top="0.75" bottom="0.75" header="0.3" footer="0.3"/>
  <pageSetup paperSize="9" orientation="portrait" horizontalDpi="300" verticalDpi="300"/>
</worksheet>
</file>

<file path=xl/worksheets/sheet7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4.6" x14ac:dyDescent="0.4"/>
  <cols>
    <col min="2" max="2" width="9.69140625" customWidth="1"/>
    <col min="3" max="3" width="77.843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GYN-OP'!A1", "Zurück")</f>
        <v>Zurück</v>
      </c>
    </row>
    <row r="3" spans="1:5" x14ac:dyDescent="0.4">
      <c r="B3" s="7" t="s">
        <v>214</v>
      </c>
    </row>
    <row r="4" spans="1:5" x14ac:dyDescent="0.4">
      <c r="B4" s="25" t="s">
        <v>36</v>
      </c>
      <c r="C4" s="25" t="s">
        <v>37</v>
      </c>
      <c r="D4" s="23" t="s">
        <v>38</v>
      </c>
      <c r="E4" s="25" t="s">
        <v>38</v>
      </c>
    </row>
    <row r="5" spans="1:5" x14ac:dyDescent="0.4">
      <c r="B5" s="24"/>
      <c r="C5" s="24"/>
      <c r="D5" s="8" t="s">
        <v>39</v>
      </c>
      <c r="E5" s="8" t="s">
        <v>40</v>
      </c>
    </row>
    <row r="6" spans="1:5" x14ac:dyDescent="0.4">
      <c r="B6" s="21" t="s">
        <v>61</v>
      </c>
      <c r="C6" s="21"/>
      <c r="D6" s="29"/>
      <c r="E6" s="29"/>
    </row>
    <row r="7" spans="1:5" ht="24.9" x14ac:dyDescent="0.4">
      <c r="B7" s="6" t="s">
        <v>203</v>
      </c>
      <c r="C7" s="6" t="s">
        <v>204</v>
      </c>
      <c r="D7" s="9" t="s">
        <v>205</v>
      </c>
      <c r="E7" s="9" t="s">
        <v>206</v>
      </c>
    </row>
    <row r="8" spans="1:5" ht="24.9" x14ac:dyDescent="0.4">
      <c r="B8" s="6" t="s">
        <v>207</v>
      </c>
      <c r="C8" s="6" t="s">
        <v>208</v>
      </c>
      <c r="D8" s="9" t="s">
        <v>209</v>
      </c>
      <c r="E8" s="9" t="s">
        <v>210</v>
      </c>
    </row>
    <row r="9" spans="1:5" x14ac:dyDescent="0.4">
      <c r="B9" s="21" t="s">
        <v>41</v>
      </c>
      <c r="C9" s="21"/>
      <c r="D9" s="29"/>
      <c r="E9" s="29"/>
    </row>
    <row r="10" spans="1:5" ht="24.9" x14ac:dyDescent="0.4">
      <c r="B10" s="6" t="s">
        <v>211</v>
      </c>
      <c r="C10" s="6" t="s">
        <v>43</v>
      </c>
      <c r="D10" s="9" t="s">
        <v>167</v>
      </c>
      <c r="E10" s="9" t="s">
        <v>168</v>
      </c>
    </row>
    <row r="11" spans="1:5" ht="24.9" x14ac:dyDescent="0.4">
      <c r="B11" s="6" t="s">
        <v>212</v>
      </c>
      <c r="C11" s="6" t="s">
        <v>47</v>
      </c>
      <c r="D11" s="9" t="s">
        <v>148</v>
      </c>
      <c r="E11" s="9" t="s">
        <v>149</v>
      </c>
    </row>
    <row r="12" spans="1:5" ht="24.9" x14ac:dyDescent="0.4">
      <c r="B12" s="6" t="s">
        <v>213</v>
      </c>
      <c r="C12" s="6" t="s">
        <v>51</v>
      </c>
      <c r="D12" s="9" t="s">
        <v>44</v>
      </c>
      <c r="E12" s="9" t="s">
        <v>45</v>
      </c>
    </row>
  </sheetData>
  <mergeCells count="5">
    <mergeCell ref="B4:B5"/>
    <mergeCell ref="C4:C5"/>
    <mergeCell ref="D4:E4"/>
    <mergeCell ref="B6:E6"/>
    <mergeCell ref="B9:E9"/>
  </mergeCells>
  <pageMargins left="0.7" right="0.7" top="0.75" bottom="0.75" header="0.3" footer="0.3"/>
  <pageSetup paperSize="9" orientation="portrait" horizontalDpi="300" verticalDpi="300"/>
</worksheet>
</file>

<file path=xl/worksheets/sheet7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baseColWidth="10" defaultRowHeight="14.6" x14ac:dyDescent="0.4"/>
  <cols>
    <col min="2" max="2" width="9.69140625" customWidth="1"/>
    <col min="3" max="3" width="134.69140625" customWidth="1"/>
    <col min="4" max="4" width="39.69140625" customWidth="1"/>
    <col min="5" max="5" width="22.69140625" customWidth="1"/>
    <col min="6" max="7" width="20.4609375" customWidth="1"/>
  </cols>
  <sheetData>
    <row r="1" spans="1:7" x14ac:dyDescent="0.4">
      <c r="A1" s="2" t="str">
        <f>HYPERLINK("#'Auswahl Auswertungsmodul'!A1", "Zurück zum Start")</f>
        <v>Zurück zum Start</v>
      </c>
    </row>
    <row r="2" spans="1:7" x14ac:dyDescent="0.4">
      <c r="A2" s="2" t="str">
        <f>HYPERLINK("#'Auswahl GYN-OP'!A1", "Zurück")</f>
        <v>Zurück</v>
      </c>
    </row>
    <row r="3" spans="1:7" x14ac:dyDescent="0.4">
      <c r="B3" s="7" t="s">
        <v>1293</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645</v>
      </c>
      <c r="C6" s="6" t="s">
        <v>646</v>
      </c>
      <c r="D6" s="9" t="s">
        <v>158</v>
      </c>
      <c r="E6" s="9" t="s">
        <v>157</v>
      </c>
      <c r="F6" s="9" t="s">
        <v>158</v>
      </c>
      <c r="G6" s="9" t="s">
        <v>158</v>
      </c>
    </row>
    <row r="7" spans="1:7" ht="24.9" x14ac:dyDescent="0.4">
      <c r="B7" s="10" t="s">
        <v>647</v>
      </c>
      <c r="C7" s="10" t="s">
        <v>648</v>
      </c>
      <c r="D7" s="11" t="s">
        <v>324</v>
      </c>
      <c r="E7" s="11" t="s">
        <v>323</v>
      </c>
      <c r="F7" s="11" t="s">
        <v>324</v>
      </c>
      <c r="G7" s="11" t="s">
        <v>324</v>
      </c>
    </row>
    <row r="8" spans="1:7" ht="24.9" x14ac:dyDescent="0.4">
      <c r="B8" s="6" t="s">
        <v>649</v>
      </c>
      <c r="C8" s="6" t="s">
        <v>650</v>
      </c>
      <c r="D8" s="9" t="s">
        <v>1280</v>
      </c>
      <c r="E8" s="9" t="s">
        <v>1281</v>
      </c>
      <c r="F8" s="9" t="s">
        <v>210</v>
      </c>
      <c r="G8" s="9" t="s">
        <v>210</v>
      </c>
    </row>
    <row r="9" spans="1:7" ht="24.9" x14ac:dyDescent="0.4">
      <c r="B9" s="10" t="s">
        <v>651</v>
      </c>
      <c r="C9" s="10" t="s">
        <v>652</v>
      </c>
      <c r="D9" s="11" t="s">
        <v>1282</v>
      </c>
      <c r="E9" s="11" t="s">
        <v>1283</v>
      </c>
      <c r="F9" s="11" t="s">
        <v>1284</v>
      </c>
      <c r="G9" s="11" t="s">
        <v>654</v>
      </c>
    </row>
    <row r="10" spans="1:7" ht="24.9" x14ac:dyDescent="0.4">
      <c r="B10" s="6" t="s">
        <v>655</v>
      </c>
      <c r="C10" s="6" t="s">
        <v>656</v>
      </c>
      <c r="D10" s="9" t="s">
        <v>1285</v>
      </c>
      <c r="E10" s="9" t="s">
        <v>1286</v>
      </c>
      <c r="F10" s="9" t="s">
        <v>1287</v>
      </c>
      <c r="G10" s="9" t="s">
        <v>658</v>
      </c>
    </row>
    <row r="11" spans="1:7" ht="24.9" x14ac:dyDescent="0.4">
      <c r="B11" s="10" t="s">
        <v>659</v>
      </c>
      <c r="C11" s="10" t="s">
        <v>660</v>
      </c>
      <c r="D11" s="11" t="s">
        <v>1288</v>
      </c>
      <c r="E11" s="11" t="s">
        <v>1289</v>
      </c>
      <c r="F11" s="11" t="s">
        <v>1290</v>
      </c>
      <c r="G11" s="11" t="s">
        <v>662</v>
      </c>
    </row>
    <row r="12" spans="1:7" ht="24.9" x14ac:dyDescent="0.4">
      <c r="B12" s="6" t="s">
        <v>663</v>
      </c>
      <c r="C12" s="6" t="s">
        <v>664</v>
      </c>
      <c r="D12" s="9" t="s">
        <v>1291</v>
      </c>
      <c r="E12" s="9" t="s">
        <v>1292</v>
      </c>
      <c r="F12" s="9" t="s">
        <v>666</v>
      </c>
      <c r="G12" s="9" t="s">
        <v>666</v>
      </c>
    </row>
    <row r="13" spans="1:7" x14ac:dyDescent="0.4">
      <c r="B13"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7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baseColWidth="10" defaultRowHeight="14.6" x14ac:dyDescent="0.4"/>
  <cols>
    <col min="2" max="2" width="9.69140625" customWidth="1"/>
    <col min="3" max="3" width="77.84375" customWidth="1"/>
    <col min="4" max="4" width="39.69140625" customWidth="1"/>
    <col min="5" max="5" width="21.69140625" customWidth="1"/>
    <col min="6" max="7" width="20.4609375" customWidth="1"/>
  </cols>
  <sheetData>
    <row r="1" spans="1:7" x14ac:dyDescent="0.4">
      <c r="A1" s="2" t="str">
        <f>HYPERLINK("#'Auswahl Auswertungsmodul'!A1", "Zurück zum Start")</f>
        <v>Zurück zum Start</v>
      </c>
    </row>
    <row r="2" spans="1:7" x14ac:dyDescent="0.4">
      <c r="A2" s="2" t="str">
        <f>HYPERLINK("#'Auswahl GYN-OP'!A1", "Zurück")</f>
        <v>Zurück</v>
      </c>
    </row>
    <row r="3" spans="1:7" x14ac:dyDescent="0.4">
      <c r="B3" s="7" t="s">
        <v>942</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61</v>
      </c>
      <c r="C6" s="21"/>
      <c r="D6" s="29"/>
      <c r="E6" s="29"/>
      <c r="F6" s="29"/>
      <c r="G6" s="29"/>
    </row>
    <row r="7" spans="1:7" ht="24.9" x14ac:dyDescent="0.4">
      <c r="B7" s="6" t="s">
        <v>203</v>
      </c>
      <c r="C7" s="6" t="s">
        <v>204</v>
      </c>
      <c r="D7" s="9" t="s">
        <v>206</v>
      </c>
      <c r="E7" s="9" t="s">
        <v>205</v>
      </c>
      <c r="F7" s="9" t="s">
        <v>206</v>
      </c>
      <c r="G7" s="9" t="s">
        <v>206</v>
      </c>
    </row>
    <row r="8" spans="1:7" ht="24.9" x14ac:dyDescent="0.4">
      <c r="B8" s="6" t="s">
        <v>207</v>
      </c>
      <c r="C8" s="6" t="s">
        <v>208</v>
      </c>
      <c r="D8" s="9" t="s">
        <v>938</v>
      </c>
      <c r="E8" s="9" t="s">
        <v>939</v>
      </c>
      <c r="F8" s="9" t="s">
        <v>210</v>
      </c>
      <c r="G8" s="9" t="s">
        <v>210</v>
      </c>
    </row>
    <row r="9" spans="1:7" x14ac:dyDescent="0.4">
      <c r="B9" s="21" t="s">
        <v>41</v>
      </c>
      <c r="C9" s="21"/>
      <c r="D9" s="29"/>
      <c r="E9" s="29"/>
      <c r="F9" s="29"/>
      <c r="G9" s="29"/>
    </row>
    <row r="10" spans="1:7" ht="24.9" x14ac:dyDescent="0.4">
      <c r="B10" s="6" t="s">
        <v>211</v>
      </c>
      <c r="C10" s="6" t="s">
        <v>43</v>
      </c>
      <c r="D10" s="9" t="s">
        <v>933</v>
      </c>
      <c r="E10" s="9" t="s">
        <v>934</v>
      </c>
      <c r="F10" s="9" t="s">
        <v>168</v>
      </c>
      <c r="G10" s="9" t="s">
        <v>168</v>
      </c>
    </row>
    <row r="11" spans="1:7" ht="24.9" x14ac:dyDescent="0.4">
      <c r="B11" s="6" t="s">
        <v>212</v>
      </c>
      <c r="C11" s="6" t="s">
        <v>47</v>
      </c>
      <c r="D11" s="9" t="s">
        <v>940</v>
      </c>
      <c r="E11" s="9" t="s">
        <v>941</v>
      </c>
      <c r="F11" s="9" t="s">
        <v>149</v>
      </c>
      <c r="G11" s="9" t="s">
        <v>149</v>
      </c>
    </row>
    <row r="12" spans="1:7" ht="24.9" x14ac:dyDescent="0.4">
      <c r="B12" s="6" t="s">
        <v>213</v>
      </c>
      <c r="C12" s="6" t="s">
        <v>51</v>
      </c>
      <c r="D12" s="9" t="s">
        <v>45</v>
      </c>
      <c r="E12" s="9" t="s">
        <v>44</v>
      </c>
      <c r="F12" s="9" t="s">
        <v>45</v>
      </c>
      <c r="G12" s="9" t="s">
        <v>45</v>
      </c>
    </row>
    <row r="13" spans="1:7" x14ac:dyDescent="0.4">
      <c r="B13" s="13" t="s">
        <v>859</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7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baseColWidth="10" defaultRowHeight="14.6" x14ac:dyDescent="0.4"/>
  <cols>
    <col min="2" max="2" width="9.69140625" customWidth="1"/>
    <col min="3" max="3" width="134.69140625" customWidth="1"/>
    <col min="4" max="4" width="250.69140625" customWidth="1"/>
  </cols>
  <sheetData>
    <row r="1" spans="1:4" x14ac:dyDescent="0.4">
      <c r="A1" s="2" t="str">
        <f>HYPERLINK("#'Auswahl Auswertungsmodul'!A1", "Zurück zum Start")</f>
        <v>Zurück zum Start</v>
      </c>
    </row>
    <row r="2" spans="1:4" x14ac:dyDescent="0.4">
      <c r="A2" s="2" t="str">
        <f>HYPERLINK("#'Auswahl GYN-OP'!A1", "Zurück")</f>
        <v>Zurück</v>
      </c>
    </row>
    <row r="3" spans="1:4" x14ac:dyDescent="0.4">
      <c r="B3" s="7" t="s">
        <v>1513</v>
      </c>
    </row>
    <row r="4" spans="1:4" x14ac:dyDescent="0.4">
      <c r="B4" s="3" t="s">
        <v>36</v>
      </c>
      <c r="C4" s="4" t="s">
        <v>345</v>
      </c>
      <c r="D4" s="4" t="s">
        <v>1028</v>
      </c>
    </row>
    <row r="5" spans="1:4" ht="62.15" x14ac:dyDescent="0.4">
      <c r="B5" s="5" t="s">
        <v>649</v>
      </c>
      <c r="C5" s="6" t="s">
        <v>650</v>
      </c>
      <c r="D5" s="6" t="s">
        <v>1508</v>
      </c>
    </row>
    <row r="6" spans="1:4" ht="62.15" x14ac:dyDescent="0.4">
      <c r="B6" s="14" t="s">
        <v>651</v>
      </c>
      <c r="C6" s="10" t="s">
        <v>652</v>
      </c>
      <c r="D6" s="10" t="s">
        <v>1509</v>
      </c>
    </row>
    <row r="7" spans="1:4" x14ac:dyDescent="0.4">
      <c r="B7" s="5" t="s">
        <v>655</v>
      </c>
      <c r="C7" s="6" t="s">
        <v>656</v>
      </c>
      <c r="D7" s="6" t="s">
        <v>1510</v>
      </c>
    </row>
    <row r="8" spans="1:4" ht="62.15" x14ac:dyDescent="0.4">
      <c r="B8" s="14" t="s">
        <v>659</v>
      </c>
      <c r="C8" s="10" t="s">
        <v>660</v>
      </c>
      <c r="D8" s="10" t="s">
        <v>1511</v>
      </c>
    </row>
    <row r="9" spans="1:4" ht="186.45" x14ac:dyDescent="0.4">
      <c r="B9" s="5" t="s">
        <v>663</v>
      </c>
      <c r="C9" s="6" t="s">
        <v>664</v>
      </c>
      <c r="D9" s="6" t="s">
        <v>1512</v>
      </c>
    </row>
  </sheetData>
  <pageMargins left="0.7" right="0.7" top="0.75" bottom="0.75" header="0.3" footer="0.3"/>
  <pageSetup paperSize="9" orientation="portrait" horizontalDpi="300" verticalDpi="300"/>
</worksheet>
</file>

<file path=xl/worksheets/sheet7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baseColWidth="10" defaultRowHeight="14.6" x14ac:dyDescent="0.4"/>
  <cols>
    <col min="2" max="2" width="9.69140625" customWidth="1"/>
    <col min="3" max="3" width="77.84375" customWidth="1"/>
    <col min="4" max="4" width="71" customWidth="1"/>
  </cols>
  <sheetData>
    <row r="1" spans="1:4" x14ac:dyDescent="0.4">
      <c r="A1" s="2" t="str">
        <f>HYPERLINK("#'Auswahl Auswertungsmodul'!A1", "Zurück zum Start")</f>
        <v>Zurück zum Start</v>
      </c>
    </row>
    <row r="2" spans="1:4" x14ac:dyDescent="0.4">
      <c r="A2" s="2" t="str">
        <f>HYPERLINK("#'Auswahl GYN-OP'!A1", "Zurück")</f>
        <v>Zurück</v>
      </c>
    </row>
    <row r="3" spans="1:4" x14ac:dyDescent="0.4">
      <c r="B3" s="7" t="s">
        <v>1066</v>
      </c>
    </row>
    <row r="4" spans="1:4" x14ac:dyDescent="0.4">
      <c r="B4" s="3" t="s">
        <v>36</v>
      </c>
      <c r="C4" s="4" t="s">
        <v>37</v>
      </c>
      <c r="D4" s="4" t="s">
        <v>1028</v>
      </c>
    </row>
    <row r="5" spans="1:4" x14ac:dyDescent="0.4">
      <c r="B5" s="21" t="s">
        <v>61</v>
      </c>
      <c r="C5" s="21"/>
      <c r="D5" s="21"/>
    </row>
    <row r="6" spans="1:4" x14ac:dyDescent="0.4">
      <c r="B6" s="5" t="s">
        <v>207</v>
      </c>
      <c r="C6" s="6" t="s">
        <v>208</v>
      </c>
      <c r="D6" s="6" t="s">
        <v>1063</v>
      </c>
    </row>
    <row r="7" spans="1:4" x14ac:dyDescent="0.4">
      <c r="B7" s="21" t="s">
        <v>41</v>
      </c>
      <c r="C7" s="21"/>
      <c r="D7" s="21"/>
    </row>
    <row r="8" spans="1:4" x14ac:dyDescent="0.4">
      <c r="B8" s="5" t="s">
        <v>211</v>
      </c>
      <c r="C8" s="6" t="s">
        <v>43</v>
      </c>
      <c r="D8" s="6" t="s">
        <v>1064</v>
      </c>
    </row>
    <row r="9" spans="1:4" x14ac:dyDescent="0.4">
      <c r="B9" s="5" t="s">
        <v>212</v>
      </c>
      <c r="C9" s="6" t="s">
        <v>47</v>
      </c>
      <c r="D9" s="6" t="s">
        <v>1065</v>
      </c>
    </row>
  </sheetData>
  <mergeCells count="2">
    <mergeCell ref="B5:D5"/>
    <mergeCell ref="B7:D7"/>
  </mergeCells>
  <pageMargins left="0.7" right="0.7" top="0.75" bottom="0.75" header="0.3" footer="0.3"/>
  <pageSetup paperSize="9" orientation="portrait" horizontalDpi="300" verticalDpi="300"/>
</worksheet>
</file>

<file path=xl/worksheets/sheet7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baseColWidth="10" defaultRowHeight="14.6" x14ac:dyDescent="0.4"/>
  <cols>
    <col min="2" max="2" width="9.69140625" customWidth="1"/>
    <col min="3" max="3" width="77.8437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GYN-OP'!A1", "Zurück")</f>
        <v>Zurück</v>
      </c>
    </row>
    <row r="3" spans="1:7" x14ac:dyDescent="0.4">
      <c r="B3" s="7" t="s">
        <v>1686</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61</v>
      </c>
      <c r="C6" s="21"/>
      <c r="D6" s="29"/>
      <c r="E6" s="29"/>
      <c r="F6" s="29"/>
      <c r="G6" s="29"/>
    </row>
    <row r="7" spans="1:7" ht="24.9" x14ac:dyDescent="0.4">
      <c r="B7" s="6" t="s">
        <v>203</v>
      </c>
      <c r="C7" s="6" t="s">
        <v>204</v>
      </c>
      <c r="D7" s="9" t="s">
        <v>1682</v>
      </c>
      <c r="E7" s="9" t="s">
        <v>1683</v>
      </c>
      <c r="F7" s="9" t="s">
        <v>328</v>
      </c>
      <c r="G7" s="9" t="s">
        <v>1273</v>
      </c>
    </row>
    <row r="8" spans="1:7" ht="24.9" x14ac:dyDescent="0.4">
      <c r="B8" s="6" t="s">
        <v>207</v>
      </c>
      <c r="C8" s="6" t="s">
        <v>208</v>
      </c>
      <c r="D8" s="9" t="s">
        <v>1684</v>
      </c>
      <c r="E8" s="9" t="s">
        <v>1685</v>
      </c>
      <c r="F8" s="9" t="s">
        <v>938</v>
      </c>
      <c r="G8" s="9" t="s">
        <v>1153</v>
      </c>
    </row>
    <row r="9" spans="1:7" x14ac:dyDescent="0.4">
      <c r="B9" s="21" t="s">
        <v>41</v>
      </c>
      <c r="C9" s="21"/>
      <c r="D9" s="29"/>
      <c r="E9" s="29"/>
      <c r="F9" s="29"/>
      <c r="G9" s="29"/>
    </row>
    <row r="10" spans="1:7" ht="24.9" x14ac:dyDescent="0.4">
      <c r="B10" s="6" t="s">
        <v>211</v>
      </c>
      <c r="C10" s="6" t="s">
        <v>43</v>
      </c>
      <c r="D10" s="9" t="s">
        <v>1668</v>
      </c>
      <c r="E10" s="9" t="s">
        <v>971</v>
      </c>
      <c r="F10" s="9" t="s">
        <v>168</v>
      </c>
      <c r="G10" s="9" t="s">
        <v>168</v>
      </c>
    </row>
    <row r="11" spans="1:7" ht="24.9" x14ac:dyDescent="0.4">
      <c r="B11" s="6" t="s">
        <v>212</v>
      </c>
      <c r="C11" s="6" t="s">
        <v>47</v>
      </c>
      <c r="D11" s="9" t="s">
        <v>1663</v>
      </c>
      <c r="E11" s="9" t="s">
        <v>902</v>
      </c>
      <c r="F11" s="9" t="s">
        <v>149</v>
      </c>
      <c r="G11" s="9" t="s">
        <v>149</v>
      </c>
    </row>
    <row r="12" spans="1:7" ht="24.9" x14ac:dyDescent="0.4">
      <c r="B12" s="6" t="s">
        <v>213</v>
      </c>
      <c r="C12" s="6" t="s">
        <v>51</v>
      </c>
      <c r="D12" s="9" t="s">
        <v>1584</v>
      </c>
      <c r="E12" s="9" t="s">
        <v>898</v>
      </c>
      <c r="F12" s="9" t="s">
        <v>45</v>
      </c>
      <c r="G12" s="9" t="s">
        <v>45</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7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baseColWidth="10" defaultRowHeight="14.6" x14ac:dyDescent="0.4"/>
  <cols>
    <col min="2" max="2" width="9.69140625" customWidth="1"/>
    <col min="3" max="3" width="77.8437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GYN-OP'!A1", "Zurück")</f>
        <v>Zurück</v>
      </c>
    </row>
    <row r="3" spans="1:5" x14ac:dyDescent="0.4">
      <c r="B3" s="7" t="s">
        <v>1771</v>
      </c>
    </row>
    <row r="4" spans="1:5" x14ac:dyDescent="0.4">
      <c r="B4" s="3" t="s">
        <v>36</v>
      </c>
      <c r="C4" s="4" t="s">
        <v>37</v>
      </c>
      <c r="D4" s="3" t="s">
        <v>1747</v>
      </c>
      <c r="E4" s="4" t="s">
        <v>1028</v>
      </c>
    </row>
    <row r="5" spans="1:5" x14ac:dyDescent="0.4">
      <c r="B5" s="21" t="s">
        <v>61</v>
      </c>
      <c r="C5" s="21"/>
      <c r="D5" s="30"/>
      <c r="E5" s="21"/>
    </row>
    <row r="6" spans="1:5" x14ac:dyDescent="0.4">
      <c r="B6" s="5" t="s">
        <v>203</v>
      </c>
      <c r="C6" s="6" t="s">
        <v>204</v>
      </c>
      <c r="D6" s="5" t="s">
        <v>4</v>
      </c>
      <c r="E6" s="6" t="s">
        <v>1768</v>
      </c>
    </row>
    <row r="7" spans="1:5" ht="37.299999999999997" x14ac:dyDescent="0.4">
      <c r="B7" s="5" t="s">
        <v>203</v>
      </c>
      <c r="C7" s="6" t="s">
        <v>204</v>
      </c>
      <c r="D7" s="5" t="s">
        <v>13</v>
      </c>
      <c r="E7" s="6" t="s">
        <v>1769</v>
      </c>
    </row>
    <row r="8" spans="1:5" x14ac:dyDescent="0.4">
      <c r="B8" s="5" t="s">
        <v>207</v>
      </c>
      <c r="C8" s="6" t="s">
        <v>208</v>
      </c>
      <c r="D8" s="5" t="s">
        <v>10</v>
      </c>
      <c r="E8" s="6" t="s">
        <v>1748</v>
      </c>
    </row>
    <row r="9" spans="1:5" ht="124.3" x14ac:dyDescent="0.4">
      <c r="B9" s="5" t="s">
        <v>207</v>
      </c>
      <c r="C9" s="6" t="s">
        <v>208</v>
      </c>
      <c r="D9" s="5" t="s">
        <v>13</v>
      </c>
      <c r="E9" s="6" t="s">
        <v>1770</v>
      </c>
    </row>
    <row r="10" spans="1:5" x14ac:dyDescent="0.4">
      <c r="B10" s="21" t="s">
        <v>41</v>
      </c>
      <c r="C10" s="21"/>
      <c r="D10" s="30"/>
      <c r="E10" s="21"/>
    </row>
    <row r="11" spans="1:5" x14ac:dyDescent="0.4">
      <c r="B11" s="5" t="s">
        <v>212</v>
      </c>
      <c r="C11" s="6" t="s">
        <v>47</v>
      </c>
      <c r="D11" s="5" t="s">
        <v>4</v>
      </c>
      <c r="E11" s="6" t="s">
        <v>1748</v>
      </c>
    </row>
  </sheetData>
  <mergeCells count="2">
    <mergeCell ref="B5:E5"/>
    <mergeCell ref="B10:E10"/>
  </mergeCells>
  <pageMargins left="0.7" right="0.7" top="0.75" bottom="0.75" header="0.3" footer="0.3"/>
  <pageSetup paperSize="9" orientation="portrait" horizontalDpi="300" verticalDpi="30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workbookViewId="0"/>
  </sheetViews>
  <sheetFormatPr baseColWidth="10" defaultRowHeight="14.6" x14ac:dyDescent="0.4"/>
  <cols>
    <col min="2" max="2" width="9.69140625" customWidth="1"/>
    <col min="3" max="3" width="54.69140625" customWidth="1"/>
    <col min="4" max="4" width="17" customWidth="1"/>
    <col min="5" max="5" width="64.69140625" customWidth="1"/>
    <col min="6" max="6" width="22.69140625" customWidth="1"/>
    <col min="7" max="8" width="47.69140625" customWidth="1"/>
    <col min="9" max="9" width="40.69140625" customWidth="1"/>
    <col min="10" max="10" width="35.69140625" customWidth="1"/>
    <col min="11" max="11" width="40.69140625" customWidth="1"/>
    <col min="12" max="12" width="33.69140625" customWidth="1"/>
    <col min="13" max="13" width="40.69140625" customWidth="1"/>
    <col min="14" max="14" width="32.69140625" customWidth="1"/>
    <col min="15" max="15" width="40.69140625" customWidth="1"/>
    <col min="16" max="16" width="32.69140625" customWidth="1"/>
  </cols>
  <sheetData>
    <row r="1" spans="1:16" x14ac:dyDescent="0.4">
      <c r="A1" s="2" t="str">
        <f>HYPERLINK("#'Auswahl Auswertungsmodul'!A1", "Zurück zum Start")</f>
        <v>Zurück zum Start</v>
      </c>
    </row>
    <row r="2" spans="1:16" x14ac:dyDescent="0.4">
      <c r="A2" s="2" t="str">
        <f>HYPERLINK("#'Auswahl WI-HI-S'!A1", "Zurück")</f>
        <v>Zurück</v>
      </c>
    </row>
    <row r="3" spans="1:16" x14ac:dyDescent="0.4">
      <c r="B3" s="7" t="s">
        <v>6154</v>
      </c>
    </row>
    <row r="4" spans="1:16" x14ac:dyDescent="0.4">
      <c r="B4" s="25" t="s">
        <v>36</v>
      </c>
      <c r="C4" s="25" t="s">
        <v>2081</v>
      </c>
      <c r="D4" s="25" t="s">
        <v>1608</v>
      </c>
      <c r="E4" s="26" t="s">
        <v>5749</v>
      </c>
      <c r="F4" s="26" t="s">
        <v>5252</v>
      </c>
      <c r="G4" s="23" t="s">
        <v>5253</v>
      </c>
      <c r="H4" s="25" t="s">
        <v>5253</v>
      </c>
      <c r="I4" s="25" t="s">
        <v>5253</v>
      </c>
      <c r="J4" s="25" t="s">
        <v>5253</v>
      </c>
      <c r="K4" s="25" t="s">
        <v>5253</v>
      </c>
      <c r="L4" s="25" t="s">
        <v>5253</v>
      </c>
      <c r="M4" s="25" t="s">
        <v>5253</v>
      </c>
      <c r="N4" s="25" t="s">
        <v>5253</v>
      </c>
      <c r="O4" s="25" t="s">
        <v>5253</v>
      </c>
      <c r="P4" s="25" t="s">
        <v>5253</v>
      </c>
    </row>
    <row r="5" spans="1:16" x14ac:dyDescent="0.4">
      <c r="B5" s="28"/>
      <c r="C5" s="28"/>
      <c r="D5" s="28"/>
      <c r="E5" s="28"/>
      <c r="F5" s="28"/>
      <c r="G5" s="28" t="s">
        <v>4458</v>
      </c>
      <c r="H5" s="28" t="s">
        <v>4458</v>
      </c>
      <c r="I5" s="28" t="s">
        <v>5254</v>
      </c>
      <c r="J5" s="28" t="s">
        <v>5254</v>
      </c>
      <c r="K5" s="28" t="s">
        <v>5255</v>
      </c>
      <c r="L5" s="28" t="s">
        <v>5255</v>
      </c>
      <c r="M5" s="28" t="s">
        <v>4348</v>
      </c>
      <c r="N5" s="28" t="s">
        <v>4348</v>
      </c>
      <c r="O5" s="28" t="s">
        <v>4464</v>
      </c>
      <c r="P5" s="28" t="s">
        <v>4464</v>
      </c>
    </row>
    <row r="6" spans="1:16" x14ac:dyDescent="0.4">
      <c r="B6" s="27"/>
      <c r="C6" s="27"/>
      <c r="D6" s="27"/>
      <c r="E6" s="27"/>
      <c r="F6" s="27"/>
      <c r="G6" s="8" t="s">
        <v>5256</v>
      </c>
      <c r="H6" s="8" t="s">
        <v>5750</v>
      </c>
      <c r="I6" s="8" t="s">
        <v>5256</v>
      </c>
      <c r="J6" s="8" t="s">
        <v>5750</v>
      </c>
      <c r="K6" s="8" t="s">
        <v>5256</v>
      </c>
      <c r="L6" s="8" t="s">
        <v>5750</v>
      </c>
      <c r="M6" s="8" t="s">
        <v>5256</v>
      </c>
      <c r="N6" s="8" t="s">
        <v>5750</v>
      </c>
      <c r="O6" s="8" t="s">
        <v>5256</v>
      </c>
      <c r="P6" s="8" t="s">
        <v>5750</v>
      </c>
    </row>
    <row r="7" spans="1:16" ht="24.9" x14ac:dyDescent="0.4">
      <c r="B7" s="6" t="s">
        <v>548</v>
      </c>
      <c r="C7" s="6" t="s">
        <v>549</v>
      </c>
      <c r="D7" s="6" t="s">
        <v>1610</v>
      </c>
      <c r="E7" s="9" t="s">
        <v>6130</v>
      </c>
      <c r="F7" s="9" t="s">
        <v>1656</v>
      </c>
      <c r="G7" s="9" t="s">
        <v>6131</v>
      </c>
      <c r="H7" s="9" t="s">
        <v>6132</v>
      </c>
      <c r="I7" s="9" t="s">
        <v>6133</v>
      </c>
      <c r="J7" s="9" t="s">
        <v>6134</v>
      </c>
      <c r="K7" s="9" t="s">
        <v>6135</v>
      </c>
      <c r="L7" s="9" t="s">
        <v>6136</v>
      </c>
      <c r="M7" s="9" t="s">
        <v>2491</v>
      </c>
      <c r="N7" s="9" t="s">
        <v>6137</v>
      </c>
      <c r="O7" s="9" t="s">
        <v>2973</v>
      </c>
      <c r="P7" s="9" t="s">
        <v>6138</v>
      </c>
    </row>
    <row r="8" spans="1:16" ht="24.9" x14ac:dyDescent="0.4">
      <c r="B8" s="6" t="s">
        <v>548</v>
      </c>
      <c r="C8" s="6" t="s">
        <v>549</v>
      </c>
      <c r="D8" s="6" t="s">
        <v>1613</v>
      </c>
      <c r="E8" s="9" t="s">
        <v>6139</v>
      </c>
      <c r="F8" s="9" t="s">
        <v>1586</v>
      </c>
      <c r="G8" s="9" t="s">
        <v>1909</v>
      </c>
      <c r="H8" s="9" t="s">
        <v>6140</v>
      </c>
      <c r="I8" s="9" t="s">
        <v>873</v>
      </c>
      <c r="J8" s="9" t="s">
        <v>6141</v>
      </c>
      <c r="K8" s="9" t="s">
        <v>6142</v>
      </c>
      <c r="L8" s="9" t="s">
        <v>6143</v>
      </c>
      <c r="M8" s="9" t="s">
        <v>1880</v>
      </c>
      <c r="N8" s="9" t="s">
        <v>6144</v>
      </c>
      <c r="O8" s="9" t="s">
        <v>2974</v>
      </c>
      <c r="P8" s="9" t="s">
        <v>6145</v>
      </c>
    </row>
    <row r="9" spans="1:16" ht="24.9" x14ac:dyDescent="0.4">
      <c r="B9" s="6" t="s">
        <v>548</v>
      </c>
      <c r="C9" s="6" t="s">
        <v>549</v>
      </c>
      <c r="D9" s="6" t="s">
        <v>1617</v>
      </c>
      <c r="E9" s="9" t="s">
        <v>6146</v>
      </c>
      <c r="F9" s="9" t="s">
        <v>1656</v>
      </c>
      <c r="G9" s="9" t="s">
        <v>2495</v>
      </c>
      <c r="H9" s="9" t="s">
        <v>6147</v>
      </c>
      <c r="I9" s="9" t="s">
        <v>6148</v>
      </c>
      <c r="J9" s="9" t="s">
        <v>6149</v>
      </c>
      <c r="K9" s="9" t="s">
        <v>6150</v>
      </c>
      <c r="L9" s="9" t="s">
        <v>6151</v>
      </c>
      <c r="M9" s="9" t="s">
        <v>1911</v>
      </c>
      <c r="N9" s="9" t="s">
        <v>6152</v>
      </c>
      <c r="O9" s="9" t="s">
        <v>2975</v>
      </c>
      <c r="P9" s="9" t="s">
        <v>6153</v>
      </c>
    </row>
  </sheetData>
  <mergeCells count="11">
    <mergeCell ref="G4:P4"/>
    <mergeCell ref="G5:H5"/>
    <mergeCell ref="I5:J5"/>
    <mergeCell ref="K5:L5"/>
    <mergeCell ref="M5:N5"/>
    <mergeCell ref="O5:P5"/>
    <mergeCell ref="B4:B6"/>
    <mergeCell ref="C4:C6"/>
    <mergeCell ref="D4:D6"/>
    <mergeCell ref="E4:E6"/>
    <mergeCell ref="F4:F6"/>
  </mergeCells>
  <pageMargins left="0.7" right="0.7" top="0.75" bottom="0.75" header="0.3" footer="0.3"/>
  <pageSetup paperSize="9" orientation="portrait" horizontalDpi="300" verticalDpi="300"/>
</worksheet>
</file>

<file path=xl/worksheets/sheet7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baseColWidth="10" defaultRowHeight="14.6" x14ac:dyDescent="0.4"/>
  <cols>
    <col min="2" max="2" width="9.69140625" customWidth="1"/>
    <col min="3" max="3" width="134.69140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GYN-OP'!A1", "Zurück")</f>
        <v>Zurück</v>
      </c>
    </row>
    <row r="3" spans="1:7" x14ac:dyDescent="0.4">
      <c r="B3" s="7" t="s">
        <v>1974</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645</v>
      </c>
      <c r="C6" s="6" t="s">
        <v>646</v>
      </c>
      <c r="D6" s="9" t="s">
        <v>1632</v>
      </c>
      <c r="E6" s="9" t="s">
        <v>158</v>
      </c>
      <c r="F6" s="9" t="s">
        <v>969</v>
      </c>
      <c r="G6" s="9" t="s">
        <v>158</v>
      </c>
    </row>
    <row r="7" spans="1:7" ht="24.9" x14ac:dyDescent="0.4">
      <c r="B7" s="10" t="s">
        <v>647</v>
      </c>
      <c r="C7" s="10" t="s">
        <v>648</v>
      </c>
      <c r="D7" s="11" t="s">
        <v>1739</v>
      </c>
      <c r="E7" s="11" t="s">
        <v>1960</v>
      </c>
      <c r="F7" s="11" t="s">
        <v>324</v>
      </c>
      <c r="G7" s="11" t="s">
        <v>1960</v>
      </c>
    </row>
    <row r="8" spans="1:7" ht="24.9" x14ac:dyDescent="0.4">
      <c r="B8" s="6" t="s">
        <v>649</v>
      </c>
      <c r="C8" s="6" t="s">
        <v>650</v>
      </c>
      <c r="D8" s="9" t="s">
        <v>1684</v>
      </c>
      <c r="E8" s="9" t="s">
        <v>1153</v>
      </c>
      <c r="F8" s="9" t="s">
        <v>1961</v>
      </c>
      <c r="G8" s="9" t="s">
        <v>938</v>
      </c>
    </row>
    <row r="9" spans="1:7" ht="24.9" x14ac:dyDescent="0.4">
      <c r="B9" s="10" t="s">
        <v>651</v>
      </c>
      <c r="C9" s="10" t="s">
        <v>652</v>
      </c>
      <c r="D9" s="11" t="s">
        <v>1962</v>
      </c>
      <c r="E9" s="11" t="s">
        <v>1963</v>
      </c>
      <c r="F9" s="11" t="s">
        <v>1964</v>
      </c>
      <c r="G9" s="11" t="s">
        <v>1965</v>
      </c>
    </row>
    <row r="10" spans="1:7" ht="24.9" x14ac:dyDescent="0.4">
      <c r="B10" s="6" t="s">
        <v>655</v>
      </c>
      <c r="C10" s="6" t="s">
        <v>656</v>
      </c>
      <c r="D10" s="9" t="s">
        <v>1966</v>
      </c>
      <c r="E10" s="9" t="s">
        <v>1967</v>
      </c>
      <c r="F10" s="9" t="s">
        <v>1968</v>
      </c>
      <c r="G10" s="9" t="s">
        <v>1287</v>
      </c>
    </row>
    <row r="11" spans="1:7" ht="24.9" x14ac:dyDescent="0.4">
      <c r="B11" s="10" t="s">
        <v>659</v>
      </c>
      <c r="C11" s="10" t="s">
        <v>660</v>
      </c>
      <c r="D11" s="11" t="s">
        <v>1969</v>
      </c>
      <c r="E11" s="11" t="s">
        <v>1970</v>
      </c>
      <c r="F11" s="11" t="s">
        <v>1288</v>
      </c>
      <c r="G11" s="11" t="s">
        <v>1290</v>
      </c>
    </row>
    <row r="12" spans="1:7" ht="24.9" x14ac:dyDescent="0.4">
      <c r="B12" s="6" t="s">
        <v>663</v>
      </c>
      <c r="C12" s="6" t="s">
        <v>664</v>
      </c>
      <c r="D12" s="9" t="s">
        <v>1971</v>
      </c>
      <c r="E12" s="9" t="s">
        <v>1972</v>
      </c>
      <c r="F12" s="9" t="s">
        <v>1973</v>
      </c>
      <c r="G12" s="9" t="s">
        <v>666</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7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heetViews>
  <sheetFormatPr baseColWidth="10" defaultRowHeight="14.6" x14ac:dyDescent="0.4"/>
  <cols>
    <col min="2" max="2" width="9.69140625" customWidth="1"/>
    <col min="3" max="3" width="144.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GYN-OP'!A1", "Zurück")</f>
        <v>Zurück</v>
      </c>
    </row>
    <row r="3" spans="1:5" x14ac:dyDescent="0.4">
      <c r="B3" s="7" t="s">
        <v>2185</v>
      </c>
    </row>
    <row r="4" spans="1:5" x14ac:dyDescent="0.4">
      <c r="B4" s="3" t="s">
        <v>36</v>
      </c>
      <c r="C4" s="4" t="s">
        <v>2081</v>
      </c>
      <c r="D4" s="3" t="s">
        <v>1747</v>
      </c>
      <c r="E4" s="4" t="s">
        <v>1028</v>
      </c>
    </row>
    <row r="5" spans="1:5" x14ac:dyDescent="0.4">
      <c r="B5" s="5" t="s">
        <v>645</v>
      </c>
      <c r="C5" s="6" t="s">
        <v>646</v>
      </c>
      <c r="D5" s="5" t="s">
        <v>10</v>
      </c>
      <c r="E5" s="6" t="s">
        <v>1758</v>
      </c>
    </row>
    <row r="6" spans="1:5" x14ac:dyDescent="0.4">
      <c r="B6" s="14" t="s">
        <v>647</v>
      </c>
      <c r="C6" s="10" t="s">
        <v>648</v>
      </c>
      <c r="D6" s="14" t="s">
        <v>7</v>
      </c>
      <c r="E6" s="10" t="s">
        <v>2173</v>
      </c>
    </row>
    <row r="7" spans="1:5" x14ac:dyDescent="0.4">
      <c r="B7" s="5" t="s">
        <v>647</v>
      </c>
      <c r="C7" s="6" t="s">
        <v>648</v>
      </c>
      <c r="D7" s="5" t="s">
        <v>13</v>
      </c>
      <c r="E7" s="6" t="s">
        <v>2174</v>
      </c>
    </row>
    <row r="8" spans="1:5" ht="149.15" x14ac:dyDescent="0.4">
      <c r="B8" s="14" t="s">
        <v>649</v>
      </c>
      <c r="C8" s="10" t="s">
        <v>650</v>
      </c>
      <c r="D8" s="14" t="s">
        <v>7</v>
      </c>
      <c r="E8" s="10" t="s">
        <v>2175</v>
      </c>
    </row>
    <row r="9" spans="1:5" x14ac:dyDescent="0.4">
      <c r="B9" s="5" t="s">
        <v>649</v>
      </c>
      <c r="C9" s="6" t="s">
        <v>650</v>
      </c>
      <c r="D9" s="5" t="s">
        <v>13</v>
      </c>
      <c r="E9" s="6" t="s">
        <v>2176</v>
      </c>
    </row>
    <row r="10" spans="1:5" ht="111.9" x14ac:dyDescent="0.4">
      <c r="B10" s="14" t="s">
        <v>651</v>
      </c>
      <c r="C10" s="10" t="s">
        <v>652</v>
      </c>
      <c r="D10" s="14" t="s">
        <v>7</v>
      </c>
      <c r="E10" s="10" t="s">
        <v>2177</v>
      </c>
    </row>
    <row r="11" spans="1:5" x14ac:dyDescent="0.4">
      <c r="B11" s="5" t="s">
        <v>651</v>
      </c>
      <c r="C11" s="6" t="s">
        <v>652</v>
      </c>
      <c r="D11" s="5" t="s">
        <v>10</v>
      </c>
      <c r="E11" s="6" t="s">
        <v>1803</v>
      </c>
    </row>
    <row r="12" spans="1:5" x14ac:dyDescent="0.4">
      <c r="B12" s="14" t="s">
        <v>651</v>
      </c>
      <c r="C12" s="10" t="s">
        <v>652</v>
      </c>
      <c r="D12" s="14" t="s">
        <v>13</v>
      </c>
      <c r="E12" s="10" t="s">
        <v>2178</v>
      </c>
    </row>
    <row r="13" spans="1:5" ht="161.6" x14ac:dyDescent="0.4">
      <c r="B13" s="5" t="s">
        <v>655</v>
      </c>
      <c r="C13" s="6" t="s">
        <v>656</v>
      </c>
      <c r="D13" s="5" t="s">
        <v>7</v>
      </c>
      <c r="E13" s="6" t="s">
        <v>2179</v>
      </c>
    </row>
    <row r="14" spans="1:5" x14ac:dyDescent="0.4">
      <c r="B14" s="14" t="s">
        <v>655</v>
      </c>
      <c r="C14" s="10" t="s">
        <v>656</v>
      </c>
      <c r="D14" s="14" t="s">
        <v>10</v>
      </c>
      <c r="E14" s="10" t="s">
        <v>2180</v>
      </c>
    </row>
    <row r="15" spans="1:5" x14ac:dyDescent="0.4">
      <c r="B15" s="5" t="s">
        <v>655</v>
      </c>
      <c r="C15" s="6" t="s">
        <v>656</v>
      </c>
      <c r="D15" s="5" t="s">
        <v>13</v>
      </c>
      <c r="E15" s="6" t="s">
        <v>2181</v>
      </c>
    </row>
    <row r="16" spans="1:5" ht="198.9" x14ac:dyDescent="0.4">
      <c r="B16" s="14" t="s">
        <v>659</v>
      </c>
      <c r="C16" s="10" t="s">
        <v>660</v>
      </c>
      <c r="D16" s="14" t="s">
        <v>7</v>
      </c>
      <c r="E16" s="10" t="s">
        <v>2182</v>
      </c>
    </row>
    <row r="17" spans="2:5" ht="37.299999999999997" x14ac:dyDescent="0.4">
      <c r="B17" s="5" t="s">
        <v>659</v>
      </c>
      <c r="C17" s="6" t="s">
        <v>660</v>
      </c>
      <c r="D17" s="5" t="s">
        <v>13</v>
      </c>
      <c r="E17" s="6" t="s">
        <v>2183</v>
      </c>
    </row>
    <row r="18" spans="2:5" ht="74.599999999999994" x14ac:dyDescent="0.4">
      <c r="B18" s="14" t="s">
        <v>663</v>
      </c>
      <c r="C18" s="10" t="s">
        <v>664</v>
      </c>
      <c r="D18" s="14" t="s">
        <v>7</v>
      </c>
      <c r="E18" s="10" t="s">
        <v>2184</v>
      </c>
    </row>
  </sheetData>
  <pageMargins left="0.7" right="0.7" top="0.75" bottom="0.75" header="0.3" footer="0.3"/>
  <pageSetup paperSize="9" orientation="portrait" horizontalDpi="300" verticalDpi="300"/>
</worksheet>
</file>

<file path=xl/worksheets/sheet7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baseColWidth="10" defaultRowHeight="14.6" x14ac:dyDescent="0.4"/>
  <cols>
    <col min="2" max="2" width="9.69140625" customWidth="1"/>
    <col min="3" max="3" width="77.8437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GYN-OP'!A1", "Zurück")</f>
        <v>Zurück</v>
      </c>
    </row>
    <row r="3" spans="1:6" x14ac:dyDescent="0.4">
      <c r="B3" s="7" t="s">
        <v>2322</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61</v>
      </c>
      <c r="C6" s="21"/>
      <c r="D6" s="29"/>
      <c r="E6" s="29"/>
      <c r="F6" s="29"/>
    </row>
    <row r="7" spans="1:6" ht="24.9" x14ac:dyDescent="0.4">
      <c r="B7" s="6" t="s">
        <v>203</v>
      </c>
      <c r="C7" s="6" t="s">
        <v>204</v>
      </c>
      <c r="D7" s="9" t="s">
        <v>1682</v>
      </c>
      <c r="E7" s="9" t="s">
        <v>1018</v>
      </c>
      <c r="F7" s="9" t="s">
        <v>1273</v>
      </c>
    </row>
    <row r="8" spans="1:6" ht="24.9" x14ac:dyDescent="0.4">
      <c r="B8" s="6" t="s">
        <v>207</v>
      </c>
      <c r="C8" s="6" t="s">
        <v>208</v>
      </c>
      <c r="D8" s="9" t="s">
        <v>1684</v>
      </c>
      <c r="E8" s="9" t="s">
        <v>2321</v>
      </c>
      <c r="F8" s="9" t="s">
        <v>1961</v>
      </c>
    </row>
    <row r="9" spans="1:6" x14ac:dyDescent="0.4">
      <c r="B9" s="21" t="s">
        <v>41</v>
      </c>
      <c r="C9" s="21"/>
      <c r="D9" s="29"/>
      <c r="E9" s="29"/>
      <c r="F9" s="29"/>
    </row>
    <row r="10" spans="1:6" ht="24.9" x14ac:dyDescent="0.4">
      <c r="B10" s="6" t="s">
        <v>211</v>
      </c>
      <c r="C10" s="6" t="s">
        <v>43</v>
      </c>
      <c r="D10" s="9" t="s">
        <v>1668</v>
      </c>
      <c r="E10" s="9" t="s">
        <v>168</v>
      </c>
      <c r="F10" s="9" t="s">
        <v>933</v>
      </c>
    </row>
    <row r="11" spans="1:6" ht="24.9" x14ac:dyDescent="0.4">
      <c r="B11" s="6" t="s">
        <v>212</v>
      </c>
      <c r="C11" s="6" t="s">
        <v>47</v>
      </c>
      <c r="D11" s="9" t="s">
        <v>1663</v>
      </c>
      <c r="E11" s="9" t="s">
        <v>149</v>
      </c>
      <c r="F11" s="9" t="s">
        <v>149</v>
      </c>
    </row>
    <row r="12" spans="1:6" ht="24.9" x14ac:dyDescent="0.4">
      <c r="B12" s="6" t="s">
        <v>213</v>
      </c>
      <c r="C12" s="6" t="s">
        <v>51</v>
      </c>
      <c r="D12" s="9" t="s">
        <v>1584</v>
      </c>
      <c r="E12" s="9" t="s">
        <v>899</v>
      </c>
      <c r="F12" s="9" t="s">
        <v>45</v>
      </c>
    </row>
  </sheetData>
  <mergeCells count="6">
    <mergeCell ref="B9:F9"/>
    <mergeCell ref="B4:B5"/>
    <mergeCell ref="C4:C5"/>
    <mergeCell ref="D4:D5"/>
    <mergeCell ref="E4:F4"/>
    <mergeCell ref="B6:F6"/>
  </mergeCells>
  <pageMargins left="0.7" right="0.7" top="0.75" bottom="0.75" header="0.3" footer="0.3"/>
  <pageSetup paperSize="9" orientation="portrait" horizontalDpi="300" verticalDpi="300"/>
</worksheet>
</file>

<file path=xl/worksheets/sheet7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77.84375" customWidth="1"/>
    <col min="4" max="4" width="9.69140625" customWidth="1"/>
    <col min="5" max="5" width="232.23046875" customWidth="1"/>
  </cols>
  <sheetData>
    <row r="1" spans="1:5" x14ac:dyDescent="0.4">
      <c r="A1" s="2" t="str">
        <f>HYPERLINK("#'Auswahl Auswertungsmodul'!A1", "Zurück zum Start")</f>
        <v>Zurück zum Start</v>
      </c>
    </row>
    <row r="2" spans="1:5" x14ac:dyDescent="0.4">
      <c r="A2" s="2" t="str">
        <f>HYPERLINK("#'Auswahl GYN-OP'!A1", "Zurück")</f>
        <v>Zurück</v>
      </c>
    </row>
    <row r="3" spans="1:5" x14ac:dyDescent="0.4">
      <c r="B3" s="7" t="s">
        <v>2366</v>
      </c>
    </row>
    <row r="4" spans="1:5" x14ac:dyDescent="0.4">
      <c r="B4" s="3" t="s">
        <v>36</v>
      </c>
      <c r="C4" s="4" t="s">
        <v>37</v>
      </c>
      <c r="D4" s="3" t="s">
        <v>1747</v>
      </c>
      <c r="E4" s="4" t="s">
        <v>1028</v>
      </c>
    </row>
    <row r="5" spans="1:5" x14ac:dyDescent="0.4">
      <c r="B5" s="21" t="s">
        <v>61</v>
      </c>
      <c r="C5" s="21"/>
      <c r="D5" s="30"/>
      <c r="E5" s="21"/>
    </row>
    <row r="6" spans="1:5" ht="37.299999999999997" x14ac:dyDescent="0.4">
      <c r="B6" s="5" t="s">
        <v>203</v>
      </c>
      <c r="C6" s="6" t="s">
        <v>204</v>
      </c>
      <c r="D6" s="5" t="s">
        <v>33</v>
      </c>
      <c r="E6" s="6" t="s">
        <v>2363</v>
      </c>
    </row>
    <row r="7" spans="1:5" ht="37.299999999999997" x14ac:dyDescent="0.4">
      <c r="B7" s="5" t="s">
        <v>207</v>
      </c>
      <c r="C7" s="6" t="s">
        <v>208</v>
      </c>
      <c r="D7" s="5" t="s">
        <v>33</v>
      </c>
      <c r="E7" s="6" t="s">
        <v>2364</v>
      </c>
    </row>
    <row r="8" spans="1:5" x14ac:dyDescent="0.4">
      <c r="B8" s="21" t="s">
        <v>41</v>
      </c>
      <c r="C8" s="21"/>
      <c r="D8" s="30"/>
      <c r="E8" s="21"/>
    </row>
    <row r="9" spans="1:5" ht="37.299999999999997" x14ac:dyDescent="0.4">
      <c r="B9" s="5" t="s">
        <v>211</v>
      </c>
      <c r="C9" s="6" t="s">
        <v>43</v>
      </c>
      <c r="D9" s="5" t="s">
        <v>33</v>
      </c>
      <c r="E9" s="6" t="s">
        <v>2365</v>
      </c>
    </row>
  </sheetData>
  <mergeCells count="2">
    <mergeCell ref="B5:E5"/>
    <mergeCell ref="B8:E8"/>
  </mergeCells>
  <pageMargins left="0.7" right="0.7" top="0.75" bottom="0.75" header="0.3" footer="0.3"/>
  <pageSetup paperSize="9" orientation="portrait" horizontalDpi="300" verticalDpi="300"/>
</worksheet>
</file>

<file path=xl/worksheets/sheet7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heetViews>
  <sheetFormatPr baseColWidth="10" defaultRowHeight="14.6" x14ac:dyDescent="0.4"/>
  <cols>
    <col min="2" max="2" width="9.69140625" customWidth="1"/>
    <col min="3" max="3" width="134.69140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GYN-OP'!A1", "Zurück")</f>
        <v>Zurück</v>
      </c>
    </row>
    <row r="3" spans="1:8" x14ac:dyDescent="0.4">
      <c r="B3" s="7" t="s">
        <v>2550</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645</v>
      </c>
      <c r="C6" s="6" t="s">
        <v>646</v>
      </c>
      <c r="D6" s="9" t="s">
        <v>1632</v>
      </c>
      <c r="E6" s="9" t="s">
        <v>158</v>
      </c>
      <c r="F6" s="9" t="s">
        <v>908</v>
      </c>
      <c r="G6" s="9" t="s">
        <v>969</v>
      </c>
      <c r="H6" s="9" t="s">
        <v>158</v>
      </c>
    </row>
    <row r="7" spans="1:8" ht="24.9" x14ac:dyDescent="0.4">
      <c r="B7" s="10" t="s">
        <v>647</v>
      </c>
      <c r="C7" s="10" t="s">
        <v>648</v>
      </c>
      <c r="D7" s="11" t="s">
        <v>1739</v>
      </c>
      <c r="E7" s="11" t="s">
        <v>324</v>
      </c>
      <c r="F7" s="11" t="s">
        <v>1740</v>
      </c>
      <c r="G7" s="11" t="s">
        <v>2539</v>
      </c>
      <c r="H7" s="11" t="s">
        <v>324</v>
      </c>
    </row>
    <row r="8" spans="1:8" ht="24.9" x14ac:dyDescent="0.4">
      <c r="B8" s="6" t="s">
        <v>649</v>
      </c>
      <c r="C8" s="6" t="s">
        <v>650</v>
      </c>
      <c r="D8" s="9" t="s">
        <v>1684</v>
      </c>
      <c r="E8" s="9" t="s">
        <v>938</v>
      </c>
      <c r="F8" s="9" t="s">
        <v>2540</v>
      </c>
      <c r="G8" s="9" t="s">
        <v>1975</v>
      </c>
      <c r="H8" s="9" t="s">
        <v>210</v>
      </c>
    </row>
    <row r="9" spans="1:8" ht="24.9" x14ac:dyDescent="0.4">
      <c r="B9" s="10" t="s">
        <v>651</v>
      </c>
      <c r="C9" s="10" t="s">
        <v>652</v>
      </c>
      <c r="D9" s="11" t="s">
        <v>1962</v>
      </c>
      <c r="E9" s="11" t="s">
        <v>2541</v>
      </c>
      <c r="F9" s="11" t="s">
        <v>2542</v>
      </c>
      <c r="G9" s="11" t="s">
        <v>2543</v>
      </c>
      <c r="H9" s="11" t="s">
        <v>1965</v>
      </c>
    </row>
    <row r="10" spans="1:8" ht="24.9" x14ac:dyDescent="0.4">
      <c r="B10" s="6" t="s">
        <v>655</v>
      </c>
      <c r="C10" s="6" t="s">
        <v>656</v>
      </c>
      <c r="D10" s="9" t="s">
        <v>1966</v>
      </c>
      <c r="E10" s="9" t="s">
        <v>658</v>
      </c>
      <c r="F10" s="9" t="s">
        <v>2544</v>
      </c>
      <c r="G10" s="9" t="s">
        <v>1285</v>
      </c>
      <c r="H10" s="9" t="s">
        <v>658</v>
      </c>
    </row>
    <row r="11" spans="1:8" ht="24.9" x14ac:dyDescent="0.4">
      <c r="B11" s="10" t="s">
        <v>659</v>
      </c>
      <c r="C11" s="10" t="s">
        <v>660</v>
      </c>
      <c r="D11" s="11" t="s">
        <v>1969</v>
      </c>
      <c r="E11" s="11" t="s">
        <v>662</v>
      </c>
      <c r="F11" s="11" t="s">
        <v>2545</v>
      </c>
      <c r="G11" s="11" t="s">
        <v>2546</v>
      </c>
      <c r="H11" s="11" t="s">
        <v>2546</v>
      </c>
    </row>
    <row r="12" spans="1:8" ht="24.9" x14ac:dyDescent="0.4">
      <c r="B12" s="6" t="s">
        <v>663</v>
      </c>
      <c r="C12" s="6" t="s">
        <v>664</v>
      </c>
      <c r="D12" s="9" t="s">
        <v>1971</v>
      </c>
      <c r="E12" s="9" t="s">
        <v>2547</v>
      </c>
      <c r="F12" s="9" t="s">
        <v>2548</v>
      </c>
      <c r="G12" s="9" t="s">
        <v>2549</v>
      </c>
      <c r="H12" s="9" t="s">
        <v>666</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7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baseColWidth="10" defaultRowHeight="14.6" x14ac:dyDescent="0.4"/>
  <cols>
    <col min="2" max="2" width="9.69140625" customWidth="1"/>
    <col min="3" max="3" width="134.69140625" customWidth="1"/>
    <col min="4" max="4" width="9.69140625" customWidth="1"/>
    <col min="5" max="5" width="204.69140625" customWidth="1"/>
  </cols>
  <sheetData>
    <row r="1" spans="1:5" x14ac:dyDescent="0.4">
      <c r="A1" s="2" t="str">
        <f>HYPERLINK("#'Auswahl Auswertungsmodul'!A1", "Zurück zum Start")</f>
        <v>Zurück zum Start</v>
      </c>
    </row>
    <row r="2" spans="1:5" x14ac:dyDescent="0.4">
      <c r="A2" s="2" t="str">
        <f>HYPERLINK("#'Auswahl GYN-OP'!A1", "Zurück")</f>
        <v>Zurück</v>
      </c>
    </row>
    <row r="3" spans="1:5" x14ac:dyDescent="0.4">
      <c r="B3" s="7" t="s">
        <v>2751</v>
      </c>
    </row>
    <row r="4" spans="1:5" x14ac:dyDescent="0.4">
      <c r="B4" s="3" t="s">
        <v>36</v>
      </c>
      <c r="C4" s="4" t="s">
        <v>2081</v>
      </c>
      <c r="D4" s="3" t="s">
        <v>1747</v>
      </c>
      <c r="E4" s="4" t="s">
        <v>1028</v>
      </c>
    </row>
    <row r="5" spans="1:5" x14ac:dyDescent="0.4">
      <c r="B5" s="5" t="s">
        <v>647</v>
      </c>
      <c r="C5" s="6" t="s">
        <v>648</v>
      </c>
      <c r="D5" s="5" t="s">
        <v>29</v>
      </c>
      <c r="E5" s="6" t="s">
        <v>2744</v>
      </c>
    </row>
    <row r="6" spans="1:5" x14ac:dyDescent="0.4">
      <c r="B6" s="14" t="s">
        <v>649</v>
      </c>
      <c r="C6" s="10" t="s">
        <v>650</v>
      </c>
      <c r="D6" s="14" t="s">
        <v>27</v>
      </c>
      <c r="E6" s="10" t="s">
        <v>2745</v>
      </c>
    </row>
    <row r="7" spans="1:5" ht="62.15" x14ac:dyDescent="0.4">
      <c r="B7" s="5" t="s">
        <v>651</v>
      </c>
      <c r="C7" s="6" t="s">
        <v>652</v>
      </c>
      <c r="D7" s="5" t="s">
        <v>27</v>
      </c>
      <c r="E7" s="6" t="s">
        <v>2746</v>
      </c>
    </row>
    <row r="8" spans="1:5" x14ac:dyDescent="0.4">
      <c r="B8" s="14" t="s">
        <v>651</v>
      </c>
      <c r="C8" s="10" t="s">
        <v>652</v>
      </c>
      <c r="D8" s="14" t="s">
        <v>33</v>
      </c>
      <c r="E8" s="10" t="s">
        <v>2747</v>
      </c>
    </row>
    <row r="9" spans="1:5" x14ac:dyDescent="0.4">
      <c r="B9" s="5" t="s">
        <v>659</v>
      </c>
      <c r="C9" s="6" t="s">
        <v>660</v>
      </c>
      <c r="D9" s="5" t="s">
        <v>29</v>
      </c>
      <c r="E9" s="6" t="s">
        <v>2748</v>
      </c>
    </row>
    <row r="10" spans="1:5" ht="37.299999999999997" x14ac:dyDescent="0.4">
      <c r="B10" s="14" t="s">
        <v>659</v>
      </c>
      <c r="C10" s="10" t="s">
        <v>660</v>
      </c>
      <c r="D10" s="14" t="s">
        <v>33</v>
      </c>
      <c r="E10" s="10" t="s">
        <v>2749</v>
      </c>
    </row>
    <row r="11" spans="1:5" ht="37.299999999999997" x14ac:dyDescent="0.4">
      <c r="B11" s="5" t="s">
        <v>663</v>
      </c>
      <c r="C11" s="6" t="s">
        <v>664</v>
      </c>
      <c r="D11" s="5" t="s">
        <v>27</v>
      </c>
      <c r="E11" s="6" t="s">
        <v>2750</v>
      </c>
    </row>
  </sheetData>
  <pageMargins left="0.7" right="0.7" top="0.75" bottom="0.75" header="0.3" footer="0.3"/>
  <pageSetup paperSize="9" orientation="portrait" horizontalDpi="300" verticalDpi="300"/>
</worksheet>
</file>

<file path=xl/worksheets/sheet7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4.6" x14ac:dyDescent="0.4"/>
  <cols>
    <col min="2" max="2" width="9.69140625" customWidth="1"/>
    <col min="3" max="3" width="77.8437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GYN-OP'!A1", "Zurück")</f>
        <v>Zurück</v>
      </c>
    </row>
    <row r="3" spans="1:5" x14ac:dyDescent="0.4">
      <c r="B3" s="7" t="s">
        <v>2877</v>
      </c>
    </row>
    <row r="4" spans="1:5" x14ac:dyDescent="0.4">
      <c r="B4" s="25" t="s">
        <v>36</v>
      </c>
      <c r="C4" s="25" t="s">
        <v>37</v>
      </c>
      <c r="D4" s="26" t="s">
        <v>1580</v>
      </c>
      <c r="E4" s="12" t="s">
        <v>1581</v>
      </c>
    </row>
    <row r="5" spans="1:5" x14ac:dyDescent="0.4">
      <c r="B5" s="24"/>
      <c r="C5" s="24"/>
      <c r="D5" s="27"/>
      <c r="E5" s="8" t="s">
        <v>2851</v>
      </c>
    </row>
    <row r="6" spans="1:5" x14ac:dyDescent="0.4">
      <c r="B6" s="21" t="s">
        <v>61</v>
      </c>
      <c r="C6" s="21"/>
      <c r="D6" s="29"/>
      <c r="E6" s="29"/>
    </row>
    <row r="7" spans="1:5" ht="24.9" x14ac:dyDescent="0.4">
      <c r="B7" s="6" t="s">
        <v>203</v>
      </c>
      <c r="C7" s="6" t="s">
        <v>204</v>
      </c>
      <c r="D7" s="9" t="s">
        <v>1682</v>
      </c>
      <c r="E7" s="9" t="s">
        <v>1742</v>
      </c>
    </row>
    <row r="8" spans="1:5" ht="24.9" x14ac:dyDescent="0.4">
      <c r="B8" s="6" t="s">
        <v>207</v>
      </c>
      <c r="C8" s="6" t="s">
        <v>208</v>
      </c>
      <c r="D8" s="9" t="s">
        <v>1684</v>
      </c>
      <c r="E8" s="9" t="s">
        <v>210</v>
      </c>
    </row>
    <row r="9" spans="1:5" x14ac:dyDescent="0.4">
      <c r="B9" s="21" t="s">
        <v>41</v>
      </c>
      <c r="C9" s="21"/>
      <c r="D9" s="29"/>
      <c r="E9" s="29"/>
    </row>
    <row r="10" spans="1:5" ht="24.9" x14ac:dyDescent="0.4">
      <c r="B10" s="6" t="s">
        <v>211</v>
      </c>
      <c r="C10" s="6" t="s">
        <v>43</v>
      </c>
      <c r="D10" s="9" t="s">
        <v>1668</v>
      </c>
      <c r="E10" s="9" t="s">
        <v>916</v>
      </c>
    </row>
    <row r="11" spans="1:5" ht="24.9" x14ac:dyDescent="0.4">
      <c r="B11" s="6" t="s">
        <v>212</v>
      </c>
      <c r="C11" s="6" t="s">
        <v>47</v>
      </c>
      <c r="D11" s="9" t="s">
        <v>1663</v>
      </c>
      <c r="E11" s="9" t="s">
        <v>940</v>
      </c>
    </row>
    <row r="12" spans="1:5" ht="24.9" x14ac:dyDescent="0.4">
      <c r="B12" s="6" t="s">
        <v>213</v>
      </c>
      <c r="C12" s="6" t="s">
        <v>51</v>
      </c>
      <c r="D12" s="9" t="s">
        <v>1584</v>
      </c>
      <c r="E12" s="9" t="s">
        <v>45</v>
      </c>
    </row>
  </sheetData>
  <mergeCells count="5">
    <mergeCell ref="B4:B5"/>
    <mergeCell ref="C4:C5"/>
    <mergeCell ref="D4:D5"/>
    <mergeCell ref="B6:E6"/>
    <mergeCell ref="B9:E9"/>
  </mergeCells>
  <pageMargins left="0.7" right="0.7" top="0.75" bottom="0.75" header="0.3" footer="0.3"/>
  <pageSetup paperSize="9" orientation="portrait" horizontalDpi="300" verticalDpi="300"/>
</worksheet>
</file>

<file path=xl/worksheets/sheet7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60.765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GYN-OP'!A1", "Zurück")</f>
        <v>Zurück</v>
      </c>
    </row>
    <row r="3" spans="1:5" x14ac:dyDescent="0.4">
      <c r="B3" s="7" t="s">
        <v>2906</v>
      </c>
    </row>
    <row r="4" spans="1:5" x14ac:dyDescent="0.4">
      <c r="B4" s="3" t="s">
        <v>36</v>
      </c>
      <c r="C4" s="4" t="s">
        <v>37</v>
      </c>
      <c r="D4" s="3" t="s">
        <v>1747</v>
      </c>
      <c r="E4" s="4" t="s">
        <v>1028</v>
      </c>
    </row>
    <row r="5" spans="1:5" x14ac:dyDescent="0.4">
      <c r="B5" s="21" t="s">
        <v>61</v>
      </c>
      <c r="C5" s="21"/>
      <c r="D5" s="30"/>
      <c r="E5" s="21"/>
    </row>
    <row r="6" spans="1:5" ht="37.299999999999997" x14ac:dyDescent="0.4">
      <c r="B6" s="5" t="s">
        <v>203</v>
      </c>
      <c r="C6" s="6" t="s">
        <v>204</v>
      </c>
      <c r="D6" s="5" t="s">
        <v>23</v>
      </c>
      <c r="E6" s="6" t="s">
        <v>2904</v>
      </c>
    </row>
    <row r="7" spans="1:5" x14ac:dyDescent="0.4">
      <c r="B7" s="21" t="s">
        <v>41</v>
      </c>
      <c r="C7" s="21"/>
      <c r="D7" s="30"/>
      <c r="E7" s="21"/>
    </row>
    <row r="8" spans="1:5" x14ac:dyDescent="0.4">
      <c r="B8" s="5" t="s">
        <v>211</v>
      </c>
      <c r="C8" s="6" t="s">
        <v>43</v>
      </c>
      <c r="D8" s="5" t="s">
        <v>23</v>
      </c>
      <c r="E8" s="6" t="s">
        <v>2887</v>
      </c>
    </row>
    <row r="9" spans="1:5" x14ac:dyDescent="0.4">
      <c r="B9" s="5" t="s">
        <v>212</v>
      </c>
      <c r="C9" s="6" t="s">
        <v>47</v>
      </c>
      <c r="D9" s="5" t="s">
        <v>23</v>
      </c>
      <c r="E9" s="6" t="s">
        <v>2905</v>
      </c>
    </row>
  </sheetData>
  <mergeCells count="2">
    <mergeCell ref="B5:E5"/>
    <mergeCell ref="B7:E7"/>
  </mergeCells>
  <pageMargins left="0.7" right="0.7" top="0.75" bottom="0.75" header="0.3" footer="0.3"/>
  <pageSetup paperSize="9" orientation="portrait" horizontalDpi="300" verticalDpi="300"/>
</worksheet>
</file>

<file path=xl/worksheets/sheet7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heetViews>
  <sheetFormatPr baseColWidth="10" defaultRowHeight="14.6" x14ac:dyDescent="0.4"/>
  <cols>
    <col min="2" max="2" width="9.69140625" customWidth="1"/>
    <col min="3" max="3" width="134.69140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GYN-OP'!A1", "Zurück")</f>
        <v>Zurück</v>
      </c>
    </row>
    <row r="3" spans="1:8" x14ac:dyDescent="0.4">
      <c r="B3" s="7" t="s">
        <v>2998</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645</v>
      </c>
      <c r="C6" s="6" t="s">
        <v>646</v>
      </c>
      <c r="D6" s="9" t="s">
        <v>1632</v>
      </c>
      <c r="E6" s="9" t="s">
        <v>969</v>
      </c>
      <c r="F6" s="9" t="s">
        <v>158</v>
      </c>
      <c r="G6" s="9" t="s">
        <v>158</v>
      </c>
      <c r="H6" s="9" t="s">
        <v>1633</v>
      </c>
    </row>
    <row r="7" spans="1:8" ht="24.9" x14ac:dyDescent="0.4">
      <c r="B7" s="10" t="s">
        <v>647</v>
      </c>
      <c r="C7" s="10" t="s">
        <v>648</v>
      </c>
      <c r="D7" s="11" t="s">
        <v>1739</v>
      </c>
      <c r="E7" s="11" t="s">
        <v>2993</v>
      </c>
      <c r="F7" s="11" t="s">
        <v>324</v>
      </c>
      <c r="G7" s="11" t="s">
        <v>324</v>
      </c>
      <c r="H7" s="11" t="s">
        <v>2994</v>
      </c>
    </row>
    <row r="8" spans="1:8" ht="24.9" x14ac:dyDescent="0.4">
      <c r="B8" s="6" t="s">
        <v>649</v>
      </c>
      <c r="C8" s="6" t="s">
        <v>650</v>
      </c>
      <c r="D8" s="9" t="s">
        <v>1684</v>
      </c>
      <c r="E8" s="9" t="s">
        <v>2028</v>
      </c>
      <c r="F8" s="9" t="s">
        <v>210</v>
      </c>
      <c r="G8" s="9" t="s">
        <v>210</v>
      </c>
      <c r="H8" s="9" t="s">
        <v>210</v>
      </c>
    </row>
    <row r="9" spans="1:8" ht="24.9" x14ac:dyDescent="0.4">
      <c r="B9" s="10" t="s">
        <v>651</v>
      </c>
      <c r="C9" s="10" t="s">
        <v>652</v>
      </c>
      <c r="D9" s="11" t="s">
        <v>1962</v>
      </c>
      <c r="E9" s="11" t="s">
        <v>2995</v>
      </c>
      <c r="F9" s="11" t="s">
        <v>654</v>
      </c>
      <c r="G9" s="11" t="s">
        <v>654</v>
      </c>
      <c r="H9" s="11" t="s">
        <v>2996</v>
      </c>
    </row>
    <row r="10" spans="1:8" ht="24.9" x14ac:dyDescent="0.4">
      <c r="B10" s="6" t="s">
        <v>655</v>
      </c>
      <c r="C10" s="6" t="s">
        <v>656</v>
      </c>
      <c r="D10" s="9" t="s">
        <v>1966</v>
      </c>
      <c r="E10" s="9" t="s">
        <v>1287</v>
      </c>
      <c r="F10" s="9" t="s">
        <v>658</v>
      </c>
      <c r="G10" s="9" t="s">
        <v>658</v>
      </c>
      <c r="H10" s="9" t="s">
        <v>2024</v>
      </c>
    </row>
    <row r="11" spans="1:8" ht="24.9" x14ac:dyDescent="0.4">
      <c r="B11" s="10" t="s">
        <v>659</v>
      </c>
      <c r="C11" s="10" t="s">
        <v>660</v>
      </c>
      <c r="D11" s="11" t="s">
        <v>1969</v>
      </c>
      <c r="E11" s="11" t="s">
        <v>1433</v>
      </c>
      <c r="F11" s="11" t="s">
        <v>662</v>
      </c>
      <c r="G11" s="11" t="s">
        <v>662</v>
      </c>
      <c r="H11" s="11" t="s">
        <v>662</v>
      </c>
    </row>
    <row r="12" spans="1:8" ht="24.9" x14ac:dyDescent="0.4">
      <c r="B12" s="6" t="s">
        <v>663</v>
      </c>
      <c r="C12" s="6" t="s">
        <v>664</v>
      </c>
      <c r="D12" s="9" t="s">
        <v>1971</v>
      </c>
      <c r="E12" s="9" t="s">
        <v>2997</v>
      </c>
      <c r="F12" s="9" t="s">
        <v>666</v>
      </c>
      <c r="G12" s="9" t="s">
        <v>666</v>
      </c>
      <c r="H12" s="9" t="s">
        <v>2547</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7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144.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GYN-OP'!A1", "Zurück")</f>
        <v>Zurück</v>
      </c>
    </row>
    <row r="3" spans="1:5" x14ac:dyDescent="0.4">
      <c r="B3" s="7" t="s">
        <v>3108</v>
      </c>
    </row>
    <row r="4" spans="1:5" x14ac:dyDescent="0.4">
      <c r="B4" s="3" t="s">
        <v>36</v>
      </c>
      <c r="C4" s="4" t="s">
        <v>2081</v>
      </c>
      <c r="D4" s="3" t="s">
        <v>1747</v>
      </c>
      <c r="E4" s="4" t="s">
        <v>1028</v>
      </c>
    </row>
    <row r="5" spans="1:5" x14ac:dyDescent="0.4">
      <c r="B5" s="5" t="s">
        <v>645</v>
      </c>
      <c r="C5" s="6" t="s">
        <v>646</v>
      </c>
      <c r="D5" s="5" t="s">
        <v>23</v>
      </c>
      <c r="E5" s="6" t="s">
        <v>2895</v>
      </c>
    </row>
    <row r="6" spans="1:5" x14ac:dyDescent="0.4">
      <c r="B6" s="14" t="s">
        <v>647</v>
      </c>
      <c r="C6" s="10" t="s">
        <v>648</v>
      </c>
      <c r="D6" s="14" t="s">
        <v>23</v>
      </c>
      <c r="E6" s="10" t="s">
        <v>3042</v>
      </c>
    </row>
    <row r="7" spans="1:5" ht="37.299999999999997" x14ac:dyDescent="0.4">
      <c r="B7" s="5" t="s">
        <v>651</v>
      </c>
      <c r="C7" s="6" t="s">
        <v>652</v>
      </c>
      <c r="D7" s="5" t="s">
        <v>23</v>
      </c>
      <c r="E7" s="6" t="s">
        <v>3083</v>
      </c>
    </row>
    <row r="8" spans="1:5" ht="62.15" x14ac:dyDescent="0.4">
      <c r="B8" s="14" t="s">
        <v>655</v>
      </c>
      <c r="C8" s="10" t="s">
        <v>656</v>
      </c>
      <c r="D8" s="14" t="s">
        <v>23</v>
      </c>
      <c r="E8" s="10" t="s">
        <v>3106</v>
      </c>
    </row>
    <row r="9" spans="1:5" ht="37.299999999999997" x14ac:dyDescent="0.4">
      <c r="B9" s="5" t="s">
        <v>663</v>
      </c>
      <c r="C9" s="6" t="s">
        <v>664</v>
      </c>
      <c r="D9" s="5" t="s">
        <v>23</v>
      </c>
      <c r="E9" s="6" t="s">
        <v>3107</v>
      </c>
    </row>
  </sheetData>
  <pageMargins left="0.7" right="0.7" top="0.75" bottom="0.75" header="0.3" footer="0.3"/>
  <pageSetup paperSize="9" orientation="portrait" horizontalDpi="300" verticalDpi="30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heetViews>
  <sheetFormatPr baseColWidth="10" defaultRowHeight="14.6" x14ac:dyDescent="0.4"/>
  <cols>
    <col min="2" max="2" width="9.69140625" customWidth="1"/>
    <col min="3" max="3" width="54.69140625" customWidth="1"/>
    <col min="4" max="4" width="17" customWidth="1"/>
    <col min="5" max="5" width="68.69140625" customWidth="1"/>
    <col min="6" max="6" width="71.69140625" customWidth="1"/>
    <col min="7" max="7" width="85.69140625" customWidth="1"/>
    <col min="8" max="8" width="79.69140625" customWidth="1"/>
    <col min="9" max="9" width="82.69140625" customWidth="1"/>
    <col min="10" max="10" width="93.69140625" customWidth="1"/>
  </cols>
  <sheetData>
    <row r="1" spans="1:10" x14ac:dyDescent="0.4">
      <c r="A1" s="2" t="str">
        <f>HYPERLINK("#'Auswahl Auswertungsmodul'!A1", "Zurück zum Start")</f>
        <v>Zurück zum Start</v>
      </c>
    </row>
    <row r="2" spans="1:10" x14ac:dyDescent="0.4">
      <c r="A2" s="2" t="str">
        <f>HYPERLINK("#'Auswahl WI-HI-S'!A1", "Zurück")</f>
        <v>Zurück</v>
      </c>
    </row>
    <row r="3" spans="1:10" x14ac:dyDescent="0.4">
      <c r="B3" s="7" t="s">
        <v>6815</v>
      </c>
    </row>
    <row r="4" spans="1:10" x14ac:dyDescent="0.4">
      <c r="B4" s="25" t="s">
        <v>36</v>
      </c>
      <c r="C4" s="25" t="s">
        <v>2081</v>
      </c>
      <c r="D4" s="25" t="s">
        <v>1608</v>
      </c>
      <c r="E4" s="23" t="s">
        <v>6760</v>
      </c>
      <c r="F4" s="23" t="s">
        <v>6760</v>
      </c>
      <c r="G4" s="23" t="s">
        <v>6760</v>
      </c>
      <c r="H4" s="23" t="s">
        <v>5255</v>
      </c>
      <c r="I4" s="23" t="s">
        <v>5255</v>
      </c>
      <c r="J4" s="23" t="s">
        <v>5255</v>
      </c>
    </row>
    <row r="5" spans="1:10" x14ac:dyDescent="0.4">
      <c r="B5" s="24"/>
      <c r="C5" s="24"/>
      <c r="D5" s="24"/>
      <c r="E5" s="8" t="s">
        <v>6761</v>
      </c>
      <c r="F5" s="8" t="s">
        <v>6762</v>
      </c>
      <c r="G5" s="8" t="s">
        <v>6763</v>
      </c>
      <c r="H5" s="8" t="s">
        <v>6764</v>
      </c>
      <c r="I5" s="8" t="s">
        <v>6765</v>
      </c>
      <c r="J5" s="8" t="s">
        <v>6766</v>
      </c>
    </row>
    <row r="6" spans="1:10" x14ac:dyDescent="0.4">
      <c r="B6" s="6" t="s">
        <v>548</v>
      </c>
      <c r="C6" s="6" t="s">
        <v>549</v>
      </c>
      <c r="D6" s="6" t="s">
        <v>1610</v>
      </c>
      <c r="E6" s="9" t="s">
        <v>1904</v>
      </c>
      <c r="F6" s="9" t="s">
        <v>1601</v>
      </c>
      <c r="G6" s="9" t="s">
        <v>1586</v>
      </c>
      <c r="H6" s="9" t="s">
        <v>1739</v>
      </c>
      <c r="I6" s="9" t="s">
        <v>1586</v>
      </c>
      <c r="J6" s="9" t="s">
        <v>1586</v>
      </c>
    </row>
    <row r="7" spans="1:10" x14ac:dyDescent="0.4">
      <c r="B7" s="6" t="s">
        <v>548</v>
      </c>
      <c r="C7" s="6" t="s">
        <v>549</v>
      </c>
      <c r="D7" s="6" t="s">
        <v>1613</v>
      </c>
      <c r="E7" s="9" t="s">
        <v>1611</v>
      </c>
      <c r="F7" s="9" t="s">
        <v>1585</v>
      </c>
      <c r="G7" s="9" t="s">
        <v>1586</v>
      </c>
      <c r="H7" s="9" t="s">
        <v>1713</v>
      </c>
      <c r="I7" s="9" t="s">
        <v>1586</v>
      </c>
      <c r="J7" s="9" t="s">
        <v>1586</v>
      </c>
    </row>
    <row r="8" spans="1:10" x14ac:dyDescent="0.4">
      <c r="B8" s="6" t="s">
        <v>548</v>
      </c>
      <c r="C8" s="6" t="s">
        <v>549</v>
      </c>
      <c r="D8" s="6" t="s">
        <v>1617</v>
      </c>
      <c r="E8" s="9" t="s">
        <v>1910</v>
      </c>
      <c r="F8" s="9" t="s">
        <v>1597</v>
      </c>
      <c r="G8" s="9" t="s">
        <v>1586</v>
      </c>
      <c r="H8" s="9" t="s">
        <v>1601</v>
      </c>
      <c r="I8" s="9" t="s">
        <v>1586</v>
      </c>
      <c r="J8" s="9" t="s">
        <v>1586</v>
      </c>
    </row>
  </sheetData>
  <mergeCells count="5">
    <mergeCell ref="B4:B5"/>
    <mergeCell ref="C4:C5"/>
    <mergeCell ref="D4:D5"/>
    <mergeCell ref="E4:G4"/>
    <mergeCell ref="H4:J4"/>
  </mergeCells>
  <pageMargins left="0.7" right="0.7" top="0.75" bottom="0.75" header="0.3" footer="0.3"/>
  <pageSetup paperSize="9" orientation="portrait" horizontalDpi="300" verticalDpi="300"/>
</worksheet>
</file>

<file path=xl/worksheets/sheet7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baseColWidth="10" defaultRowHeight="14.6" x14ac:dyDescent="0.4"/>
  <cols>
    <col min="2" max="2" width="9.69140625" customWidth="1"/>
    <col min="3" max="3" width="134.69140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GYN-OP'!A1", "Zurück")</f>
        <v>Zurück</v>
      </c>
    </row>
    <row r="3" spans="1:6" x14ac:dyDescent="0.4">
      <c r="B3" s="7" t="s">
        <v>3280</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645</v>
      </c>
      <c r="C6" s="6" t="s">
        <v>646</v>
      </c>
      <c r="D6" s="9" t="s">
        <v>81</v>
      </c>
      <c r="E6" s="9" t="s">
        <v>168</v>
      </c>
      <c r="F6" s="9" t="s">
        <v>80</v>
      </c>
    </row>
    <row r="7" spans="1:6" ht="24.9" x14ac:dyDescent="0.4">
      <c r="B7" s="10" t="s">
        <v>647</v>
      </c>
      <c r="C7" s="10" t="s">
        <v>648</v>
      </c>
      <c r="D7" s="11" t="s">
        <v>1139</v>
      </c>
      <c r="E7" s="11" t="s">
        <v>133</v>
      </c>
      <c r="F7" s="11" t="s">
        <v>1139</v>
      </c>
    </row>
    <row r="8" spans="1:6" ht="24.9" x14ac:dyDescent="0.4">
      <c r="B8" s="6" t="s">
        <v>649</v>
      </c>
      <c r="C8" s="6" t="s">
        <v>650</v>
      </c>
      <c r="D8" s="9" t="s">
        <v>990</v>
      </c>
      <c r="E8" s="9" t="s">
        <v>252</v>
      </c>
      <c r="F8" s="9" t="s">
        <v>990</v>
      </c>
    </row>
    <row r="9" spans="1:6" ht="24.9" x14ac:dyDescent="0.4">
      <c r="B9" s="10" t="s">
        <v>651</v>
      </c>
      <c r="C9" s="10" t="s">
        <v>652</v>
      </c>
      <c r="D9" s="11" t="s">
        <v>2060</v>
      </c>
      <c r="E9" s="11" t="s">
        <v>3278</v>
      </c>
      <c r="F9" s="11" t="s">
        <v>1724</v>
      </c>
    </row>
    <row r="10" spans="1:6" ht="24.9" x14ac:dyDescent="0.4">
      <c r="B10" s="6" t="s">
        <v>655</v>
      </c>
      <c r="C10" s="6" t="s">
        <v>656</v>
      </c>
      <c r="D10" s="9" t="s">
        <v>974</v>
      </c>
      <c r="E10" s="9" t="s">
        <v>777</v>
      </c>
      <c r="F10" s="9" t="s">
        <v>973</v>
      </c>
    </row>
    <row r="11" spans="1:6" ht="24.9" x14ac:dyDescent="0.4">
      <c r="B11" s="10" t="s">
        <v>659</v>
      </c>
      <c r="C11" s="10" t="s">
        <v>660</v>
      </c>
      <c r="D11" s="11" t="s">
        <v>895</v>
      </c>
      <c r="E11" s="11" t="s">
        <v>523</v>
      </c>
      <c r="F11" s="11" t="s">
        <v>896</v>
      </c>
    </row>
    <row r="12" spans="1:6" ht="24.9" x14ac:dyDescent="0.4">
      <c r="B12" s="6" t="s">
        <v>663</v>
      </c>
      <c r="C12" s="6" t="s">
        <v>664</v>
      </c>
      <c r="D12" s="9" t="s">
        <v>884</v>
      </c>
      <c r="E12" s="9" t="s">
        <v>3279</v>
      </c>
      <c r="F12" s="9" t="s">
        <v>885</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7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baseColWidth="10" defaultRowHeight="14.6" x14ac:dyDescent="0.4"/>
  <cols>
    <col min="2" max="2" width="9.69140625" customWidth="1"/>
    <col min="3" max="3" width="77.8437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GYN-OP'!A1", "Zurück")</f>
        <v>Zurück</v>
      </c>
    </row>
    <row r="3" spans="1:6" x14ac:dyDescent="0.4">
      <c r="B3" s="7" t="s">
        <v>3207</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61</v>
      </c>
      <c r="C6" s="21"/>
      <c r="D6" s="29"/>
      <c r="E6" s="29"/>
      <c r="F6" s="29"/>
    </row>
    <row r="7" spans="1:6" ht="24.9" x14ac:dyDescent="0.4">
      <c r="B7" s="6" t="s">
        <v>203</v>
      </c>
      <c r="C7" s="6" t="s">
        <v>204</v>
      </c>
      <c r="D7" s="9" t="s">
        <v>1680</v>
      </c>
      <c r="E7" s="9" t="s">
        <v>3182</v>
      </c>
      <c r="F7" s="9" t="s">
        <v>3206</v>
      </c>
    </row>
    <row r="8" spans="1:6" ht="24.9" x14ac:dyDescent="0.4">
      <c r="B8" s="6" t="s">
        <v>207</v>
      </c>
      <c r="C8" s="6" t="s">
        <v>208</v>
      </c>
      <c r="D8" s="9" t="s">
        <v>641</v>
      </c>
      <c r="E8" s="9" t="s">
        <v>93</v>
      </c>
      <c r="F8" s="9" t="s">
        <v>640</v>
      </c>
    </row>
    <row r="9" spans="1:6" x14ac:dyDescent="0.4">
      <c r="B9" s="21" t="s">
        <v>41</v>
      </c>
      <c r="C9" s="21"/>
      <c r="D9" s="29"/>
      <c r="E9" s="29"/>
      <c r="F9" s="29"/>
    </row>
    <row r="10" spans="1:6" ht="24.9" x14ac:dyDescent="0.4">
      <c r="B10" s="6" t="s">
        <v>211</v>
      </c>
      <c r="C10" s="6" t="s">
        <v>43</v>
      </c>
      <c r="D10" s="9" t="s">
        <v>85</v>
      </c>
      <c r="E10" s="9" t="s">
        <v>45</v>
      </c>
      <c r="F10" s="9" t="s">
        <v>84</v>
      </c>
    </row>
    <row r="11" spans="1:6" ht="24.9" x14ac:dyDescent="0.4">
      <c r="B11" s="6" t="s">
        <v>212</v>
      </c>
      <c r="C11" s="6" t="s">
        <v>47</v>
      </c>
      <c r="D11" s="9" t="s">
        <v>45</v>
      </c>
      <c r="E11" s="9" t="s">
        <v>59</v>
      </c>
      <c r="F11" s="9" t="s">
        <v>44</v>
      </c>
    </row>
    <row r="12" spans="1:6" ht="24.9" x14ac:dyDescent="0.4">
      <c r="B12" s="6" t="s">
        <v>213</v>
      </c>
      <c r="C12" s="6" t="s">
        <v>51</v>
      </c>
      <c r="D12" s="9" t="s">
        <v>81</v>
      </c>
      <c r="E12" s="9" t="s">
        <v>59</v>
      </c>
      <c r="F12" s="9" t="s">
        <v>80</v>
      </c>
    </row>
  </sheetData>
  <mergeCells count="6">
    <mergeCell ref="B9:F9"/>
    <mergeCell ref="B4:B5"/>
    <mergeCell ref="C4:C5"/>
    <mergeCell ref="D4:E4"/>
    <mergeCell ref="F4:F5"/>
    <mergeCell ref="B6:F6"/>
  </mergeCells>
  <pageMargins left="0.7" right="0.7" top="0.75" bottom="0.75" header="0.3" footer="0.3"/>
  <pageSetup paperSize="9" orientation="portrait" horizontalDpi="300" verticalDpi="300"/>
</worksheet>
</file>

<file path=xl/worksheets/sheet7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3.843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GYN-OP'!A1", "Zurück")</f>
        <v>Zurück</v>
      </c>
    </row>
    <row r="3" spans="1:8" x14ac:dyDescent="0.4">
      <c r="B3" s="7" t="s">
        <v>4063</v>
      </c>
    </row>
    <row r="4" spans="1:8" x14ac:dyDescent="0.4">
      <c r="B4" s="4" t="s">
        <v>3315</v>
      </c>
      <c r="C4" s="15" t="s">
        <v>3316</v>
      </c>
      <c r="D4" s="15" t="s">
        <v>3750</v>
      </c>
      <c r="E4" s="15" t="s">
        <v>3318</v>
      </c>
      <c r="F4" s="15" t="s">
        <v>3319</v>
      </c>
      <c r="G4" s="15" t="s">
        <v>3320</v>
      </c>
      <c r="H4" s="15" t="s">
        <v>3321</v>
      </c>
    </row>
    <row r="5" spans="1:8" ht="24.9" x14ac:dyDescent="0.4">
      <c r="B5" s="6" t="s">
        <v>3322</v>
      </c>
      <c r="C5" s="9" t="s">
        <v>4029</v>
      </c>
      <c r="D5" s="9" t="s">
        <v>4030</v>
      </c>
      <c r="E5" s="9" t="s">
        <v>1586</v>
      </c>
      <c r="F5" s="9" t="s">
        <v>4031</v>
      </c>
      <c r="G5" s="9" t="s">
        <v>4032</v>
      </c>
      <c r="H5" s="9" t="s">
        <v>3504</v>
      </c>
    </row>
    <row r="6" spans="1:8" ht="24.9" x14ac:dyDescent="0.4">
      <c r="B6" s="10" t="s">
        <v>3325</v>
      </c>
      <c r="C6" s="11" t="s">
        <v>1745</v>
      </c>
      <c r="D6" s="11" t="s">
        <v>4033</v>
      </c>
      <c r="E6" s="11" t="s">
        <v>1586</v>
      </c>
      <c r="F6" s="11" t="s">
        <v>88</v>
      </c>
      <c r="G6" s="11" t="s">
        <v>1890</v>
      </c>
      <c r="H6" s="11" t="s">
        <v>1890</v>
      </c>
    </row>
    <row r="7" spans="1:8" ht="24.9" x14ac:dyDescent="0.4">
      <c r="B7" s="6" t="s">
        <v>3328</v>
      </c>
      <c r="C7" s="9" t="s">
        <v>1745</v>
      </c>
      <c r="D7" s="9" t="s">
        <v>4034</v>
      </c>
      <c r="E7" s="9" t="s">
        <v>1586</v>
      </c>
      <c r="F7" s="9" t="s">
        <v>3552</v>
      </c>
      <c r="G7" s="9" t="s">
        <v>286</v>
      </c>
      <c r="H7" s="9" t="s">
        <v>77</v>
      </c>
    </row>
    <row r="8" spans="1:8" ht="24.9" x14ac:dyDescent="0.4">
      <c r="B8" s="10" t="s">
        <v>3330</v>
      </c>
      <c r="C8" s="11" t="s">
        <v>4035</v>
      </c>
      <c r="D8" s="11" t="s">
        <v>4036</v>
      </c>
      <c r="E8" s="11" t="s">
        <v>1586</v>
      </c>
      <c r="F8" s="11" t="s">
        <v>1221</v>
      </c>
      <c r="G8" s="11" t="s">
        <v>2449</v>
      </c>
      <c r="H8" s="11" t="s">
        <v>985</v>
      </c>
    </row>
    <row r="9" spans="1:8" ht="24.9" x14ac:dyDescent="0.4">
      <c r="B9" s="6" t="s">
        <v>3333</v>
      </c>
      <c r="C9" s="9" t="s">
        <v>1625</v>
      </c>
      <c r="D9" s="9" t="s">
        <v>4037</v>
      </c>
      <c r="E9" s="9" t="s">
        <v>1586</v>
      </c>
      <c r="F9" s="9" t="s">
        <v>44</v>
      </c>
      <c r="G9" s="9" t="s">
        <v>45</v>
      </c>
      <c r="H9" s="9" t="s">
        <v>45</v>
      </c>
    </row>
    <row r="10" spans="1:8" ht="24.9" x14ac:dyDescent="0.4">
      <c r="B10" s="10" t="s">
        <v>3334</v>
      </c>
      <c r="C10" s="11" t="s">
        <v>1928</v>
      </c>
      <c r="D10" s="11" t="s">
        <v>4038</v>
      </c>
      <c r="E10" s="11" t="s">
        <v>1586</v>
      </c>
      <c r="F10" s="11" t="s">
        <v>4039</v>
      </c>
      <c r="G10" s="11" t="s">
        <v>1880</v>
      </c>
      <c r="H10" s="11" t="s">
        <v>1409</v>
      </c>
    </row>
    <row r="11" spans="1:8" ht="24.9" x14ac:dyDescent="0.4">
      <c r="B11" s="6" t="s">
        <v>3336</v>
      </c>
      <c r="C11" s="9" t="s">
        <v>1695</v>
      </c>
      <c r="D11" s="9" t="s">
        <v>4040</v>
      </c>
      <c r="E11" s="9" t="s">
        <v>1586</v>
      </c>
      <c r="F11" s="9" t="s">
        <v>599</v>
      </c>
      <c r="G11" s="9" t="s">
        <v>1411</v>
      </c>
      <c r="H11" s="9" t="s">
        <v>1411</v>
      </c>
    </row>
    <row r="12" spans="1:8" ht="24.9" x14ac:dyDescent="0.4">
      <c r="B12" s="10" t="s">
        <v>3338</v>
      </c>
      <c r="C12" s="11" t="s">
        <v>1835</v>
      </c>
      <c r="D12" s="11" t="s">
        <v>4041</v>
      </c>
      <c r="E12" s="11" t="s">
        <v>1586</v>
      </c>
      <c r="F12" s="11" t="s">
        <v>3203</v>
      </c>
      <c r="G12" s="11" t="s">
        <v>1709</v>
      </c>
      <c r="H12" s="11" t="s">
        <v>969</v>
      </c>
    </row>
    <row r="13" spans="1:8" ht="24.9" x14ac:dyDescent="0.4">
      <c r="B13" s="6" t="s">
        <v>3340</v>
      </c>
      <c r="C13" s="9" t="s">
        <v>3795</v>
      </c>
      <c r="D13" s="9" t="s">
        <v>4042</v>
      </c>
      <c r="E13" s="9" t="s">
        <v>1586</v>
      </c>
      <c r="F13" s="9" t="s">
        <v>4043</v>
      </c>
      <c r="G13" s="9" t="s">
        <v>4044</v>
      </c>
      <c r="H13" s="9" t="s">
        <v>1280</v>
      </c>
    </row>
    <row r="14" spans="1:8" ht="24.9" x14ac:dyDescent="0.4">
      <c r="B14" s="10" t="s">
        <v>3342</v>
      </c>
      <c r="C14" s="11" t="s">
        <v>3678</v>
      </c>
      <c r="D14" s="11" t="s">
        <v>4045</v>
      </c>
      <c r="E14" s="11" t="s">
        <v>1586</v>
      </c>
      <c r="F14" s="11" t="s">
        <v>4046</v>
      </c>
      <c r="G14" s="11" t="s">
        <v>4047</v>
      </c>
      <c r="H14" s="11" t="s">
        <v>4048</v>
      </c>
    </row>
    <row r="15" spans="1:8" ht="24.9" x14ac:dyDescent="0.4">
      <c r="B15" s="6" t="s">
        <v>3345</v>
      </c>
      <c r="C15" s="9" t="s">
        <v>2009</v>
      </c>
      <c r="D15" s="9" t="s">
        <v>4049</v>
      </c>
      <c r="E15" s="9" t="s">
        <v>1586</v>
      </c>
      <c r="F15" s="9" t="s">
        <v>4050</v>
      </c>
      <c r="G15" s="9" t="s">
        <v>133</v>
      </c>
      <c r="H15" s="9" t="s">
        <v>198</v>
      </c>
    </row>
    <row r="16" spans="1:8" ht="24.9" x14ac:dyDescent="0.4">
      <c r="B16" s="10" t="s">
        <v>3347</v>
      </c>
      <c r="C16" s="11" t="s">
        <v>1689</v>
      </c>
      <c r="D16" s="11" t="s">
        <v>4051</v>
      </c>
      <c r="E16" s="11" t="s">
        <v>1586</v>
      </c>
      <c r="F16" s="11" t="s">
        <v>1412</v>
      </c>
      <c r="G16" s="11" t="s">
        <v>2441</v>
      </c>
      <c r="H16" s="11" t="s">
        <v>2332</v>
      </c>
    </row>
    <row r="17" spans="2:8" ht="24.9" x14ac:dyDescent="0.4">
      <c r="B17" s="6" t="s">
        <v>3349</v>
      </c>
      <c r="C17" s="9" t="s">
        <v>3869</v>
      </c>
      <c r="D17" s="9" t="s">
        <v>1360</v>
      </c>
      <c r="E17" s="9" t="s">
        <v>1586</v>
      </c>
      <c r="F17" s="9" t="s">
        <v>1301</v>
      </c>
      <c r="G17" s="9" t="s">
        <v>893</v>
      </c>
      <c r="H17" s="9" t="s">
        <v>1709</v>
      </c>
    </row>
    <row r="18" spans="2:8" ht="24.9" x14ac:dyDescent="0.4">
      <c r="B18" s="10" t="s">
        <v>3350</v>
      </c>
      <c r="C18" s="11" t="s">
        <v>1611</v>
      </c>
      <c r="D18" s="11" t="s">
        <v>4052</v>
      </c>
      <c r="E18" s="11" t="s">
        <v>1586</v>
      </c>
      <c r="F18" s="11" t="s">
        <v>4053</v>
      </c>
      <c r="G18" s="11" t="s">
        <v>4054</v>
      </c>
      <c r="H18" s="11" t="s">
        <v>4055</v>
      </c>
    </row>
    <row r="19" spans="2:8" ht="24.9" x14ac:dyDescent="0.4">
      <c r="B19" s="6" t="s">
        <v>3352</v>
      </c>
      <c r="C19" s="9" t="s">
        <v>1705</v>
      </c>
      <c r="D19" s="9" t="s">
        <v>4056</v>
      </c>
      <c r="E19" s="9" t="s">
        <v>1586</v>
      </c>
      <c r="F19" s="9" t="s">
        <v>1412</v>
      </c>
      <c r="G19" s="9" t="s">
        <v>600</v>
      </c>
      <c r="H19" s="9" t="s">
        <v>162</v>
      </c>
    </row>
    <row r="20" spans="2:8" ht="24.9" x14ac:dyDescent="0.4">
      <c r="B20" s="10" t="s">
        <v>3354</v>
      </c>
      <c r="C20" s="11" t="s">
        <v>1656</v>
      </c>
      <c r="D20" s="11" t="s">
        <v>4057</v>
      </c>
      <c r="E20" s="11" t="s">
        <v>1586</v>
      </c>
      <c r="F20" s="11" t="s">
        <v>186</v>
      </c>
      <c r="G20" s="11" t="s">
        <v>187</v>
      </c>
      <c r="H20" s="11" t="s">
        <v>187</v>
      </c>
    </row>
    <row r="21" spans="2:8" ht="24.9" x14ac:dyDescent="0.4">
      <c r="B21" s="16" t="s">
        <v>3356</v>
      </c>
      <c r="C21" s="17" t="s">
        <v>4058</v>
      </c>
      <c r="D21" s="17" t="s">
        <v>4059</v>
      </c>
      <c r="E21" s="17" t="s">
        <v>1586</v>
      </c>
      <c r="F21" s="17" t="s">
        <v>4060</v>
      </c>
      <c r="G21" s="17" t="s">
        <v>4061</v>
      </c>
      <c r="H21" s="17" t="s">
        <v>4062</v>
      </c>
    </row>
  </sheetData>
  <pageMargins left="0.7" right="0.7" top="0.75" bottom="0.75" header="0.3" footer="0.3"/>
  <pageSetup paperSize="9" orientation="portrait" horizontalDpi="300" verticalDpi="300"/>
</worksheet>
</file>

<file path=xl/worksheets/sheet7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6.46093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GYN-OP'!A1", "Zurück")</f>
        <v>Zurück</v>
      </c>
    </row>
    <row r="3" spans="1:8" x14ac:dyDescent="0.4">
      <c r="B3" s="7" t="s">
        <v>3550</v>
      </c>
    </row>
    <row r="4" spans="1:8" x14ac:dyDescent="0.4">
      <c r="B4" s="4" t="s">
        <v>3315</v>
      </c>
      <c r="C4" s="15" t="s">
        <v>3316</v>
      </c>
      <c r="D4" s="15" t="s">
        <v>3317</v>
      </c>
      <c r="E4" s="15" t="s">
        <v>3318</v>
      </c>
      <c r="F4" s="15" t="s">
        <v>3319</v>
      </c>
      <c r="G4" s="15" t="s">
        <v>3320</v>
      </c>
      <c r="H4" s="15" t="s">
        <v>3321</v>
      </c>
    </row>
    <row r="5" spans="1:8" ht="24.9" x14ac:dyDescent="0.4">
      <c r="B5" s="6" t="s">
        <v>3322</v>
      </c>
      <c r="C5" s="9" t="s">
        <v>2006</v>
      </c>
      <c r="D5" s="9" t="s">
        <v>3527</v>
      </c>
      <c r="E5" s="9" t="s">
        <v>1586</v>
      </c>
      <c r="F5" s="9" t="s">
        <v>161</v>
      </c>
      <c r="G5" s="9" t="s">
        <v>3528</v>
      </c>
      <c r="H5" s="9" t="s">
        <v>3528</v>
      </c>
    </row>
    <row r="6" spans="1:8" ht="24.9" x14ac:dyDescent="0.4">
      <c r="B6" s="10" t="s">
        <v>3325</v>
      </c>
      <c r="C6" s="11" t="s">
        <v>1745</v>
      </c>
      <c r="D6" s="11" t="s">
        <v>3529</v>
      </c>
      <c r="E6" s="11" t="s">
        <v>1586</v>
      </c>
      <c r="F6" s="11" t="s">
        <v>58</v>
      </c>
      <c r="G6" s="11" t="s">
        <v>58</v>
      </c>
      <c r="H6" s="11" t="s">
        <v>58</v>
      </c>
    </row>
    <row r="7" spans="1:8" ht="24.9" x14ac:dyDescent="0.4">
      <c r="B7" s="6" t="s">
        <v>3328</v>
      </c>
      <c r="C7" s="9" t="s">
        <v>1745</v>
      </c>
      <c r="D7" s="9" t="s">
        <v>3530</v>
      </c>
      <c r="E7" s="9" t="s">
        <v>1586</v>
      </c>
      <c r="F7" s="9" t="s">
        <v>175</v>
      </c>
      <c r="G7" s="9" t="s">
        <v>988</v>
      </c>
      <c r="H7" s="9" t="s">
        <v>988</v>
      </c>
    </row>
    <row r="8" spans="1:8" ht="24.9" x14ac:dyDescent="0.4">
      <c r="B8" s="10" t="s">
        <v>3330</v>
      </c>
      <c r="C8" s="11" t="s">
        <v>3531</v>
      </c>
      <c r="D8" s="11" t="s">
        <v>3532</v>
      </c>
      <c r="E8" s="11" t="s">
        <v>1586</v>
      </c>
      <c r="F8" s="11" t="s">
        <v>3533</v>
      </c>
      <c r="G8" s="11" t="s">
        <v>3534</v>
      </c>
      <c r="H8" s="11" t="s">
        <v>997</v>
      </c>
    </row>
    <row r="9" spans="1:8" ht="24.9" x14ac:dyDescent="0.4">
      <c r="B9" s="6" t="s">
        <v>3333</v>
      </c>
      <c r="C9" s="9" t="s">
        <v>1625</v>
      </c>
      <c r="D9" s="9" t="s">
        <v>252</v>
      </c>
      <c r="E9" s="9" t="s">
        <v>3326</v>
      </c>
      <c r="F9" s="9" t="s">
        <v>3327</v>
      </c>
      <c r="G9" s="9" t="s">
        <v>3327</v>
      </c>
      <c r="H9" s="9" t="s">
        <v>3327</v>
      </c>
    </row>
    <row r="10" spans="1:8" ht="24.9" x14ac:dyDescent="0.4">
      <c r="B10" s="10" t="s">
        <v>3334</v>
      </c>
      <c r="C10" s="11" t="s">
        <v>1997</v>
      </c>
      <c r="D10" s="11" t="s">
        <v>3535</v>
      </c>
      <c r="E10" s="11" t="s">
        <v>1586</v>
      </c>
      <c r="F10" s="11" t="s">
        <v>175</v>
      </c>
      <c r="G10" s="11" t="s">
        <v>988</v>
      </c>
      <c r="H10" s="11" t="s">
        <v>988</v>
      </c>
    </row>
    <row r="11" spans="1:8" ht="24.9" x14ac:dyDescent="0.4">
      <c r="B11" s="6" t="s">
        <v>3336</v>
      </c>
      <c r="C11" s="9" t="s">
        <v>1695</v>
      </c>
      <c r="D11" s="9" t="s">
        <v>3536</v>
      </c>
      <c r="E11" s="9" t="s">
        <v>1586</v>
      </c>
      <c r="F11" s="9" t="s">
        <v>142</v>
      </c>
      <c r="G11" s="9" t="s">
        <v>143</v>
      </c>
      <c r="H11" s="9" t="s">
        <v>143</v>
      </c>
    </row>
    <row r="12" spans="1:8" ht="24.9" x14ac:dyDescent="0.4">
      <c r="B12" s="10" t="s">
        <v>3338</v>
      </c>
      <c r="C12" s="11" t="s">
        <v>1835</v>
      </c>
      <c r="D12" s="11" t="s">
        <v>2041</v>
      </c>
      <c r="E12" s="11" t="s">
        <v>1586</v>
      </c>
      <c r="F12" s="11" t="s">
        <v>80</v>
      </c>
      <c r="G12" s="11" t="s">
        <v>1139</v>
      </c>
      <c r="H12" s="11" t="s">
        <v>1139</v>
      </c>
    </row>
    <row r="13" spans="1:8" ht="24.9" x14ac:dyDescent="0.4">
      <c r="B13" s="6" t="s">
        <v>3340</v>
      </c>
      <c r="C13" s="9" t="s">
        <v>3537</v>
      </c>
      <c r="D13" s="9" t="s">
        <v>3538</v>
      </c>
      <c r="E13" s="9" t="s">
        <v>1586</v>
      </c>
      <c r="F13" s="9" t="s">
        <v>167</v>
      </c>
      <c r="G13" s="9" t="s">
        <v>934</v>
      </c>
      <c r="H13" s="9" t="s">
        <v>934</v>
      </c>
    </row>
    <row r="14" spans="1:8" ht="24.9" x14ac:dyDescent="0.4">
      <c r="B14" s="10" t="s">
        <v>3342</v>
      </c>
      <c r="C14" s="11" t="s">
        <v>3539</v>
      </c>
      <c r="D14" s="11" t="s">
        <v>3540</v>
      </c>
      <c r="E14" s="11" t="s">
        <v>1586</v>
      </c>
      <c r="F14" s="11" t="s">
        <v>323</v>
      </c>
      <c r="G14" s="11" t="s">
        <v>3191</v>
      </c>
      <c r="H14" s="11" t="s">
        <v>3191</v>
      </c>
    </row>
    <row r="15" spans="1:8" ht="24.9" x14ac:dyDescent="0.4">
      <c r="B15" s="6" t="s">
        <v>3345</v>
      </c>
      <c r="C15" s="9" t="s">
        <v>2009</v>
      </c>
      <c r="D15" s="9" t="s">
        <v>3541</v>
      </c>
      <c r="E15" s="9" t="s">
        <v>1586</v>
      </c>
      <c r="F15" s="9" t="s">
        <v>142</v>
      </c>
      <c r="G15" s="9" t="s">
        <v>142</v>
      </c>
      <c r="H15" s="9" t="s">
        <v>142</v>
      </c>
    </row>
    <row r="16" spans="1:8" ht="24.9" x14ac:dyDescent="0.4">
      <c r="B16" s="10" t="s">
        <v>3347</v>
      </c>
      <c r="C16" s="11" t="s">
        <v>1689</v>
      </c>
      <c r="D16" s="11" t="s">
        <v>3542</v>
      </c>
      <c r="E16" s="11" t="s">
        <v>1586</v>
      </c>
      <c r="F16" s="11" t="s">
        <v>142</v>
      </c>
      <c r="G16" s="11" t="s">
        <v>982</v>
      </c>
      <c r="H16" s="11" t="s">
        <v>982</v>
      </c>
    </row>
    <row r="17" spans="2:8" ht="24.9" x14ac:dyDescent="0.4">
      <c r="B17" s="6" t="s">
        <v>3349</v>
      </c>
      <c r="C17" s="9" t="s">
        <v>1594</v>
      </c>
      <c r="D17" s="9" t="s">
        <v>1174</v>
      </c>
      <c r="E17" s="9" t="s">
        <v>1586</v>
      </c>
      <c r="F17" s="9" t="s">
        <v>58</v>
      </c>
      <c r="G17" s="9" t="s">
        <v>58</v>
      </c>
      <c r="H17" s="9" t="s">
        <v>58</v>
      </c>
    </row>
    <row r="18" spans="2:8" ht="24.9" x14ac:dyDescent="0.4">
      <c r="B18" s="10" t="s">
        <v>3350</v>
      </c>
      <c r="C18" s="11" t="s">
        <v>1858</v>
      </c>
      <c r="D18" s="11" t="s">
        <v>3543</v>
      </c>
      <c r="E18" s="11" t="s">
        <v>1586</v>
      </c>
      <c r="F18" s="11" t="s">
        <v>80</v>
      </c>
      <c r="G18" s="11" t="s">
        <v>1139</v>
      </c>
      <c r="H18" s="11" t="s">
        <v>1139</v>
      </c>
    </row>
    <row r="19" spans="2:8" ht="24.9" x14ac:dyDescent="0.4">
      <c r="B19" s="6" t="s">
        <v>3352</v>
      </c>
      <c r="C19" s="9" t="s">
        <v>1705</v>
      </c>
      <c r="D19" s="9" t="s">
        <v>3544</v>
      </c>
      <c r="E19" s="9" t="s">
        <v>1586</v>
      </c>
      <c r="F19" s="9" t="s">
        <v>80</v>
      </c>
      <c r="G19" s="9" t="s">
        <v>81</v>
      </c>
      <c r="H19" s="9" t="s">
        <v>81</v>
      </c>
    </row>
    <row r="20" spans="2:8" ht="24.9" x14ac:dyDescent="0.4">
      <c r="B20" s="10" t="s">
        <v>3354</v>
      </c>
      <c r="C20" s="11" t="s">
        <v>1678</v>
      </c>
      <c r="D20" s="11" t="s">
        <v>3472</v>
      </c>
      <c r="E20" s="11" t="s">
        <v>3326</v>
      </c>
      <c r="F20" s="11" t="s">
        <v>3327</v>
      </c>
      <c r="G20" s="11" t="s">
        <v>3327</v>
      </c>
      <c r="H20" s="11" t="s">
        <v>3327</v>
      </c>
    </row>
    <row r="21" spans="2:8" ht="24.9" x14ac:dyDescent="0.4">
      <c r="B21" s="16" t="s">
        <v>3356</v>
      </c>
      <c r="C21" s="17" t="s">
        <v>3545</v>
      </c>
      <c r="D21" s="17" t="s">
        <v>3546</v>
      </c>
      <c r="E21" s="17" t="s">
        <v>1586</v>
      </c>
      <c r="F21" s="17" t="s">
        <v>3547</v>
      </c>
      <c r="G21" s="17" t="s">
        <v>3548</v>
      </c>
      <c r="H21" s="17" t="s">
        <v>3549</v>
      </c>
    </row>
  </sheetData>
  <pageMargins left="0.7" right="0.7" top="0.75" bottom="0.75" header="0.3" footer="0.3"/>
  <pageSetup paperSize="9" orientation="portrait" horizontalDpi="300" verticalDpi="300"/>
</worksheet>
</file>

<file path=xl/worksheets/sheet7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GYN-OP'!A1", "Zurück")</f>
        <v>Zurück</v>
      </c>
    </row>
  </sheetData>
  <pageMargins left="0.7" right="0.7" top="0.75" bottom="0.75" header="0.3" footer="0.3"/>
  <pageSetup paperSize="9" orientation="portrait" horizontalDpi="300" verticalDpi="300"/>
</worksheet>
</file>

<file path=xl/worksheets/sheet7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GYN-OP'!A1", "Zurück")</f>
        <v>Zurück</v>
      </c>
    </row>
  </sheetData>
  <pageMargins left="0.7" right="0.7" top="0.75" bottom="0.75" header="0.3" footer="0.3"/>
  <pageSetup paperSize="9" orientation="portrait" horizontalDpi="300" verticalDpi="300"/>
</worksheet>
</file>

<file path=xl/worksheets/sheet7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heetViews>
  <sheetFormatPr baseColWidth="10" defaultRowHeight="14.6" x14ac:dyDescent="0.4"/>
  <cols>
    <col min="2" max="2" width="9.69140625" customWidth="1"/>
    <col min="3" max="3" width="124.1523437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GYN-OP'!A1", "Zurück")</f>
        <v>Zurück</v>
      </c>
    </row>
    <row r="3" spans="1:11" x14ac:dyDescent="0.4">
      <c r="B3" s="7" t="s">
        <v>4428</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645</v>
      </c>
      <c r="C6" s="6" t="s">
        <v>646</v>
      </c>
      <c r="D6" s="6" t="s">
        <v>1610</v>
      </c>
      <c r="E6" s="9" t="s">
        <v>1586</v>
      </c>
      <c r="F6" s="9" t="s">
        <v>1586</v>
      </c>
      <c r="G6" s="9" t="s">
        <v>1586</v>
      </c>
      <c r="H6" s="9" t="s">
        <v>1586</v>
      </c>
      <c r="I6" s="9" t="s">
        <v>1586</v>
      </c>
      <c r="J6" s="9" t="s">
        <v>1586</v>
      </c>
      <c r="K6" s="9" t="s">
        <v>1586</v>
      </c>
    </row>
    <row r="7" spans="1:11" x14ac:dyDescent="0.4">
      <c r="B7" s="6" t="s">
        <v>645</v>
      </c>
      <c r="C7" s="6" t="s">
        <v>646</v>
      </c>
      <c r="D7" s="6" t="s">
        <v>4373</v>
      </c>
      <c r="E7" s="9" t="s">
        <v>1586</v>
      </c>
      <c r="F7" s="9" t="s">
        <v>1586</v>
      </c>
      <c r="G7" s="9" t="s">
        <v>1586</v>
      </c>
      <c r="H7" s="9" t="s">
        <v>1586</v>
      </c>
      <c r="I7" s="9" t="s">
        <v>1586</v>
      </c>
      <c r="J7" s="9" t="s">
        <v>1586</v>
      </c>
      <c r="K7" s="9" t="s">
        <v>1586</v>
      </c>
    </row>
    <row r="8" spans="1:11" x14ac:dyDescent="0.4">
      <c r="B8" s="6" t="s">
        <v>647</v>
      </c>
      <c r="C8" s="6" t="s">
        <v>648</v>
      </c>
      <c r="D8" s="6" t="s">
        <v>1610</v>
      </c>
      <c r="E8" s="9" t="s">
        <v>1586</v>
      </c>
      <c r="F8" s="9" t="s">
        <v>1586</v>
      </c>
      <c r="G8" s="9" t="s">
        <v>1588</v>
      </c>
      <c r="H8" s="9" t="s">
        <v>1586</v>
      </c>
      <c r="I8" s="9" t="s">
        <v>1586</v>
      </c>
      <c r="J8" s="9" t="s">
        <v>1586</v>
      </c>
      <c r="K8" s="9" t="s">
        <v>1586</v>
      </c>
    </row>
    <row r="9" spans="1:11" x14ac:dyDescent="0.4">
      <c r="B9" s="6" t="s">
        <v>647</v>
      </c>
      <c r="C9" s="6" t="s">
        <v>648</v>
      </c>
      <c r="D9" s="6" t="s">
        <v>4373</v>
      </c>
      <c r="E9" s="9" t="s">
        <v>1586</v>
      </c>
      <c r="F9" s="9" t="s">
        <v>1586</v>
      </c>
      <c r="G9" s="9" t="s">
        <v>1586</v>
      </c>
      <c r="H9" s="9" t="s">
        <v>1586</v>
      </c>
      <c r="I9" s="9" t="s">
        <v>1586</v>
      </c>
      <c r="J9" s="9" t="s">
        <v>1586</v>
      </c>
      <c r="K9" s="9" t="s">
        <v>1586</v>
      </c>
    </row>
    <row r="10" spans="1:11" x14ac:dyDescent="0.4">
      <c r="B10" s="6" t="s">
        <v>649</v>
      </c>
      <c r="C10" s="6" t="s">
        <v>650</v>
      </c>
      <c r="D10" s="6" t="s">
        <v>1610</v>
      </c>
      <c r="E10" s="9" t="s">
        <v>1584</v>
      </c>
      <c r="F10" s="9" t="s">
        <v>1586</v>
      </c>
      <c r="G10" s="9" t="s">
        <v>1584</v>
      </c>
      <c r="H10" s="9" t="s">
        <v>1586</v>
      </c>
      <c r="I10" s="9" t="s">
        <v>1586</v>
      </c>
      <c r="J10" s="9" t="s">
        <v>1588</v>
      </c>
      <c r="K10" s="9" t="s">
        <v>1595</v>
      </c>
    </row>
    <row r="11" spans="1:11" x14ac:dyDescent="0.4">
      <c r="B11" s="6" t="s">
        <v>649</v>
      </c>
      <c r="C11" s="6" t="s">
        <v>650</v>
      </c>
      <c r="D11" s="6" t="s">
        <v>4373</v>
      </c>
      <c r="E11" s="9" t="s">
        <v>1586</v>
      </c>
      <c r="F11" s="9" t="s">
        <v>1586</v>
      </c>
      <c r="G11" s="9" t="s">
        <v>1586</v>
      </c>
      <c r="H11" s="9" t="s">
        <v>1586</v>
      </c>
      <c r="I11" s="9" t="s">
        <v>1586</v>
      </c>
      <c r="J11" s="9" t="s">
        <v>1586</v>
      </c>
      <c r="K11" s="9" t="s">
        <v>1586</v>
      </c>
    </row>
    <row r="12" spans="1:11" x14ac:dyDescent="0.4">
      <c r="B12" s="6" t="s">
        <v>651</v>
      </c>
      <c r="C12" s="6" t="s">
        <v>652</v>
      </c>
      <c r="D12" s="6" t="s">
        <v>1610</v>
      </c>
      <c r="E12" s="9" t="s">
        <v>1588</v>
      </c>
      <c r="F12" s="9" t="s">
        <v>1586</v>
      </c>
      <c r="G12" s="9" t="s">
        <v>1588</v>
      </c>
      <c r="H12" s="9" t="s">
        <v>1586</v>
      </c>
      <c r="I12" s="9" t="s">
        <v>1586</v>
      </c>
      <c r="J12" s="9" t="s">
        <v>1588</v>
      </c>
      <c r="K12" s="9" t="s">
        <v>1588</v>
      </c>
    </row>
    <row r="13" spans="1:11" x14ac:dyDescent="0.4">
      <c r="B13" s="6" t="s">
        <v>651</v>
      </c>
      <c r="C13" s="6" t="s">
        <v>652</v>
      </c>
      <c r="D13" s="6" t="s">
        <v>4373</v>
      </c>
      <c r="E13" s="9" t="s">
        <v>1586</v>
      </c>
      <c r="F13" s="9" t="s">
        <v>1586</v>
      </c>
      <c r="G13" s="9" t="s">
        <v>1586</v>
      </c>
      <c r="H13" s="9" t="s">
        <v>1586</v>
      </c>
      <c r="I13" s="9" t="s">
        <v>1586</v>
      </c>
      <c r="J13" s="9" t="s">
        <v>1586</v>
      </c>
      <c r="K13" s="9" t="s">
        <v>1586</v>
      </c>
    </row>
    <row r="14" spans="1:11" x14ac:dyDescent="0.4">
      <c r="B14" s="6" t="s">
        <v>655</v>
      </c>
      <c r="C14" s="6" t="s">
        <v>656</v>
      </c>
      <c r="D14" s="6" t="s">
        <v>1610</v>
      </c>
      <c r="E14" s="9" t="s">
        <v>1597</v>
      </c>
      <c r="F14" s="9" t="s">
        <v>1586</v>
      </c>
      <c r="G14" s="9" t="s">
        <v>1661</v>
      </c>
      <c r="H14" s="9" t="s">
        <v>1586</v>
      </c>
      <c r="I14" s="9" t="s">
        <v>1586</v>
      </c>
      <c r="J14" s="9" t="s">
        <v>1584</v>
      </c>
      <c r="K14" s="9" t="s">
        <v>1586</v>
      </c>
    </row>
    <row r="15" spans="1:11" x14ac:dyDescent="0.4">
      <c r="B15" s="6" t="s">
        <v>655</v>
      </c>
      <c r="C15" s="6" t="s">
        <v>656</v>
      </c>
      <c r="D15" s="6" t="s">
        <v>4373</v>
      </c>
      <c r="E15" s="9" t="s">
        <v>1586</v>
      </c>
      <c r="F15" s="9" t="s">
        <v>1586</v>
      </c>
      <c r="G15" s="9" t="s">
        <v>1586</v>
      </c>
      <c r="H15" s="9" t="s">
        <v>1586</v>
      </c>
      <c r="I15" s="9" t="s">
        <v>1586</v>
      </c>
      <c r="J15" s="9" t="s">
        <v>1586</v>
      </c>
      <c r="K15" s="9" t="s">
        <v>1586</v>
      </c>
    </row>
    <row r="16" spans="1:11" x14ac:dyDescent="0.4">
      <c r="B16" s="6" t="s">
        <v>659</v>
      </c>
      <c r="C16" s="6" t="s">
        <v>660</v>
      </c>
      <c r="D16" s="6" t="s">
        <v>1610</v>
      </c>
      <c r="E16" s="9" t="s">
        <v>1595</v>
      </c>
      <c r="F16" s="9" t="s">
        <v>1586</v>
      </c>
      <c r="G16" s="9" t="s">
        <v>1595</v>
      </c>
      <c r="H16" s="9" t="s">
        <v>1586</v>
      </c>
      <c r="I16" s="9" t="s">
        <v>1586</v>
      </c>
      <c r="J16" s="9" t="s">
        <v>1595</v>
      </c>
      <c r="K16" s="9" t="s">
        <v>1588</v>
      </c>
    </row>
    <row r="17" spans="2:11" x14ac:dyDescent="0.4">
      <c r="B17" s="6" t="s">
        <v>659</v>
      </c>
      <c r="C17" s="6" t="s">
        <v>660</v>
      </c>
      <c r="D17" s="6" t="s">
        <v>4373</v>
      </c>
      <c r="E17" s="9" t="s">
        <v>1586</v>
      </c>
      <c r="F17" s="9" t="s">
        <v>1586</v>
      </c>
      <c r="G17" s="9" t="s">
        <v>1586</v>
      </c>
      <c r="H17" s="9" t="s">
        <v>1586</v>
      </c>
      <c r="I17" s="9" t="s">
        <v>1586</v>
      </c>
      <c r="J17" s="9" t="s">
        <v>1586</v>
      </c>
      <c r="K17" s="9" t="s">
        <v>1586</v>
      </c>
    </row>
    <row r="18" spans="2:11" x14ac:dyDescent="0.4">
      <c r="B18" s="6" t="s">
        <v>663</v>
      </c>
      <c r="C18" s="6" t="s">
        <v>664</v>
      </c>
      <c r="D18" s="6" t="s">
        <v>1610</v>
      </c>
      <c r="E18" s="9" t="s">
        <v>1595</v>
      </c>
      <c r="F18" s="9" t="s">
        <v>1586</v>
      </c>
      <c r="G18" s="9" t="s">
        <v>1588</v>
      </c>
      <c r="H18" s="9" t="s">
        <v>1586</v>
      </c>
      <c r="I18" s="9" t="s">
        <v>1586</v>
      </c>
      <c r="J18" s="9" t="s">
        <v>1588</v>
      </c>
      <c r="K18" s="9" t="s">
        <v>1597</v>
      </c>
    </row>
    <row r="19" spans="2:11" x14ac:dyDescent="0.4">
      <c r="B19" s="6" t="s">
        <v>663</v>
      </c>
      <c r="C19" s="6" t="s">
        <v>664</v>
      </c>
      <c r="D19" s="6" t="s">
        <v>4373</v>
      </c>
      <c r="E19" s="9" t="s">
        <v>1586</v>
      </c>
      <c r="F19" s="9" t="s">
        <v>1586</v>
      </c>
      <c r="G19" s="9" t="s">
        <v>1586</v>
      </c>
      <c r="H19" s="9" t="s">
        <v>1586</v>
      </c>
      <c r="I19" s="9" t="s">
        <v>1586</v>
      </c>
      <c r="J19" s="9" t="s">
        <v>1586</v>
      </c>
      <c r="K19" s="9" t="s">
        <v>1586</v>
      </c>
    </row>
    <row r="20" spans="2:11" x14ac:dyDescent="0.4">
      <c r="B20"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7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heetViews>
  <sheetFormatPr baseColWidth="10" defaultRowHeight="14.6" x14ac:dyDescent="0.4"/>
  <cols>
    <col min="2" max="2" width="9.69140625" customWidth="1"/>
    <col min="3" max="3" width="77.8437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GYN-OP'!A1", "Zurück")</f>
        <v>Zurück</v>
      </c>
    </row>
    <row r="3" spans="1:11" x14ac:dyDescent="0.4">
      <c r="B3" s="7" t="s">
        <v>4395</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61</v>
      </c>
      <c r="C6" s="21"/>
      <c r="D6" s="21"/>
      <c r="E6" s="29"/>
      <c r="F6" s="29"/>
      <c r="G6" s="29"/>
      <c r="H6" s="29"/>
      <c r="I6" s="29"/>
      <c r="J6" s="29"/>
      <c r="K6" s="29"/>
    </row>
    <row r="7" spans="1:11" x14ac:dyDescent="0.4">
      <c r="B7" s="6" t="s">
        <v>203</v>
      </c>
      <c r="C7" s="6" t="s">
        <v>204</v>
      </c>
      <c r="D7" s="6" t="s">
        <v>1610</v>
      </c>
      <c r="E7" s="9" t="s">
        <v>1588</v>
      </c>
      <c r="F7" s="9" t="s">
        <v>1586</v>
      </c>
      <c r="G7" s="9" t="s">
        <v>1586</v>
      </c>
      <c r="H7" s="9" t="s">
        <v>1586</v>
      </c>
      <c r="I7" s="9" t="s">
        <v>1586</v>
      </c>
      <c r="J7" s="9" t="s">
        <v>1586</v>
      </c>
      <c r="K7" s="9" t="s">
        <v>1586</v>
      </c>
    </row>
    <row r="8" spans="1:11" x14ac:dyDescent="0.4">
      <c r="B8" s="6" t="s">
        <v>203</v>
      </c>
      <c r="C8" s="6" t="s">
        <v>204</v>
      </c>
      <c r="D8" s="6" t="s">
        <v>4373</v>
      </c>
      <c r="E8" s="9" t="s">
        <v>1586</v>
      </c>
      <c r="F8" s="9" t="s">
        <v>1586</v>
      </c>
      <c r="G8" s="9" t="s">
        <v>1586</v>
      </c>
      <c r="H8" s="9" t="s">
        <v>1586</v>
      </c>
      <c r="I8" s="9" t="s">
        <v>1586</v>
      </c>
      <c r="J8" s="9" t="s">
        <v>1586</v>
      </c>
      <c r="K8" s="9" t="s">
        <v>1586</v>
      </c>
    </row>
    <row r="9" spans="1:11" x14ac:dyDescent="0.4">
      <c r="B9" s="6" t="s">
        <v>207</v>
      </c>
      <c r="C9" s="6" t="s">
        <v>208</v>
      </c>
      <c r="D9" s="6" t="s">
        <v>1610</v>
      </c>
      <c r="E9" s="9" t="s">
        <v>1586</v>
      </c>
      <c r="F9" s="9" t="s">
        <v>1586</v>
      </c>
      <c r="G9" s="9" t="s">
        <v>1586</v>
      </c>
      <c r="H9" s="9" t="s">
        <v>1586</v>
      </c>
      <c r="I9" s="9" t="s">
        <v>1586</v>
      </c>
      <c r="J9" s="9" t="s">
        <v>1586</v>
      </c>
      <c r="K9" s="9" t="s">
        <v>1586</v>
      </c>
    </row>
    <row r="10" spans="1:11" x14ac:dyDescent="0.4">
      <c r="B10" s="6" t="s">
        <v>207</v>
      </c>
      <c r="C10" s="6" t="s">
        <v>208</v>
      </c>
      <c r="D10" s="6" t="s">
        <v>4373</v>
      </c>
      <c r="E10" s="9" t="s">
        <v>1586</v>
      </c>
      <c r="F10" s="9" t="s">
        <v>1586</v>
      </c>
      <c r="G10" s="9" t="s">
        <v>1586</v>
      </c>
      <c r="H10" s="9" t="s">
        <v>1586</v>
      </c>
      <c r="I10" s="9" t="s">
        <v>1586</v>
      </c>
      <c r="J10" s="9" t="s">
        <v>1586</v>
      </c>
      <c r="K10" s="9" t="s">
        <v>1586</v>
      </c>
    </row>
    <row r="11" spans="1:11" x14ac:dyDescent="0.4">
      <c r="B11" s="21" t="s">
        <v>41</v>
      </c>
      <c r="C11" s="21"/>
      <c r="D11" s="21"/>
      <c r="E11" s="29"/>
      <c r="F11" s="29"/>
      <c r="G11" s="29"/>
      <c r="H11" s="29"/>
      <c r="I11" s="29"/>
      <c r="J11" s="29"/>
      <c r="K11" s="29"/>
    </row>
    <row r="12" spans="1:11" x14ac:dyDescent="0.4">
      <c r="B12" s="6" t="s">
        <v>211</v>
      </c>
      <c r="C12" s="6" t="s">
        <v>43</v>
      </c>
      <c r="D12" s="6" t="s">
        <v>1610</v>
      </c>
      <c r="E12" s="9" t="s">
        <v>1586</v>
      </c>
      <c r="F12" s="9" t="s">
        <v>1586</v>
      </c>
      <c r="G12" s="9" t="s">
        <v>1586</v>
      </c>
      <c r="H12" s="9" t="s">
        <v>1586</v>
      </c>
      <c r="I12" s="9" t="s">
        <v>1586</v>
      </c>
      <c r="J12" s="9" t="s">
        <v>1586</v>
      </c>
      <c r="K12" s="9" t="s">
        <v>1586</v>
      </c>
    </row>
    <row r="13" spans="1:11" x14ac:dyDescent="0.4">
      <c r="B13" s="6" t="s">
        <v>211</v>
      </c>
      <c r="C13" s="6" t="s">
        <v>43</v>
      </c>
      <c r="D13" s="6" t="s">
        <v>4373</v>
      </c>
      <c r="E13" s="9" t="s">
        <v>1586</v>
      </c>
      <c r="F13" s="9" t="s">
        <v>1586</v>
      </c>
      <c r="G13" s="9" t="s">
        <v>1586</v>
      </c>
      <c r="H13" s="9" t="s">
        <v>1586</v>
      </c>
      <c r="I13" s="9" t="s">
        <v>1586</v>
      </c>
      <c r="J13" s="9" t="s">
        <v>1586</v>
      </c>
      <c r="K13" s="9" t="s">
        <v>1586</v>
      </c>
    </row>
    <row r="14" spans="1:11" x14ac:dyDescent="0.4">
      <c r="B14" s="6" t="s">
        <v>212</v>
      </c>
      <c r="C14" s="6" t="s">
        <v>47</v>
      </c>
      <c r="D14" s="6" t="s">
        <v>1610</v>
      </c>
      <c r="E14" s="9" t="s">
        <v>1586</v>
      </c>
      <c r="F14" s="9" t="s">
        <v>1586</v>
      </c>
      <c r="G14" s="9" t="s">
        <v>1586</v>
      </c>
      <c r="H14" s="9" t="s">
        <v>1586</v>
      </c>
      <c r="I14" s="9" t="s">
        <v>1586</v>
      </c>
      <c r="J14" s="9" t="s">
        <v>1586</v>
      </c>
      <c r="K14" s="9" t="s">
        <v>1586</v>
      </c>
    </row>
    <row r="15" spans="1:11" x14ac:dyDescent="0.4">
      <c r="B15" s="6" t="s">
        <v>212</v>
      </c>
      <c r="C15" s="6" t="s">
        <v>47</v>
      </c>
      <c r="D15" s="6" t="s">
        <v>4373</v>
      </c>
      <c r="E15" s="9" t="s">
        <v>1586</v>
      </c>
      <c r="F15" s="9" t="s">
        <v>1586</v>
      </c>
      <c r="G15" s="9" t="s">
        <v>1586</v>
      </c>
      <c r="H15" s="9" t="s">
        <v>1586</v>
      </c>
      <c r="I15" s="9" t="s">
        <v>1586</v>
      </c>
      <c r="J15" s="9" t="s">
        <v>1586</v>
      </c>
      <c r="K15" s="9" t="s">
        <v>1586</v>
      </c>
    </row>
    <row r="16" spans="1:11" x14ac:dyDescent="0.4">
      <c r="B16" s="6" t="s">
        <v>213</v>
      </c>
      <c r="C16" s="6" t="s">
        <v>51</v>
      </c>
      <c r="D16" s="6" t="s">
        <v>1610</v>
      </c>
      <c r="E16" s="9" t="s">
        <v>1586</v>
      </c>
      <c r="F16" s="9" t="s">
        <v>1586</v>
      </c>
      <c r="G16" s="9" t="s">
        <v>1586</v>
      </c>
      <c r="H16" s="9" t="s">
        <v>1586</v>
      </c>
      <c r="I16" s="9" t="s">
        <v>1586</v>
      </c>
      <c r="J16" s="9" t="s">
        <v>1586</v>
      </c>
      <c r="K16" s="9" t="s">
        <v>1586</v>
      </c>
    </row>
    <row r="17" spans="2:11" x14ac:dyDescent="0.4">
      <c r="B17" s="6" t="s">
        <v>213</v>
      </c>
      <c r="C17" s="6" t="s">
        <v>51</v>
      </c>
      <c r="D17" s="6" t="s">
        <v>4373</v>
      </c>
      <c r="E17" s="9" t="s">
        <v>1586</v>
      </c>
      <c r="F17" s="9" t="s">
        <v>1586</v>
      </c>
      <c r="G17" s="9" t="s">
        <v>1586</v>
      </c>
      <c r="H17" s="9" t="s">
        <v>1586</v>
      </c>
      <c r="I17" s="9" t="s">
        <v>1586</v>
      </c>
      <c r="J17" s="9" t="s">
        <v>1586</v>
      </c>
      <c r="K17" s="9" t="s">
        <v>1586</v>
      </c>
    </row>
    <row r="18" spans="2:11" x14ac:dyDescent="0.4">
      <c r="B18" s="13" t="s">
        <v>859</v>
      </c>
    </row>
  </sheetData>
  <mergeCells count="6">
    <mergeCell ref="B11:K11"/>
    <mergeCell ref="B4:B5"/>
    <mergeCell ref="C4:C5"/>
    <mergeCell ref="D4:D5"/>
    <mergeCell ref="E4:K4"/>
    <mergeCell ref="B6:K6"/>
  </mergeCells>
  <pageMargins left="0.7" right="0.7" top="0.75" bottom="0.75" header="0.3" footer="0.3"/>
  <pageSetup paperSize="9" orientation="portrait" horizontalDpi="300" verticalDpi="300"/>
</worksheet>
</file>

<file path=xl/worksheets/sheet7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HYPERLINK("#'DEK - K3_1_QI'!A1", "Qualitätsindikatoren: Übersicht über Auffälligkeiten und Qualitätssicherungsmaßnahmen gem. § 17 DeQS-RL")</f>
        <v>Qualitätsindikatoren: Übersicht über Auffälligkeiten und Qualitätssicherungsmaßnahmen gem. § 17 DeQS-RL</v>
      </c>
      <c r="C6" s="2" t="str">
        <f>HYPERLINK("#'DEK - K3_1_QI'!A1", "K3_1_QI")</f>
        <v>K3_1_QI</v>
      </c>
    </row>
    <row r="7" spans="1:3" x14ac:dyDescent="0.4">
      <c r="B7" s="2" t="str">
        <f>HYPERLINK("#'DEK - K3_1_AK'!A1", "Auffälligkeitskriterien: Übersicht über Auffälligkeiten und Qualitätssicherungsmaßnahmen gem. § 17 DeQS-RL")</f>
        <v>Auffälligkeitskriterien: Übersicht über Auffälligkeiten und Qualitätssicherungsmaßnahmen gem. § 17 DeQS-RL</v>
      </c>
      <c r="C7" s="2" t="str">
        <f>HYPERLINK("#'DEK - K3_1_AK'!A1", "K3_1_AK")</f>
        <v>K3_1_AK</v>
      </c>
    </row>
    <row r="8" spans="1:3" x14ac:dyDescent="0.4">
      <c r="B8" s="2" t="str">
        <f>HYPERLINK("#'DEK - K3_2_QI'!A1", "Qualitätsindikatoren: Auffälligkeiten und Bewertungen nach Abschluss des Stellungnahmeverfahrens (AJ 2023)")</f>
        <v>Qualitätsindikatoren: Auffälligkeiten und Bewertungen nach Abschluss des Stellungnahmeverfahrens (AJ 2023)</v>
      </c>
      <c r="C8" s="2" t="str">
        <f>HYPERLINK("#'DEK - K3_2_QI'!A1", "K3_2_QI")</f>
        <v>K3_2_QI</v>
      </c>
    </row>
    <row r="9" spans="1:3" x14ac:dyDescent="0.4">
      <c r="B9" s="2" t="str">
        <f>HYPERLINK("#'DEK - K3_2_AK'!A1", "Auffälligkeitskriterien: Auffälligkeiten und Bewertungen nach Abschluss des Stellungnahmeverfahrens (AJ 2023)")</f>
        <v>Auffälligkeitskriterien: Auffälligkeiten und Bewertungen nach Abschluss des Stellungnahmeverfahrens (AJ 2023)</v>
      </c>
      <c r="C9" s="2" t="str">
        <f>HYPERLINK("#'DEK - K3_2_AK'!A1", "K3_2_AK")</f>
        <v>K3_2_AK</v>
      </c>
    </row>
    <row r="10" spans="1:3" x14ac:dyDescent="0.4">
      <c r="B10" s="2" t="str">
        <f>HYPERLINK("#'DEK - K3_3_QI'!A1", "Qualitätsindikatoren: Wiederholte Auffälligkeiten (AJ 2023 und Vorjahre)")</f>
        <v>Qualitätsindikatoren: Wiederholte Auffälligkeiten (AJ 2023 und Vorjahre)</v>
      </c>
      <c r="C10" s="2" t="str">
        <f>HYPERLINK("#'DEK - K3_3_QI'!A1", "K3_3_QI")</f>
        <v>K3_3_QI</v>
      </c>
    </row>
    <row r="11" spans="1:3" x14ac:dyDescent="0.4">
      <c r="B11" s="2" t="str">
        <f>HYPERLINK("#'DEK - K3_3_AK'!A1", "Auffälligkeitskriterien: Wiederholte Auffälligkeiten (AJ 2023 und Vorjahre)")</f>
        <v>Auffälligkeitskriterien: Wiederholte Auffälligkeiten (AJ 2023 und Vorjahre)</v>
      </c>
      <c r="C11" s="2" t="str">
        <f>HYPERLINK("#'DEK - K3_3_AK'!A1", "K3_3_AK")</f>
        <v>K3_3_AK</v>
      </c>
    </row>
    <row r="12" spans="1:3" x14ac:dyDescent="0.4">
      <c r="B12" s="2" t="str">
        <f>HYPERLINK("#'DEK - K3_4_QI'!A1", "Qualitätsindikatoren: Mehrfache Auffälligkeiten bei Leistungserbringern (AJ 2023)")</f>
        <v>Qualitätsindikatoren: Mehrfache Auffälligkeiten bei Leistungserbringern (AJ 2023)</v>
      </c>
      <c r="C12" s="2" t="str">
        <f>HYPERLINK("#'DEK - K3_4_QI'!A1", "K3_4_QI")</f>
        <v>K3_4_QI</v>
      </c>
    </row>
    <row r="13" spans="1:3" x14ac:dyDescent="0.4">
      <c r="B13" s="2" t="str">
        <f>HYPERLINK("#'DEK - K3_4_AK'!A1", "Auffälligkeitskriterien: Mehrfache Auffälligkeiten bei Leistungserbringern (AJ 2023)")</f>
        <v>Auffälligkeitskriterien: Mehrfache Auffälligkeiten bei Leistungserbringern (AJ 2023)</v>
      </c>
      <c r="C13" s="2" t="str">
        <f>HYPERLINK("#'DEK - K3_4_AK'!A1", "K3_4_AK")</f>
        <v>K3_4_AK</v>
      </c>
    </row>
    <row r="14" spans="1:3" x14ac:dyDescent="0.4">
      <c r="B14" s="2" t="str">
        <f>HYPERLINK("#'DEK - K3_5_QI'!A1", "Auffälligkeiten und Stellungnahmeverfahren nach Fallzahl pro Qualitätsindikator (AJ 2023)")</f>
        <v>Auffälligkeiten und Stellungnahmeverfahren nach Fallzahl pro Qualitätsindikator (AJ 2023)</v>
      </c>
      <c r="C14" s="2" t="str">
        <f>HYPERLINK("#'DEK - K3_5_QI'!A1", "K3_5_QI")</f>
        <v>K3_5_QI</v>
      </c>
    </row>
    <row r="15" spans="1:3" x14ac:dyDescent="0.4">
      <c r="B15" s="2" t="str">
        <f>HYPERLINK("#'DEK - A_1_QI'!A1", "Qualitätsindikatoren: Art der Auffälligkeit (AJ 2023)")</f>
        <v>Qualitätsindikatoren: Art der Auffälligkeit (AJ 2023)</v>
      </c>
      <c r="C15" s="2" t="str">
        <f>HYPERLINK("#'DEK - A_1_QI'!A1", "A_1_QI")</f>
        <v>A_1_QI</v>
      </c>
    </row>
    <row r="16" spans="1:3" x14ac:dyDescent="0.4">
      <c r="B16" s="2" t="str">
        <f>HYPERLINK("#'DEK - A_1_AK'!A1", "Auffälligkeitskriterien: Art der Auffälligkeit (AJ 2023)")</f>
        <v>Auffälligkeitskriterien: Art der Auffälligkeit (AJ 2023)</v>
      </c>
      <c r="C16" s="2" t="str">
        <f>HYPERLINK("#'DEK - A_1_AK'!A1", "A_1_AK")</f>
        <v>A_1_AK</v>
      </c>
    </row>
    <row r="17" spans="2:3" x14ac:dyDescent="0.4">
      <c r="B17" s="2" t="str">
        <f>HYPERLINK("#'DEK - A_2_QI_a'!A1", "Qualitätsindikatoren: Stellungnahmeverfahren (AJ 2023)")</f>
        <v>Qualitätsindikatoren: Stellungnahmeverfahren (AJ 2023)</v>
      </c>
      <c r="C17" s="2" t="str">
        <f>HYPERLINK("#'DEK - A_2_QI_a'!A1", "A_2_QI_a")</f>
        <v>A_2_QI_a</v>
      </c>
    </row>
    <row r="18" spans="2:3" x14ac:dyDescent="0.4">
      <c r="B18" s="2" t="str">
        <f>HYPERLINK("#'DEK - A_2_AK_a'!A1", "Auffälligkeitskriterien: Stellungnahmeverfahren (AJ 2023)")</f>
        <v>Auffälligkeitskriterien: Stellungnahmeverfahren (AJ 2023)</v>
      </c>
      <c r="C18" s="2" t="str">
        <f>HYPERLINK("#'DEK - A_2_AK_a'!A1", "A_2_AK_a")</f>
        <v>A_2_AK_a</v>
      </c>
    </row>
    <row r="19" spans="2:3" x14ac:dyDescent="0.4">
      <c r="B19" s="2" t="str">
        <f>HYPERLINK("#'DEK - A_2_QI_b'!A1", "Qualitätsindikatoren: Freitextkommentare zur Nicht-Einleitung von Stellungnahmeverfahren (AJ 2023)")</f>
        <v>Qualitätsindikatoren: Freitextkommentare zur Nicht-Einleitung von Stellungnahmeverfahren (AJ 2023)</v>
      </c>
      <c r="C19" s="2" t="str">
        <f>HYPERLINK("#'DEK - A_2_QI_b'!A1", "A_2_QI_b")</f>
        <v>A_2_QI_b</v>
      </c>
    </row>
    <row r="20" spans="2:3" x14ac:dyDescent="0.4">
      <c r="B20" s="2" t="str">
        <f>HYPERLINK("#'DEK - A_2_AK_b'!A1", "Auffälligkeitskriterien: Freitextkommentare zur Nicht-Einleitung von Stellungnahmeverfahren (AJ 2023)")</f>
        <v>Auffälligkeitskriterien: Freitextkommentare zur Nicht-Einleitung von Stellungnahmeverfahren (AJ 2023)</v>
      </c>
      <c r="C20" s="2" t="str">
        <f>HYPERLINK("#'DEK - A_2_AK_b'!A1", "A_2_AK_b")</f>
        <v>A_2_AK_b</v>
      </c>
    </row>
    <row r="21" spans="2:3" x14ac:dyDescent="0.4">
      <c r="B21" s="2" t="str">
        <f>HYPERLINK("#'DEK - A_3_AK_a'!A1", "Auffälligkeitskriterien: Bewertung der qualitativ auffälligen Ergebnisse (AJ 2023)")</f>
        <v>Auffälligkeitskriterien: Bewertung der qualitativ auffälligen Ergebnisse (AJ 2023)</v>
      </c>
      <c r="C21" s="2" t="str">
        <f>HYPERLINK("#'DEK - A_3_AK_a'!A1", "A_3_AK_a")</f>
        <v>A_3_AK_a</v>
      </c>
    </row>
    <row r="22" spans="2:3" x14ac:dyDescent="0.4">
      <c r="B22" s="2" t="str">
        <f>HYPERLINK("#'DEK - A_3_AK_b'!A1", "Auffälligkeitskriterien: Freitextkommentare zur Bewertung der qualitativ auffälligen Ergebnisse (AJ 2023)")</f>
        <v>Auffälligkeitskriterien: Freitextkommentare zur Bewertung der qualitativ auffälligen Ergebnisse (AJ 2023)</v>
      </c>
      <c r="C22" s="2" t="str">
        <f>HYPERLINK("#'DEK - A_3_AK_b'!A1", "A_3_AK_b")</f>
        <v>A_3_AK_b</v>
      </c>
    </row>
    <row r="23" spans="2:3" x14ac:dyDescent="0.4">
      <c r="B23" s="2" t="str">
        <f>HYPERLINK("#'DEK - A_4_QI_a'!A1", "Qualitätsindikatoren: Bewertung der qualitativ auffälligen Ergebnisse (AJ 2023)")</f>
        <v>Qualitätsindikatoren: Bewertung der qualitativ auffälligen Ergebnisse (AJ 2023)</v>
      </c>
      <c r="C23" s="2" t="str">
        <f>HYPERLINK("#'DEK - A_4_QI_a'!A1", "A_4_QI_a")</f>
        <v>A_4_QI_a</v>
      </c>
    </row>
    <row r="24" spans="2:3" x14ac:dyDescent="0.4">
      <c r="B24" s="2" t="str">
        <f>HYPERLINK("#'DEK - A_4_QI_b'!A1", "Qualitätsindikatoren: Freitextkommentare zur Bewertung der qualitativ auffälligen Ergebnisse (AJ 2023)")</f>
        <v>Qualitätsindikatoren: Freitextkommentare zur Bewertung der qualitativ auffälligen Ergebnisse (AJ 2023)</v>
      </c>
      <c r="C24" s="2" t="str">
        <f>HYPERLINK("#'DEK - A_4_QI_b'!A1", "A_4_QI_b")</f>
        <v>A_4_QI_b</v>
      </c>
    </row>
    <row r="25" spans="2:3" x14ac:dyDescent="0.4">
      <c r="B25" s="2" t="str">
        <f>HYPERLINK("#'DEK - A_5_AK_a'!A1", "Auffälligkeitskriterien: Bewertung der qualitativ unauffälligen Ergebnisse (AJ 2023)")</f>
        <v>Auffälligkeitskriterien: Bewertung der qualitativ unauffälligen Ergebnisse (AJ 2023)</v>
      </c>
      <c r="C25" s="2" t="str">
        <f>HYPERLINK("#'DEK - A_5_AK_a'!A1", "A_5_AK_a")</f>
        <v>A_5_AK_a</v>
      </c>
    </row>
    <row r="26" spans="2:3" x14ac:dyDescent="0.4">
      <c r="B26" s="2" t="str">
        <f>HYPERLINK("#'DEK - A_5_AK_b'!A1", "Auffälligkeitskriterien: Freitextkommentare zur Bewertung der qualitativ unauffälligen Ergebnisse (AJ 2023)")</f>
        <v>Auffälligkeitskriterien: Freitextkommentare zur Bewertung der qualitativ unauffälligen Ergebnisse (AJ 2023)</v>
      </c>
      <c r="C26" s="2" t="str">
        <f>HYPERLINK("#'DEK - A_5_AK_b'!A1", "A_5_AK_b")</f>
        <v>A_5_AK_b</v>
      </c>
    </row>
    <row r="27" spans="2:3" x14ac:dyDescent="0.4">
      <c r="B27" s="2" t="str">
        <f>HYPERLINK("#'DEK - A_6_QI_a'!A1", "Qualitätsindikatoren: Bewertung der qualitativ unauffälligen Ergebnisse (AJ 2023)")</f>
        <v>Qualitätsindikatoren: Bewertung der qualitativ unauffälligen Ergebnisse (AJ 2023)</v>
      </c>
      <c r="C27" s="2" t="str">
        <f>HYPERLINK("#'DEK - A_6_QI_a'!A1", "A_6_QI_a")</f>
        <v>A_6_QI_a</v>
      </c>
    </row>
    <row r="28" spans="2:3" x14ac:dyDescent="0.4">
      <c r="B28" s="2" t="str">
        <f>HYPERLINK("#'DEK - A_6_QI_b'!A1", "Qualitätsindikatoren: Freitextkommentare zur Bewertung der qualitativ unauffälligen Ergebnisse (AJ 2023)")</f>
        <v>Qualitätsindikatoren: Freitextkommentare zur Bewertung der qualitativ unauffälligen Ergebnisse (AJ 2023)</v>
      </c>
      <c r="C28" s="2" t="str">
        <f>HYPERLINK("#'DEK - A_6_QI_b'!A1", "A_6_QI_b")</f>
        <v>A_6_QI_b</v>
      </c>
    </row>
    <row r="29" spans="2:3" x14ac:dyDescent="0.4">
      <c r="B29" s="2" t="str">
        <f>HYPERLINK("#'DEK - A_7_AK_a'!A1", "Auffälligkeitskriterien: Bewertung der  Ergebnisse als Sonstiges (AJ 2023)")</f>
        <v>Auffälligkeitskriterien: Bewertung der  Ergebnisse als Sonstiges (AJ 2023)</v>
      </c>
      <c r="C29" s="2" t="str">
        <f>HYPERLINK("#'DEK - A_7_AK_a'!A1", "A_7_AK_a")</f>
        <v>A_7_AK_a</v>
      </c>
    </row>
    <row r="30" spans="2:3" x14ac:dyDescent="0.4">
      <c r="B30" s="2" t="str">
        <f>HYPERLINK("#'DEK - A_7_AK_b'!A1", "Auffälligkeitskriterien: Freitextkommentare zur Bewertung der Ergebnisse als Sonstiges (AJ 2023)")</f>
        <v>Auffälligkeitskriterien: Freitextkommentare zur Bewertung der Ergebnisse als Sonstiges (AJ 2023)</v>
      </c>
      <c r="C30" s="2" t="str">
        <f>HYPERLINK("#'DEK - A_7_AK_b'!A1", "A_7_AK_b")</f>
        <v>A_7_AK_b</v>
      </c>
    </row>
    <row r="31" spans="2:3" x14ac:dyDescent="0.4">
      <c r="B31" s="2" t="str">
        <f>HYPERLINK("#'DEK - A_8_QI_a'!A1", "Qualitätsindikatoren: Bewertung der Ergebnisse als Dokumentationsfehler oder Sonstiges (AJ 2023)")</f>
        <v>Qualitätsindikatoren: Bewertung der Ergebnisse als Dokumentationsfehler oder Sonstiges (AJ 2023)</v>
      </c>
      <c r="C31" s="2" t="str">
        <f>HYPERLINK("#'DEK - A_8_QI_a'!A1", "A_8_QI_a")</f>
        <v>A_8_QI_a</v>
      </c>
    </row>
    <row r="32" spans="2:3" x14ac:dyDescent="0.4">
      <c r="B32" s="2" t="str">
        <f>HYPERLINK("#'DEK - A_8_QI_b'!A1", "Qualitätsindikatoren: Freitextkommentare zur Bewertung der Ergebnisse als Dokumentationsfehler oder Sonstiges (AJ 2023)")</f>
        <v>Qualitätsindikatoren: Freitextkommentare zur Bewertung der Ergebnisse als Dokumentationsfehler oder Sonstiges (AJ 2023)</v>
      </c>
      <c r="C32" s="2" t="str">
        <f>HYPERLINK("#'DEK - A_8_QI_b'!A1", "A_8_QI_b")</f>
        <v>A_8_QI_b</v>
      </c>
    </row>
    <row r="33" spans="2:3" x14ac:dyDescent="0.4">
      <c r="B33" s="2" t="str">
        <f>HYPERLINK("#'DEK - A_9_QI'!A1", "Qualitätsindikatoren: Initiierung Maßnahmenstufe 1 und 2 (AJ 2023)")</f>
        <v>Qualitätsindikatoren: Initiierung Maßnahmenstufe 1 und 2 (AJ 2023)</v>
      </c>
      <c r="C33" s="2" t="str">
        <f>HYPERLINK("#'DEK - A_9_QI'!A1", "A_9_QI")</f>
        <v>A_9_QI</v>
      </c>
    </row>
    <row r="34" spans="2:3" x14ac:dyDescent="0.4">
      <c r="B34" s="2" t="str">
        <f>HYPERLINK("#'DEK - A_9_AK'!A1", "Auffälligkeitskriterien: Initiierung Maßnahmenstufe 1 und 2 (AJ 2023)")</f>
        <v>Auffälligkeitskriterien: Initiierung Maßnahmenstufe 1 und 2 (AJ 2023)</v>
      </c>
      <c r="C34" s="2" t="str">
        <f>HYPERLINK("#'DEK - A_9_AK'!A1", "A_9_AK")</f>
        <v>A_9_AK</v>
      </c>
    </row>
    <row r="35" spans="2:3" x14ac:dyDescent="0.4">
      <c r="B35" s="2" t="str">
        <f>HYPERLINK("#'DEK - A_10_QI'!A1", "Qualitätsindikatoren: Ergebnisse nach Stellungnahmeverfahren pro Bundesland (AJ 2023)")</f>
        <v>Qualitätsindikatoren: Ergebnisse nach Stellungnahmeverfahren pro Bundesland (AJ 2023)</v>
      </c>
      <c r="C35" s="2" t="str">
        <f>HYPERLINK("#'DEK - A_10_QI'!A1", "A_10_QI")</f>
        <v>A_10_QI</v>
      </c>
    </row>
    <row r="36" spans="2:3" x14ac:dyDescent="0.4">
      <c r="B36" s="2" t="str">
        <f>HYPERLINK("#'DEK - A_10_AK'!A1", "Auffälligkeitskriterien: Ergebnisse nach Stellungnahmeverfahren pro Bundesland (AJ 2023)")</f>
        <v>Auffälligkeitskriterien: Ergebnisse nach Stellungnahmeverfahren pro Bundesland (AJ 2023)</v>
      </c>
      <c r="C36" s="2" t="str">
        <f>HYPERLINK("#'DEK - A_10_AK'!A1", "A_10_AK")</f>
        <v>A_10_AK</v>
      </c>
    </row>
    <row r="37" spans="2:3" x14ac:dyDescent="0.4">
      <c r="B37" s="2" t="str">
        <f>HYPERLINK("#'DEK - A_11_AK_QI'!A1", "Qualitätsindikatoren und Auffälligkeitskriterien: Best practice (AJ 2023)")</f>
        <v>Qualitätsindikatoren und Auffälligkeitskriterien: Best practice (AJ 2023)</v>
      </c>
      <c r="C37" s="2" t="str">
        <f>HYPERLINK("#'DEK - A_11_AK_QI'!A1", "A_11_AK_QI")</f>
        <v>A_11_AK_QI</v>
      </c>
    </row>
    <row r="38" spans="2:3" x14ac:dyDescent="0.4">
      <c r="B38" s="2" t="str">
        <f>HYPERLINK("#'DEK - A_12_QI'!A1", "Darstellung des Verlaufs der Bewertung (AJ 2023)")</f>
        <v>Darstellung des Verlaufs der Bewertung (AJ 2023)</v>
      </c>
      <c r="C38" s="2" t="str">
        <f>HYPERLINK("#'DEK - A_12_QI'!A1", "A_12_QI")</f>
        <v>A_12_QI</v>
      </c>
    </row>
    <row r="39" spans="2:3" x14ac:dyDescent="0.4">
      <c r="B39" s="2" t="str">
        <f>HYPERLINK("#'DEK - A_13_QI'!A1", "Qualitätsindikatoren: Art der Maßnahme in Maßnahmenstufe 1 (AJ 2022 und 2023)")</f>
        <v>Qualitätsindikatoren: Art der Maßnahme in Maßnahmenstufe 1 (AJ 2022 und 2023)</v>
      </c>
      <c r="C39" s="2" t="str">
        <f>HYPERLINK("#'DEK - A_13_QI'!A1", "A_13_QI")</f>
        <v>A_13_QI</v>
      </c>
    </row>
    <row r="40" spans="2:3" x14ac:dyDescent="0.4">
      <c r="B40" s="2" t="str">
        <f>HYPERLINK("#'DEK - A_13_AK'!A1", "Auffälligkeitskriterien: Art der Maßnahme in Maßnahmenstufe 1 (AJ 2022 und 2023)")</f>
        <v>Auffälligkeitskriterien: Art der Maßnahme in Maßnahmenstufe 1 (AJ 2022 und 2023)</v>
      </c>
      <c r="C40" s="2" t="str">
        <f>HYPERLINK("#'DEK - A_13_AK'!A1", "A_13_AK")</f>
        <v>A_13_AK</v>
      </c>
    </row>
  </sheetData>
  <pageMargins left="0.7" right="0.7" top="0.75" bottom="0.75" header="0.3" footer="0.3"/>
  <pageSetup paperSize="9" orientation="portrait" horizontalDpi="300" verticalDpi="300"/>
</worksheet>
</file>

<file path=xl/worksheets/sheet7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DEK'!A1", "Zurück")</f>
        <v>Zurück</v>
      </c>
    </row>
    <row r="3" spans="1:6" x14ac:dyDescent="0.4">
      <c r="B3" s="7" t="s">
        <v>5203</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5178</v>
      </c>
      <c r="D6" s="9" t="s">
        <v>3326</v>
      </c>
      <c r="E6" s="9" t="s">
        <v>5179</v>
      </c>
      <c r="F6" s="9" t="s">
        <v>3326</v>
      </c>
    </row>
    <row r="7" spans="1:6" x14ac:dyDescent="0.4">
      <c r="B7" s="16" t="s">
        <v>4655</v>
      </c>
      <c r="C7" s="9" t="s">
        <v>5178</v>
      </c>
      <c r="D7" s="9" t="s">
        <v>4443</v>
      </c>
      <c r="E7" s="9" t="s">
        <v>5179</v>
      </c>
      <c r="F7" s="9" t="s">
        <v>4443</v>
      </c>
    </row>
    <row r="8" spans="1:6" x14ac:dyDescent="0.4">
      <c r="B8" s="16" t="s">
        <v>4444</v>
      </c>
      <c r="C8" s="9" t="s">
        <v>5180</v>
      </c>
      <c r="D8" s="9" t="s">
        <v>5181</v>
      </c>
      <c r="E8" s="9" t="s">
        <v>5182</v>
      </c>
      <c r="F8" s="9" t="s">
        <v>5183</v>
      </c>
    </row>
    <row r="9" spans="1:6" x14ac:dyDescent="0.4">
      <c r="B9" s="9" t="s">
        <v>4446</v>
      </c>
      <c r="C9" s="9" t="s">
        <v>1597</v>
      </c>
      <c r="D9" s="9" t="s">
        <v>5184</v>
      </c>
      <c r="E9" s="9" t="s">
        <v>1586</v>
      </c>
      <c r="F9" s="9" t="s">
        <v>4447</v>
      </c>
    </row>
    <row r="10" spans="1:6" x14ac:dyDescent="0.4">
      <c r="B10" s="16" t="s">
        <v>4448</v>
      </c>
      <c r="C10" s="9" t="s">
        <v>5185</v>
      </c>
      <c r="D10" s="9" t="s">
        <v>4443</v>
      </c>
      <c r="E10" s="9" t="s">
        <v>5182</v>
      </c>
      <c r="F10" s="9" t="s">
        <v>4443</v>
      </c>
    </row>
    <row r="11" spans="1:6" x14ac:dyDescent="0.4">
      <c r="B11" s="9" t="s">
        <v>4664</v>
      </c>
      <c r="C11" s="9" t="s">
        <v>5185</v>
      </c>
      <c r="D11" s="9" t="s">
        <v>4443</v>
      </c>
      <c r="E11" s="9" t="s">
        <v>5182</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1585</v>
      </c>
      <c r="D15" s="9" t="s">
        <v>5041</v>
      </c>
      <c r="E15" s="9" t="s">
        <v>1663</v>
      </c>
      <c r="F15" s="9" t="s">
        <v>5186</v>
      </c>
    </row>
    <row r="16" spans="1:6" x14ac:dyDescent="0.4">
      <c r="B16" s="6" t="s">
        <v>4453</v>
      </c>
      <c r="C16" s="9" t="s">
        <v>2051</v>
      </c>
      <c r="D16" s="9" t="s">
        <v>5187</v>
      </c>
      <c r="E16" s="9" t="s">
        <v>5188</v>
      </c>
      <c r="F16" s="9" t="s">
        <v>5189</v>
      </c>
    </row>
    <row r="17" spans="2:6" x14ac:dyDescent="0.4">
      <c r="B17" s="9" t="s">
        <v>4455</v>
      </c>
      <c r="C17" s="9" t="s">
        <v>2051</v>
      </c>
      <c r="D17" s="9" t="s">
        <v>4443</v>
      </c>
      <c r="E17" s="9" t="s">
        <v>5188</v>
      </c>
      <c r="F17" s="9" t="s">
        <v>4443</v>
      </c>
    </row>
    <row r="18" spans="2:6" x14ac:dyDescent="0.4">
      <c r="B18" s="9" t="s">
        <v>4456</v>
      </c>
      <c r="C18" s="9" t="s">
        <v>1584</v>
      </c>
      <c r="D18" s="9" t="s">
        <v>5190</v>
      </c>
      <c r="E18" s="9" t="s">
        <v>1584</v>
      </c>
      <c r="F18" s="9" t="s">
        <v>5191</v>
      </c>
    </row>
    <row r="19" spans="2:6" x14ac:dyDescent="0.4">
      <c r="B19" s="9" t="s">
        <v>4457</v>
      </c>
      <c r="C19" s="9" t="s">
        <v>1588</v>
      </c>
      <c r="D19" s="9" t="s">
        <v>5192</v>
      </c>
      <c r="E19" s="9" t="s">
        <v>1597</v>
      </c>
      <c r="F19" s="9" t="s">
        <v>5193</v>
      </c>
    </row>
    <row r="20" spans="2:6" x14ac:dyDescent="0.4">
      <c r="B20" s="6" t="s">
        <v>4458</v>
      </c>
      <c r="C20" s="9" t="s">
        <v>1588</v>
      </c>
      <c r="D20" s="9" t="s">
        <v>5192</v>
      </c>
      <c r="E20" s="9" t="s">
        <v>1586</v>
      </c>
      <c r="F20" s="9" t="s">
        <v>4447</v>
      </c>
    </row>
    <row r="21" spans="2:6" x14ac:dyDescent="0.4">
      <c r="B21" s="21" t="s">
        <v>4459</v>
      </c>
      <c r="C21" s="22" t="s">
        <v>4437</v>
      </c>
      <c r="D21" s="22" t="s">
        <v>4437</v>
      </c>
      <c r="E21" s="22" t="s">
        <v>4437</v>
      </c>
      <c r="F21" s="22" t="s">
        <v>4437</v>
      </c>
    </row>
    <row r="22" spans="2:6" x14ac:dyDescent="0.4">
      <c r="B22" s="6" t="s">
        <v>4460</v>
      </c>
      <c r="C22" s="9" t="s">
        <v>5194</v>
      </c>
      <c r="D22" s="9" t="s">
        <v>5195</v>
      </c>
      <c r="E22" s="9" t="s">
        <v>5196</v>
      </c>
      <c r="F22" s="9" t="s">
        <v>5197</v>
      </c>
    </row>
    <row r="23" spans="2:6" x14ac:dyDescent="0.4">
      <c r="B23" s="6" t="s">
        <v>4462</v>
      </c>
      <c r="C23" s="9" t="s">
        <v>1999</v>
      </c>
      <c r="D23" s="9" t="s">
        <v>5198</v>
      </c>
      <c r="E23" s="9" t="s">
        <v>5083</v>
      </c>
      <c r="F23" s="9" t="s">
        <v>5199</v>
      </c>
    </row>
    <row r="24" spans="2:6" x14ac:dyDescent="0.4">
      <c r="B24" s="6" t="s">
        <v>4682</v>
      </c>
      <c r="C24" s="9" t="s">
        <v>1928</v>
      </c>
      <c r="D24" s="9" t="s">
        <v>5200</v>
      </c>
      <c r="E24" s="9" t="s">
        <v>1814</v>
      </c>
      <c r="F24" s="9" t="s">
        <v>4571</v>
      </c>
    </row>
    <row r="25" spans="2:6" x14ac:dyDescent="0.4">
      <c r="B25" s="6" t="s">
        <v>4464</v>
      </c>
      <c r="C25" s="9" t="s">
        <v>1661</v>
      </c>
      <c r="D25" s="9" t="s">
        <v>5201</v>
      </c>
      <c r="E25" s="9" t="s">
        <v>1594</v>
      </c>
      <c r="F25" s="9" t="s">
        <v>5202</v>
      </c>
    </row>
    <row r="26" spans="2:6" x14ac:dyDescent="0.4">
      <c r="B26" s="21" t="s">
        <v>4465</v>
      </c>
      <c r="C26" s="22" t="s">
        <v>4437</v>
      </c>
      <c r="D26" s="22" t="s">
        <v>4437</v>
      </c>
      <c r="E26" s="22" t="s">
        <v>4437</v>
      </c>
      <c r="F26" s="22" t="s">
        <v>4437</v>
      </c>
    </row>
    <row r="27" spans="2:6" x14ac:dyDescent="0.4">
      <c r="B27" s="6" t="s">
        <v>4466</v>
      </c>
      <c r="C27" s="9" t="s">
        <v>1693</v>
      </c>
      <c r="D27" s="9" t="s">
        <v>4467</v>
      </c>
      <c r="E27" s="9" t="s">
        <v>1957</v>
      </c>
      <c r="F27" s="9" t="s">
        <v>4467</v>
      </c>
    </row>
    <row r="28" spans="2:6" x14ac:dyDescent="0.4">
      <c r="B28" s="6" t="s">
        <v>4468</v>
      </c>
      <c r="C28" s="9" t="s">
        <v>1595</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5.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WI-HI-S'!A1", "Zurück")</f>
        <v>Zurück</v>
      </c>
    </row>
    <row r="3" spans="1:7" x14ac:dyDescent="0.4">
      <c r="B3" s="7" t="s">
        <v>6891</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1904</v>
      </c>
      <c r="C6" s="5" t="s">
        <v>1586</v>
      </c>
      <c r="D6" s="5" t="s">
        <v>1586</v>
      </c>
      <c r="E6" s="5" t="s">
        <v>1739</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7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08.765625" customWidth="1"/>
    <col min="3" max="4" width="17.84375" customWidth="1"/>
  </cols>
  <sheetData>
    <row r="1" spans="1:4" x14ac:dyDescent="0.4">
      <c r="A1" s="2" t="str">
        <f>HYPERLINK("#'Auswahl Auswertungsmodul'!A1", "Zurück zum Start")</f>
        <v>Zurück zum Start</v>
      </c>
    </row>
    <row r="2" spans="1:4" x14ac:dyDescent="0.4">
      <c r="A2" s="2" t="str">
        <f>HYPERLINK("#'Auswahl DEK'!A1", "Zurück")</f>
        <v>Zurück</v>
      </c>
    </row>
    <row r="3" spans="1:4" x14ac:dyDescent="0.4">
      <c r="B3" s="7" t="s">
        <v>4635</v>
      </c>
    </row>
    <row r="4" spans="1:4" x14ac:dyDescent="0.4">
      <c r="B4" s="25" t="s">
        <v>4437</v>
      </c>
      <c r="C4" s="23" t="s">
        <v>4438</v>
      </c>
      <c r="D4" s="25" t="s">
        <v>4438</v>
      </c>
    </row>
    <row r="5" spans="1:4" x14ac:dyDescent="0.4">
      <c r="B5" s="24"/>
      <c r="C5" s="8" t="s">
        <v>4439</v>
      </c>
      <c r="D5" s="8" t="s">
        <v>4440</v>
      </c>
    </row>
    <row r="6" spans="1:4" x14ac:dyDescent="0.4">
      <c r="B6" s="16" t="s">
        <v>4441</v>
      </c>
      <c r="C6" s="9" t="s">
        <v>4626</v>
      </c>
      <c r="D6" s="9" t="s">
        <v>4443</v>
      </c>
    </row>
    <row r="7" spans="1:4" x14ac:dyDescent="0.4">
      <c r="B7" s="16" t="s">
        <v>4444</v>
      </c>
      <c r="C7" s="9" t="s">
        <v>3323</v>
      </c>
      <c r="D7" s="9" t="s">
        <v>4627</v>
      </c>
    </row>
    <row r="8" spans="1:4" x14ac:dyDescent="0.4">
      <c r="B8" s="9" t="s">
        <v>4446</v>
      </c>
      <c r="C8" s="9" t="s">
        <v>1586</v>
      </c>
      <c r="D8" s="9" t="s">
        <v>4447</v>
      </c>
    </row>
    <row r="9" spans="1:4" x14ac:dyDescent="0.4">
      <c r="B9" s="16" t="s">
        <v>4448</v>
      </c>
      <c r="C9" s="9" t="s">
        <v>3323</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1629</v>
      </c>
      <c r="D12" s="9" t="s">
        <v>4628</v>
      </c>
    </row>
    <row r="13" spans="1:4" x14ac:dyDescent="0.4">
      <c r="B13" s="6" t="s">
        <v>4453</v>
      </c>
      <c r="C13" s="9" t="s">
        <v>4629</v>
      </c>
      <c r="D13" s="9" t="s">
        <v>4630</v>
      </c>
    </row>
    <row r="14" spans="1:4" x14ac:dyDescent="0.4">
      <c r="B14" s="9" t="s">
        <v>4455</v>
      </c>
      <c r="C14" s="9" t="s">
        <v>4629</v>
      </c>
      <c r="D14" s="9" t="s">
        <v>4443</v>
      </c>
    </row>
    <row r="15" spans="1:4" x14ac:dyDescent="0.4">
      <c r="B15" s="9" t="s">
        <v>4456</v>
      </c>
      <c r="C15" s="9" t="s">
        <v>1588</v>
      </c>
      <c r="D15" s="9" t="s">
        <v>4631</v>
      </c>
    </row>
    <row r="16" spans="1:4" x14ac:dyDescent="0.4">
      <c r="B16" s="9" t="s">
        <v>4457</v>
      </c>
      <c r="C16" s="9" t="s">
        <v>1586</v>
      </c>
      <c r="D16" s="9" t="s">
        <v>4447</v>
      </c>
    </row>
    <row r="17" spans="2:4" x14ac:dyDescent="0.4">
      <c r="B17" s="6" t="s">
        <v>4458</v>
      </c>
      <c r="C17" s="9" t="s">
        <v>1625</v>
      </c>
      <c r="D17" s="9" t="s">
        <v>4632</v>
      </c>
    </row>
    <row r="18" spans="2:4" x14ac:dyDescent="0.4">
      <c r="B18" s="21" t="s">
        <v>4459</v>
      </c>
      <c r="C18" s="22" t="s">
        <v>4437</v>
      </c>
      <c r="D18" s="22" t="s">
        <v>4437</v>
      </c>
    </row>
    <row r="19" spans="2:4" x14ac:dyDescent="0.4">
      <c r="B19" s="6" t="s">
        <v>4460</v>
      </c>
      <c r="C19" s="9" t="s">
        <v>1632</v>
      </c>
      <c r="D19" s="9" t="s">
        <v>4633</v>
      </c>
    </row>
    <row r="20" spans="2:4" x14ac:dyDescent="0.4">
      <c r="B20" s="6" t="s">
        <v>4462</v>
      </c>
      <c r="C20" s="9" t="s">
        <v>3577</v>
      </c>
      <c r="D20" s="9" t="s">
        <v>4634</v>
      </c>
    </row>
    <row r="21" spans="2:4" x14ac:dyDescent="0.4">
      <c r="B21" s="6" t="s">
        <v>4464</v>
      </c>
      <c r="C21" s="9" t="s">
        <v>1632</v>
      </c>
      <c r="D21" s="9" t="s">
        <v>4633</v>
      </c>
    </row>
    <row r="22" spans="2:4" x14ac:dyDescent="0.4">
      <c r="B22" s="21" t="s">
        <v>4465</v>
      </c>
      <c r="C22" s="22" t="s">
        <v>4437</v>
      </c>
      <c r="D22" s="22" t="s">
        <v>4437</v>
      </c>
    </row>
    <row r="23" spans="2:4" x14ac:dyDescent="0.4">
      <c r="B23" s="6" t="s">
        <v>4466</v>
      </c>
      <c r="C23" s="9" t="s">
        <v>1663</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7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workbookViewId="0"/>
  </sheetViews>
  <sheetFormatPr baseColWidth="10" defaultRowHeight="14.6" x14ac:dyDescent="0.4"/>
  <cols>
    <col min="2" max="2" width="9.69140625" customWidth="1"/>
    <col min="3" max="3" width="65.8437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DEK'!A1", "Zurück")</f>
        <v>Zurück</v>
      </c>
    </row>
    <row r="3" spans="1:15" x14ac:dyDescent="0.4">
      <c r="B3" s="7" t="s">
        <v>6666</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801</v>
      </c>
      <c r="C7" s="6" t="s">
        <v>802</v>
      </c>
      <c r="D7" s="9" t="s">
        <v>6649</v>
      </c>
      <c r="E7" s="9" t="s">
        <v>1663</v>
      </c>
      <c r="F7" s="9" t="s">
        <v>804</v>
      </c>
      <c r="G7" s="9" t="s">
        <v>6650</v>
      </c>
      <c r="H7" s="9" t="s">
        <v>6651</v>
      </c>
      <c r="I7" s="9" t="s">
        <v>6652</v>
      </c>
      <c r="J7" s="9" t="s">
        <v>6653</v>
      </c>
      <c r="K7" s="9" t="s">
        <v>6654</v>
      </c>
      <c r="L7" s="9" t="s">
        <v>3022</v>
      </c>
      <c r="M7" s="9" t="s">
        <v>6655</v>
      </c>
      <c r="N7" s="9" t="s">
        <v>1404</v>
      </c>
      <c r="O7" s="9" t="s">
        <v>6656</v>
      </c>
    </row>
    <row r="8" spans="1:15" ht="24.9" x14ac:dyDescent="0.4">
      <c r="B8" s="10" t="s">
        <v>805</v>
      </c>
      <c r="C8" s="10" t="s">
        <v>806</v>
      </c>
      <c r="D8" s="11" t="s">
        <v>6657</v>
      </c>
      <c r="E8" s="11" t="s">
        <v>1586</v>
      </c>
      <c r="F8" s="11" t="s">
        <v>808</v>
      </c>
      <c r="G8" s="11" t="s">
        <v>6658</v>
      </c>
      <c r="H8" s="11" t="s">
        <v>6659</v>
      </c>
      <c r="I8" s="11" t="s">
        <v>6660</v>
      </c>
      <c r="J8" s="11" t="s">
        <v>6661</v>
      </c>
      <c r="K8" s="11" t="s">
        <v>6662</v>
      </c>
      <c r="L8" s="11" t="s">
        <v>6663</v>
      </c>
      <c r="M8" s="11" t="s">
        <v>6664</v>
      </c>
      <c r="N8" s="11" t="s">
        <v>3024</v>
      </c>
      <c r="O8" s="11" t="s">
        <v>6665</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7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workbookViewId="0"/>
  </sheetViews>
  <sheetFormatPr baseColWidth="10" defaultRowHeight="14.6" x14ac:dyDescent="0.4"/>
  <cols>
    <col min="2" max="2" width="9.69140625" customWidth="1"/>
    <col min="3" max="3" width="137.92187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DEK'!A1", "Zurück")</f>
        <v>Zurück</v>
      </c>
    </row>
    <row r="3" spans="1:13" x14ac:dyDescent="0.4">
      <c r="B3" s="7" t="s">
        <v>5688</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61</v>
      </c>
      <c r="C7" s="21"/>
      <c r="D7" s="29"/>
      <c r="E7" s="29"/>
      <c r="F7" s="29"/>
      <c r="G7" s="29"/>
      <c r="H7" s="29"/>
      <c r="I7" s="29"/>
      <c r="J7" s="29"/>
      <c r="K7" s="29"/>
      <c r="L7" s="29"/>
      <c r="M7" s="29"/>
    </row>
    <row r="8" spans="1:13" ht="24.9" x14ac:dyDescent="0.4">
      <c r="B8" s="6" t="s">
        <v>299</v>
      </c>
      <c r="C8" s="6" t="s">
        <v>300</v>
      </c>
      <c r="D8" s="9" t="s">
        <v>5660</v>
      </c>
      <c r="E8" s="9" t="s">
        <v>1670</v>
      </c>
      <c r="F8" s="9" t="s">
        <v>302</v>
      </c>
      <c r="G8" s="9" t="s">
        <v>5661</v>
      </c>
      <c r="H8" s="9" t="s">
        <v>1819</v>
      </c>
      <c r="I8" s="9" t="s">
        <v>5662</v>
      </c>
      <c r="J8" s="9" t="s">
        <v>5663</v>
      </c>
      <c r="K8" s="9" t="s">
        <v>5664</v>
      </c>
      <c r="L8" s="9" t="s">
        <v>302</v>
      </c>
      <c r="M8" s="9" t="s">
        <v>5661</v>
      </c>
    </row>
    <row r="9" spans="1:13" ht="24.9" x14ac:dyDescent="0.4">
      <c r="B9" s="6" t="s">
        <v>303</v>
      </c>
      <c r="C9" s="6" t="s">
        <v>304</v>
      </c>
      <c r="D9" s="9" t="s">
        <v>5665</v>
      </c>
      <c r="E9" s="9" t="s">
        <v>1663</v>
      </c>
      <c r="F9" s="9" t="s">
        <v>1415</v>
      </c>
      <c r="G9" s="9" t="s">
        <v>5666</v>
      </c>
      <c r="H9" s="9" t="s">
        <v>1271</v>
      </c>
      <c r="I9" s="9" t="s">
        <v>5667</v>
      </c>
      <c r="J9" s="9" t="s">
        <v>1696</v>
      </c>
      <c r="K9" s="9" t="s">
        <v>5668</v>
      </c>
      <c r="L9" s="9" t="s">
        <v>234</v>
      </c>
      <c r="M9" s="9" t="s">
        <v>5661</v>
      </c>
    </row>
    <row r="10" spans="1:13" x14ac:dyDescent="0.4">
      <c r="B10" s="21" t="s">
        <v>41</v>
      </c>
      <c r="C10" s="21"/>
      <c r="D10" s="29"/>
      <c r="E10" s="29"/>
      <c r="F10" s="29"/>
      <c r="G10" s="29"/>
      <c r="H10" s="29"/>
      <c r="I10" s="29"/>
      <c r="J10" s="29"/>
      <c r="K10" s="29"/>
      <c r="L10" s="29"/>
      <c r="M10" s="29"/>
    </row>
    <row r="11" spans="1:13" ht="24.9" x14ac:dyDescent="0.4">
      <c r="B11" s="6" t="s">
        <v>305</v>
      </c>
      <c r="C11" s="6" t="s">
        <v>43</v>
      </c>
      <c r="D11" s="9" t="s">
        <v>5669</v>
      </c>
      <c r="E11" s="9" t="s">
        <v>1599</v>
      </c>
      <c r="F11" s="9" t="s">
        <v>183</v>
      </c>
      <c r="G11" s="9" t="s">
        <v>5670</v>
      </c>
      <c r="H11" s="9" t="s">
        <v>1734</v>
      </c>
      <c r="I11" s="9" t="s">
        <v>5671</v>
      </c>
      <c r="J11" s="9" t="s">
        <v>1002</v>
      </c>
      <c r="K11" s="9" t="s">
        <v>5672</v>
      </c>
      <c r="L11" s="9" t="s">
        <v>925</v>
      </c>
      <c r="M11" s="9" t="s">
        <v>5673</v>
      </c>
    </row>
    <row r="12" spans="1:13" ht="24.9" x14ac:dyDescent="0.4">
      <c r="B12" s="6" t="s">
        <v>306</v>
      </c>
      <c r="C12" s="6" t="s">
        <v>47</v>
      </c>
      <c r="D12" s="9" t="s">
        <v>5674</v>
      </c>
      <c r="E12" s="9" t="s">
        <v>1597</v>
      </c>
      <c r="F12" s="9" t="s">
        <v>929</v>
      </c>
      <c r="G12" s="9" t="s">
        <v>5673</v>
      </c>
      <c r="H12" s="9" t="s">
        <v>5675</v>
      </c>
      <c r="I12" s="9" t="s">
        <v>5676</v>
      </c>
      <c r="J12" s="9" t="s">
        <v>1677</v>
      </c>
      <c r="K12" s="9" t="s">
        <v>5677</v>
      </c>
      <c r="L12" s="9" t="s">
        <v>1004</v>
      </c>
      <c r="M12" s="9" t="s">
        <v>5678</v>
      </c>
    </row>
    <row r="13" spans="1:13" ht="24.9" x14ac:dyDescent="0.4">
      <c r="B13" s="6" t="s">
        <v>307</v>
      </c>
      <c r="C13" s="6" t="s">
        <v>51</v>
      </c>
      <c r="D13" s="9" t="s">
        <v>5679</v>
      </c>
      <c r="E13" s="9" t="s">
        <v>1586</v>
      </c>
      <c r="F13" s="9" t="s">
        <v>59</v>
      </c>
      <c r="G13" s="9" t="s">
        <v>5680</v>
      </c>
      <c r="H13" s="9" t="s">
        <v>59</v>
      </c>
      <c r="I13" s="9" t="s">
        <v>5680</v>
      </c>
      <c r="J13" s="9" t="s">
        <v>58</v>
      </c>
      <c r="K13" s="9" t="s">
        <v>5679</v>
      </c>
      <c r="L13" s="9" t="s">
        <v>59</v>
      </c>
      <c r="M13" s="9" t="s">
        <v>5680</v>
      </c>
    </row>
    <row r="14" spans="1:13" ht="24.9" x14ac:dyDescent="0.4">
      <c r="B14" s="6" t="s">
        <v>308</v>
      </c>
      <c r="C14" s="6" t="s">
        <v>309</v>
      </c>
      <c r="D14" s="9" t="s">
        <v>5681</v>
      </c>
      <c r="E14" s="9" t="s">
        <v>1661</v>
      </c>
      <c r="F14" s="9" t="s">
        <v>1417</v>
      </c>
      <c r="G14" s="9" t="s">
        <v>5682</v>
      </c>
      <c r="H14" s="9" t="s">
        <v>311</v>
      </c>
      <c r="I14" s="9" t="s">
        <v>5683</v>
      </c>
      <c r="J14" s="9" t="s">
        <v>4188</v>
      </c>
      <c r="K14" s="9" t="s">
        <v>5684</v>
      </c>
      <c r="L14" s="9" t="s">
        <v>1417</v>
      </c>
      <c r="M14" s="9" t="s">
        <v>5682</v>
      </c>
    </row>
    <row r="15" spans="1:13" ht="24.9" x14ac:dyDescent="0.4">
      <c r="B15" s="6" t="s">
        <v>312</v>
      </c>
      <c r="C15" s="6" t="s">
        <v>313</v>
      </c>
      <c r="D15" s="9" t="s">
        <v>5685</v>
      </c>
      <c r="E15" s="9" t="s">
        <v>1588</v>
      </c>
      <c r="F15" s="9" t="s">
        <v>49</v>
      </c>
      <c r="G15" s="9" t="s">
        <v>5683</v>
      </c>
      <c r="H15" s="9" t="s">
        <v>49</v>
      </c>
      <c r="I15" s="9" t="s">
        <v>5683</v>
      </c>
      <c r="J15" s="9" t="s">
        <v>990</v>
      </c>
      <c r="K15" s="9" t="s">
        <v>5686</v>
      </c>
      <c r="L15" s="9" t="s">
        <v>857</v>
      </c>
      <c r="M15" s="9" t="s">
        <v>5687</v>
      </c>
    </row>
  </sheetData>
  <mergeCells count="11">
    <mergeCell ref="B7:M7"/>
    <mergeCell ref="B10:M10"/>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7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heetViews>
  <sheetFormatPr baseColWidth="10" defaultRowHeight="14.6" x14ac:dyDescent="0.4"/>
  <cols>
    <col min="2" max="2" width="9.69140625" customWidth="1"/>
    <col min="3" max="3" width="65.8437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DEK'!A1", "Zurück")</f>
        <v>Zurück</v>
      </c>
    </row>
    <row r="3" spans="1:9" x14ac:dyDescent="0.4">
      <c r="B3" s="7" t="s">
        <v>6830</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801</v>
      </c>
      <c r="C6" s="6" t="s">
        <v>802</v>
      </c>
      <c r="D6" s="9" t="s">
        <v>2047</v>
      </c>
      <c r="E6" s="9" t="s">
        <v>1627</v>
      </c>
      <c r="F6" s="9" t="s">
        <v>3326</v>
      </c>
      <c r="G6" s="9" t="s">
        <v>1848</v>
      </c>
      <c r="H6" s="9" t="s">
        <v>1713</v>
      </c>
      <c r="I6" s="9" t="s">
        <v>3326</v>
      </c>
    </row>
    <row r="7" spans="1:9" x14ac:dyDescent="0.4">
      <c r="B7" s="10" t="s">
        <v>805</v>
      </c>
      <c r="C7" s="10" t="s">
        <v>806</v>
      </c>
      <c r="D7" s="11" t="s">
        <v>2051</v>
      </c>
      <c r="E7" s="11" t="s">
        <v>4898</v>
      </c>
      <c r="F7" s="11" t="s">
        <v>3326</v>
      </c>
      <c r="G7" s="11" t="s">
        <v>4308</v>
      </c>
      <c r="H7" s="11" t="s">
        <v>1676</v>
      </c>
      <c r="I7" s="11" t="s">
        <v>3326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7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heetViews>
  <sheetFormatPr baseColWidth="10" defaultRowHeight="14.6" x14ac:dyDescent="0.4"/>
  <cols>
    <col min="2" max="2" width="9.69140625" customWidth="1"/>
    <col min="3" max="3" width="137.92187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DEK'!A1", "Zurück")</f>
        <v>Zurück</v>
      </c>
    </row>
    <row r="3" spans="1:9" x14ac:dyDescent="0.4">
      <c r="B3" s="7" t="s">
        <v>6795</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61</v>
      </c>
      <c r="C6" s="21"/>
      <c r="D6" s="29"/>
      <c r="E6" s="29"/>
      <c r="F6" s="29"/>
      <c r="G6" s="29"/>
      <c r="H6" s="29"/>
      <c r="I6" s="29"/>
    </row>
    <row r="7" spans="1:9" x14ac:dyDescent="0.4">
      <c r="B7" s="6" t="s">
        <v>299</v>
      </c>
      <c r="C7" s="6" t="s">
        <v>300</v>
      </c>
      <c r="D7" s="9" t="s">
        <v>1728</v>
      </c>
      <c r="E7" s="9" t="s">
        <v>1953</v>
      </c>
      <c r="F7" s="9" t="s">
        <v>3326</v>
      </c>
      <c r="G7" s="9" t="s">
        <v>1684</v>
      </c>
      <c r="H7" s="9" t="s">
        <v>1723</v>
      </c>
      <c r="I7" s="9" t="s">
        <v>3326</v>
      </c>
    </row>
    <row r="8" spans="1:9" x14ac:dyDescent="0.4">
      <c r="B8" s="6" t="s">
        <v>303</v>
      </c>
      <c r="C8" s="6" t="s">
        <v>304</v>
      </c>
      <c r="D8" s="9" t="s">
        <v>1695</v>
      </c>
      <c r="E8" s="9" t="s">
        <v>1588</v>
      </c>
      <c r="F8" s="9" t="s">
        <v>3326</v>
      </c>
      <c r="G8" s="9" t="s">
        <v>1594</v>
      </c>
      <c r="H8" s="9" t="s">
        <v>1586</v>
      </c>
      <c r="I8" s="9" t="s">
        <v>3326</v>
      </c>
    </row>
    <row r="9" spans="1:9" x14ac:dyDescent="0.4">
      <c r="B9" s="21" t="s">
        <v>41</v>
      </c>
      <c r="C9" s="21"/>
      <c r="D9" s="29"/>
      <c r="E9" s="29"/>
      <c r="F9" s="29"/>
      <c r="G9" s="29"/>
      <c r="H9" s="29"/>
      <c r="I9" s="29"/>
    </row>
    <row r="10" spans="1:9" x14ac:dyDescent="0.4">
      <c r="B10" s="6" t="s">
        <v>305</v>
      </c>
      <c r="C10" s="6" t="s">
        <v>43</v>
      </c>
      <c r="D10" s="9" t="s">
        <v>1637</v>
      </c>
      <c r="E10" s="9" t="s">
        <v>1586</v>
      </c>
      <c r="F10" s="9" t="s">
        <v>3326</v>
      </c>
      <c r="G10" s="9" t="s">
        <v>1599</v>
      </c>
      <c r="H10" s="9" t="s">
        <v>1586</v>
      </c>
      <c r="I10" s="9" t="s">
        <v>3326</v>
      </c>
    </row>
    <row r="11" spans="1:9" x14ac:dyDescent="0.4">
      <c r="B11" s="6" t="s">
        <v>306</v>
      </c>
      <c r="C11" s="6" t="s">
        <v>47</v>
      </c>
      <c r="D11" s="9" t="s">
        <v>1676</v>
      </c>
      <c r="E11" s="9" t="s">
        <v>1586</v>
      </c>
      <c r="F11" s="9" t="s">
        <v>3326</v>
      </c>
      <c r="G11" s="9" t="s">
        <v>1585</v>
      </c>
      <c r="H11" s="9" t="s">
        <v>1586</v>
      </c>
      <c r="I11" s="9" t="s">
        <v>3326</v>
      </c>
    </row>
    <row r="12" spans="1:9" x14ac:dyDescent="0.4">
      <c r="B12" s="6" t="s">
        <v>307</v>
      </c>
      <c r="C12" s="6" t="s">
        <v>51</v>
      </c>
      <c r="D12" s="9" t="s">
        <v>1588</v>
      </c>
      <c r="E12" s="9" t="s">
        <v>1586</v>
      </c>
      <c r="F12" s="9" t="s">
        <v>3326</v>
      </c>
      <c r="G12" s="9" t="s">
        <v>1588</v>
      </c>
      <c r="H12" s="9" t="s">
        <v>1586</v>
      </c>
      <c r="I12" s="9" t="s">
        <v>3326</v>
      </c>
    </row>
    <row r="13" spans="1:9" x14ac:dyDescent="0.4">
      <c r="B13" s="6" t="s">
        <v>308</v>
      </c>
      <c r="C13" s="6" t="s">
        <v>309</v>
      </c>
      <c r="D13" s="9" t="s">
        <v>1736</v>
      </c>
      <c r="E13" s="9" t="s">
        <v>1586</v>
      </c>
      <c r="F13" s="9" t="s">
        <v>3326</v>
      </c>
      <c r="G13" s="9" t="s">
        <v>1632</v>
      </c>
      <c r="H13" s="9" t="s">
        <v>1586</v>
      </c>
      <c r="I13" s="9" t="s">
        <v>3326</v>
      </c>
    </row>
    <row r="14" spans="1:9" x14ac:dyDescent="0.4">
      <c r="B14" s="6" t="s">
        <v>312</v>
      </c>
      <c r="C14" s="6" t="s">
        <v>313</v>
      </c>
      <c r="D14" s="9" t="s">
        <v>1585</v>
      </c>
      <c r="E14" s="9" t="s">
        <v>1586</v>
      </c>
      <c r="F14" s="9" t="s">
        <v>3326</v>
      </c>
      <c r="G14" s="9" t="s">
        <v>1663</v>
      </c>
      <c r="H14" s="9" t="s">
        <v>1586</v>
      </c>
      <c r="I14" s="9" t="s">
        <v>3326</v>
      </c>
    </row>
  </sheetData>
  <mergeCells count="6">
    <mergeCell ref="B9:I9"/>
    <mergeCell ref="B4:B5"/>
    <mergeCell ref="C4:C5"/>
    <mergeCell ref="D4:F4"/>
    <mergeCell ref="G4:I4"/>
    <mergeCell ref="B6:I6"/>
  </mergeCells>
  <pageMargins left="0.7" right="0.7" top="0.75" bottom="0.75" header="0.3" footer="0.3"/>
  <pageSetup paperSize="9" orientation="portrait" horizontalDpi="300" verticalDpi="300"/>
</worksheet>
</file>

<file path=xl/worksheets/sheet7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1.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DEK'!A1", "Zurück")</f>
        <v>Zurück</v>
      </c>
    </row>
    <row r="3" spans="1:7" x14ac:dyDescent="0.4">
      <c r="B3" s="7" t="s">
        <v>6911</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6910</v>
      </c>
      <c r="C6" s="5" t="s">
        <v>1695</v>
      </c>
      <c r="D6" s="5" t="s">
        <v>1586</v>
      </c>
      <c r="E6" s="5" t="s">
        <v>4172</v>
      </c>
      <c r="F6" s="5" t="s">
        <v>1632</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7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4.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DEK'!A1", "Zurück")</f>
        <v>Zurück</v>
      </c>
    </row>
    <row r="3" spans="1:7" x14ac:dyDescent="0.4">
      <c r="B3" s="7" t="s">
        <v>6871</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4667</v>
      </c>
      <c r="C6" s="5" t="s">
        <v>1953</v>
      </c>
      <c r="D6" s="5" t="s">
        <v>1588</v>
      </c>
      <c r="E6" s="5" t="s">
        <v>1639</v>
      </c>
      <c r="F6" s="5" t="s">
        <v>1661</v>
      </c>
      <c r="G6" s="5" t="s">
        <v>1588</v>
      </c>
    </row>
  </sheetData>
  <mergeCells count="2">
    <mergeCell ref="B4:D4"/>
    <mergeCell ref="E4:G4"/>
  </mergeCells>
  <pageMargins left="0.7" right="0.7" top="0.75" bottom="0.75" header="0.3" footer="0.3"/>
  <pageSetup paperSize="9" orientation="portrait" horizontalDpi="300" verticalDpi="300"/>
</worksheet>
</file>

<file path=xl/worksheets/sheet7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85.6132812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DEK'!A1", "Zurück")</f>
        <v>Zurück</v>
      </c>
    </row>
    <row r="3" spans="1:5" x14ac:dyDescent="0.4">
      <c r="B3" s="7" t="s">
        <v>7010</v>
      </c>
    </row>
    <row r="4" spans="1:5" x14ac:dyDescent="0.4">
      <c r="B4" s="4" t="s">
        <v>6916</v>
      </c>
      <c r="C4" s="3" t="s">
        <v>6917</v>
      </c>
      <c r="D4" s="3" t="s">
        <v>6918</v>
      </c>
      <c r="E4" s="3" t="s">
        <v>6919</v>
      </c>
    </row>
    <row r="5" spans="1:5" x14ac:dyDescent="0.4">
      <c r="B5" s="6" t="s">
        <v>6993</v>
      </c>
      <c r="C5" s="5" t="s">
        <v>1728</v>
      </c>
      <c r="D5" s="5" t="s">
        <v>6994</v>
      </c>
      <c r="E5" s="5" t="s">
        <v>6995</v>
      </c>
    </row>
    <row r="6" spans="1:5" x14ac:dyDescent="0.4">
      <c r="B6" s="10" t="s">
        <v>6996</v>
      </c>
      <c r="C6" s="14" t="s">
        <v>3537</v>
      </c>
      <c r="D6" s="14" t="s">
        <v>6997</v>
      </c>
      <c r="E6" s="14" t="s">
        <v>6998</v>
      </c>
    </row>
    <row r="7" spans="1:5" x14ac:dyDescent="0.4">
      <c r="B7" s="6" t="s">
        <v>6999</v>
      </c>
      <c r="C7" s="5" t="s">
        <v>1904</v>
      </c>
      <c r="D7" s="5" t="s">
        <v>7000</v>
      </c>
      <c r="E7" s="5" t="s">
        <v>7001</v>
      </c>
    </row>
    <row r="8" spans="1:5" x14ac:dyDescent="0.4">
      <c r="B8" s="10" t="s">
        <v>7002</v>
      </c>
      <c r="C8" s="14" t="s">
        <v>4000</v>
      </c>
      <c r="D8" s="14" t="s">
        <v>7003</v>
      </c>
      <c r="E8" s="14" t="s">
        <v>7004</v>
      </c>
    </row>
    <row r="9" spans="1:5" x14ac:dyDescent="0.4">
      <c r="B9" s="6" t="s">
        <v>7005</v>
      </c>
      <c r="C9" s="5" t="s">
        <v>4223</v>
      </c>
      <c r="D9" s="5" t="s">
        <v>7006</v>
      </c>
      <c r="E9" s="5" t="s">
        <v>7007</v>
      </c>
    </row>
    <row r="10" spans="1:5" x14ac:dyDescent="0.4">
      <c r="B10" s="10" t="s">
        <v>3356</v>
      </c>
      <c r="C10" s="14" t="s">
        <v>5182</v>
      </c>
      <c r="D10" s="14" t="s">
        <v>7008</v>
      </c>
      <c r="E10" s="14" t="s">
        <v>7009</v>
      </c>
    </row>
  </sheetData>
  <pageMargins left="0.7" right="0.7" top="0.75" bottom="0.75" header="0.3" footer="0.3"/>
  <pageSetup paperSize="9" orientation="portrait" horizontalDpi="300" verticalDpi="300"/>
</worksheet>
</file>

<file path=xl/worksheets/sheet7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65.843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DEK'!A1", "Zurück")</f>
        <v>Zurück</v>
      </c>
    </row>
    <row r="3" spans="1:5" x14ac:dyDescent="0.4">
      <c r="B3" s="7" t="s">
        <v>809</v>
      </c>
    </row>
    <row r="4" spans="1:5" x14ac:dyDescent="0.4">
      <c r="B4" s="25" t="s">
        <v>36</v>
      </c>
      <c r="C4" s="25" t="s">
        <v>345</v>
      </c>
      <c r="D4" s="23" t="s">
        <v>38</v>
      </c>
      <c r="E4" s="25" t="s">
        <v>38</v>
      </c>
    </row>
    <row r="5" spans="1:5" x14ac:dyDescent="0.4">
      <c r="B5" s="24"/>
      <c r="C5" s="24"/>
      <c r="D5" s="8" t="s">
        <v>39</v>
      </c>
      <c r="E5" s="8" t="s">
        <v>40</v>
      </c>
    </row>
    <row r="6" spans="1:5" ht="24.9" x14ac:dyDescent="0.4">
      <c r="B6" s="6" t="s">
        <v>801</v>
      </c>
      <c r="C6" s="6" t="s">
        <v>802</v>
      </c>
      <c r="D6" s="9" t="s">
        <v>803</v>
      </c>
      <c r="E6" s="9" t="s">
        <v>804</v>
      </c>
    </row>
    <row r="7" spans="1:5" ht="24.9" x14ac:dyDescent="0.4">
      <c r="B7" s="10" t="s">
        <v>805</v>
      </c>
      <c r="C7" s="10" t="s">
        <v>806</v>
      </c>
      <c r="D7" s="11" t="s">
        <v>807</v>
      </c>
      <c r="E7" s="11" t="s">
        <v>808</v>
      </c>
    </row>
  </sheetData>
  <mergeCells count="3">
    <mergeCell ref="B4:B5"/>
    <mergeCell ref="C4:C5"/>
    <mergeCell ref="D4:E4"/>
  </mergeCells>
  <pageMargins left="0.7" right="0.7" top="0.75" bottom="0.75" header="0.3" footer="0.3"/>
  <pageSetup paperSize="9" orientation="portrait" horizontalDpi="300" verticalDpi="300"/>
</worksheet>
</file>

<file path=xl/worksheets/sheet7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heetViews>
  <sheetFormatPr baseColWidth="10" defaultRowHeight="14.6" x14ac:dyDescent="0.4"/>
  <cols>
    <col min="2" max="2" width="9.69140625" customWidth="1"/>
    <col min="3" max="3" width="137.9218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DEK'!A1", "Zurück")</f>
        <v>Zurück</v>
      </c>
    </row>
    <row r="3" spans="1:5" x14ac:dyDescent="0.4">
      <c r="B3" s="7" t="s">
        <v>314</v>
      </c>
    </row>
    <row r="4" spans="1:5" x14ac:dyDescent="0.4">
      <c r="B4" s="25" t="s">
        <v>36</v>
      </c>
      <c r="C4" s="25" t="s">
        <v>37</v>
      </c>
      <c r="D4" s="23" t="s">
        <v>38</v>
      </c>
      <c r="E4" s="25" t="s">
        <v>38</v>
      </c>
    </row>
    <row r="5" spans="1:5" x14ac:dyDescent="0.4">
      <c r="B5" s="24"/>
      <c r="C5" s="24"/>
      <c r="D5" s="8" t="s">
        <v>39</v>
      </c>
      <c r="E5" s="8" t="s">
        <v>40</v>
      </c>
    </row>
    <row r="6" spans="1:5" x14ac:dyDescent="0.4">
      <c r="B6" s="21" t="s">
        <v>61</v>
      </c>
      <c r="C6" s="21"/>
      <c r="D6" s="29"/>
      <c r="E6" s="29"/>
    </row>
    <row r="7" spans="1:5" ht="24.9" x14ac:dyDescent="0.4">
      <c r="B7" s="6" t="s">
        <v>299</v>
      </c>
      <c r="C7" s="6" t="s">
        <v>300</v>
      </c>
      <c r="D7" s="9" t="s">
        <v>301</v>
      </c>
      <c r="E7" s="9" t="s">
        <v>302</v>
      </c>
    </row>
    <row r="8" spans="1:5" ht="24.9" x14ac:dyDescent="0.4">
      <c r="B8" s="6" t="s">
        <v>303</v>
      </c>
      <c r="C8" s="6" t="s">
        <v>304</v>
      </c>
      <c r="D8" s="9" t="s">
        <v>233</v>
      </c>
      <c r="E8" s="9" t="s">
        <v>234</v>
      </c>
    </row>
    <row r="9" spans="1:5" x14ac:dyDescent="0.4">
      <c r="B9" s="21" t="s">
        <v>41</v>
      </c>
      <c r="C9" s="21"/>
      <c r="D9" s="29"/>
      <c r="E9" s="29"/>
    </row>
    <row r="10" spans="1:5" ht="24.9" x14ac:dyDescent="0.4">
      <c r="B10" s="6" t="s">
        <v>305</v>
      </c>
      <c r="C10" s="6" t="s">
        <v>43</v>
      </c>
      <c r="D10" s="9" t="s">
        <v>182</v>
      </c>
      <c r="E10" s="9" t="s">
        <v>183</v>
      </c>
    </row>
    <row r="11" spans="1:5" ht="24.9" x14ac:dyDescent="0.4">
      <c r="B11" s="6" t="s">
        <v>306</v>
      </c>
      <c r="C11" s="6" t="s">
        <v>47</v>
      </c>
      <c r="D11" s="9" t="s">
        <v>193</v>
      </c>
      <c r="E11" s="9" t="s">
        <v>194</v>
      </c>
    </row>
    <row r="12" spans="1:5" ht="24.9" x14ac:dyDescent="0.4">
      <c r="B12" s="6" t="s">
        <v>307</v>
      </c>
      <c r="C12" s="6" t="s">
        <v>51</v>
      </c>
      <c r="D12" s="9" t="s">
        <v>58</v>
      </c>
      <c r="E12" s="9" t="s">
        <v>59</v>
      </c>
    </row>
    <row r="13" spans="1:5" ht="24.9" x14ac:dyDescent="0.4">
      <c r="B13" s="6" t="s">
        <v>308</v>
      </c>
      <c r="C13" s="6" t="s">
        <v>309</v>
      </c>
      <c r="D13" s="9" t="s">
        <v>310</v>
      </c>
      <c r="E13" s="9" t="s">
        <v>311</v>
      </c>
    </row>
    <row r="14" spans="1:5" ht="24.9" x14ac:dyDescent="0.4">
      <c r="B14" s="6" t="s">
        <v>312</v>
      </c>
      <c r="C14" s="6" t="s">
        <v>313</v>
      </c>
      <c r="D14" s="9" t="s">
        <v>48</v>
      </c>
      <c r="E14" s="9" t="s">
        <v>49</v>
      </c>
    </row>
  </sheetData>
  <mergeCells count="5">
    <mergeCell ref="B4:B5"/>
    <mergeCell ref="C4:C5"/>
    <mergeCell ref="D4:E4"/>
    <mergeCell ref="B6:E6"/>
    <mergeCell ref="B9:E9"/>
  </mergeCells>
  <pageMargins left="0.7" right="0.7" top="0.75" bottom="0.75" header="0.3" footer="0.3"/>
  <pageSetup paperSize="9" orientation="portrait" horizontalDpi="300" verticalDpi="30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89"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WI-HI-S'!A1", "Zurück")</f>
        <v>Zurück</v>
      </c>
    </row>
    <row r="3" spans="1:5" x14ac:dyDescent="0.4">
      <c r="B3" s="7" t="s">
        <v>7243</v>
      </c>
    </row>
    <row r="4" spans="1:5" x14ac:dyDescent="0.4">
      <c r="B4" s="4" t="s">
        <v>6916</v>
      </c>
      <c r="C4" s="3" t="s">
        <v>6917</v>
      </c>
      <c r="D4" s="3" t="s">
        <v>6918</v>
      </c>
      <c r="E4" s="3" t="s">
        <v>6919</v>
      </c>
    </row>
    <row r="5" spans="1:5" x14ac:dyDescent="0.4">
      <c r="B5" s="6" t="s">
        <v>7235</v>
      </c>
      <c r="C5" s="5" t="s">
        <v>1586</v>
      </c>
      <c r="D5" s="5" t="s">
        <v>7236</v>
      </c>
      <c r="E5" s="5" t="s">
        <v>7236</v>
      </c>
    </row>
    <row r="6" spans="1:5" x14ac:dyDescent="0.4">
      <c r="B6" s="10" t="s">
        <v>7237</v>
      </c>
      <c r="C6" s="14" t="s">
        <v>1940</v>
      </c>
      <c r="D6" s="14" t="s">
        <v>7241</v>
      </c>
      <c r="E6" s="14" t="s">
        <v>7242</v>
      </c>
    </row>
    <row r="7" spans="1:5" x14ac:dyDescent="0.4">
      <c r="B7" s="6" t="s">
        <v>3356</v>
      </c>
      <c r="C7" s="5" t="s">
        <v>1940</v>
      </c>
      <c r="D7" s="5" t="s">
        <v>7241</v>
      </c>
      <c r="E7" s="5" t="s">
        <v>7242</v>
      </c>
    </row>
  </sheetData>
  <pageMargins left="0.7" right="0.7" top="0.75" bottom="0.75" header="0.3" footer="0.3"/>
  <pageSetup paperSize="9" orientation="portrait" horizontalDpi="300" verticalDpi="300"/>
</worksheet>
</file>

<file path=xl/worksheets/sheet7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65.84375" customWidth="1"/>
    <col min="4" max="4" width="39.69140625" customWidth="1"/>
    <col min="5" max="5" width="23.69140625" customWidth="1"/>
    <col min="6" max="7" width="20.4609375" customWidth="1"/>
  </cols>
  <sheetData>
    <row r="1" spans="1:7" x14ac:dyDescent="0.4">
      <c r="A1" s="2" t="str">
        <f>HYPERLINK("#'Auswahl Auswertungsmodul'!A1", "Zurück zum Start")</f>
        <v>Zurück zum Start</v>
      </c>
    </row>
    <row r="2" spans="1:7" x14ac:dyDescent="0.4">
      <c r="A2" s="2" t="str">
        <f>HYPERLINK("#'Auswahl DEK'!A1", "Zurück")</f>
        <v>Zurück</v>
      </c>
    </row>
    <row r="3" spans="1:7" x14ac:dyDescent="0.4">
      <c r="B3" s="7" t="s">
        <v>1407</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801</v>
      </c>
      <c r="C6" s="6" t="s">
        <v>802</v>
      </c>
      <c r="D6" s="9" t="s">
        <v>1402</v>
      </c>
      <c r="E6" s="9" t="s">
        <v>1403</v>
      </c>
      <c r="F6" s="9" t="s">
        <v>804</v>
      </c>
      <c r="G6" s="9" t="s">
        <v>1404</v>
      </c>
    </row>
    <row r="7" spans="1:7" ht="24.9" x14ac:dyDescent="0.4">
      <c r="B7" s="10" t="s">
        <v>805</v>
      </c>
      <c r="C7" s="10" t="s">
        <v>806</v>
      </c>
      <c r="D7" s="11" t="s">
        <v>808</v>
      </c>
      <c r="E7" s="11" t="s">
        <v>807</v>
      </c>
      <c r="F7" s="11" t="s">
        <v>1405</v>
      </c>
      <c r="G7" s="11" t="s">
        <v>1406</v>
      </c>
    </row>
    <row r="8" spans="1:7" x14ac:dyDescent="0.4">
      <c r="B8"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7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heetViews>
  <sheetFormatPr baseColWidth="10" defaultRowHeight="14.6" x14ac:dyDescent="0.4"/>
  <cols>
    <col min="2" max="2" width="9.69140625" customWidth="1"/>
    <col min="3" max="3" width="137.92187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DEK'!A1", "Zurück")</f>
        <v>Zurück</v>
      </c>
    </row>
    <row r="3" spans="1:7" x14ac:dyDescent="0.4">
      <c r="B3" s="7" t="s">
        <v>1010</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61</v>
      </c>
      <c r="C6" s="21"/>
      <c r="D6" s="29"/>
      <c r="E6" s="29"/>
      <c r="F6" s="29"/>
      <c r="G6" s="29"/>
    </row>
    <row r="7" spans="1:7" ht="24.9" x14ac:dyDescent="0.4">
      <c r="B7" s="6" t="s">
        <v>299</v>
      </c>
      <c r="C7" s="6" t="s">
        <v>300</v>
      </c>
      <c r="D7" s="9" t="s">
        <v>999</v>
      </c>
      <c r="E7" s="9" t="s">
        <v>1000</v>
      </c>
      <c r="F7" s="9" t="s">
        <v>1001</v>
      </c>
      <c r="G7" s="9" t="s">
        <v>302</v>
      </c>
    </row>
    <row r="8" spans="1:7" ht="24.9" x14ac:dyDescent="0.4">
      <c r="B8" s="6" t="s">
        <v>303</v>
      </c>
      <c r="C8" s="6" t="s">
        <v>304</v>
      </c>
      <c r="D8" s="9" t="s">
        <v>952</v>
      </c>
      <c r="E8" s="9" t="s">
        <v>953</v>
      </c>
      <c r="F8" s="9" t="s">
        <v>234</v>
      </c>
      <c r="G8" s="9" t="s">
        <v>234</v>
      </c>
    </row>
    <row r="9" spans="1:7" x14ac:dyDescent="0.4">
      <c r="B9" s="21" t="s">
        <v>41</v>
      </c>
      <c r="C9" s="21"/>
      <c r="D9" s="29"/>
      <c r="E9" s="29"/>
      <c r="F9" s="29"/>
      <c r="G9" s="29"/>
    </row>
    <row r="10" spans="1:7" ht="24.9" x14ac:dyDescent="0.4">
      <c r="B10" s="6" t="s">
        <v>305</v>
      </c>
      <c r="C10" s="6" t="s">
        <v>43</v>
      </c>
      <c r="D10" s="9" t="s">
        <v>1002</v>
      </c>
      <c r="E10" s="9" t="s">
        <v>1003</v>
      </c>
      <c r="F10" s="9" t="s">
        <v>183</v>
      </c>
      <c r="G10" s="9" t="s">
        <v>183</v>
      </c>
    </row>
    <row r="11" spans="1:7" ht="24.9" x14ac:dyDescent="0.4">
      <c r="B11" s="6" t="s">
        <v>306</v>
      </c>
      <c r="C11" s="6" t="s">
        <v>47</v>
      </c>
      <c r="D11" s="9" t="s">
        <v>1004</v>
      </c>
      <c r="E11" s="9" t="s">
        <v>1005</v>
      </c>
      <c r="F11" s="9" t="s">
        <v>194</v>
      </c>
      <c r="G11" s="9" t="s">
        <v>194</v>
      </c>
    </row>
    <row r="12" spans="1:7" ht="24.9" x14ac:dyDescent="0.4">
      <c r="B12" s="6" t="s">
        <v>307</v>
      </c>
      <c r="C12" s="6" t="s">
        <v>51</v>
      </c>
      <c r="D12" s="9" t="s">
        <v>59</v>
      </c>
      <c r="E12" s="9" t="s">
        <v>58</v>
      </c>
      <c r="F12" s="9" t="s">
        <v>59</v>
      </c>
      <c r="G12" s="9" t="s">
        <v>59</v>
      </c>
    </row>
    <row r="13" spans="1:7" ht="24.9" x14ac:dyDescent="0.4">
      <c r="B13" s="6" t="s">
        <v>308</v>
      </c>
      <c r="C13" s="6" t="s">
        <v>309</v>
      </c>
      <c r="D13" s="9" t="s">
        <v>1006</v>
      </c>
      <c r="E13" s="9" t="s">
        <v>1007</v>
      </c>
      <c r="F13" s="9" t="s">
        <v>311</v>
      </c>
      <c r="G13" s="9" t="s">
        <v>311</v>
      </c>
    </row>
    <row r="14" spans="1:7" ht="24.9" x14ac:dyDescent="0.4">
      <c r="B14" s="6" t="s">
        <v>312</v>
      </c>
      <c r="C14" s="6" t="s">
        <v>313</v>
      </c>
      <c r="D14" s="9" t="s">
        <v>1008</v>
      </c>
      <c r="E14" s="9" t="s">
        <v>1009</v>
      </c>
      <c r="F14" s="9" t="s">
        <v>49</v>
      </c>
      <c r="G14" s="9" t="s">
        <v>49</v>
      </c>
    </row>
    <row r="15" spans="1:7" x14ac:dyDescent="0.4">
      <c r="B15" s="13" t="s">
        <v>859</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7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baseColWidth="10" defaultRowHeight="14.6" x14ac:dyDescent="0.4"/>
  <cols>
    <col min="2" max="2" width="9.69140625" customWidth="1"/>
    <col min="3" max="3" width="65.84375" customWidth="1"/>
    <col min="4" max="4" width="241.69140625" customWidth="1"/>
  </cols>
  <sheetData>
    <row r="1" spans="1:4" x14ac:dyDescent="0.4">
      <c r="A1" s="2" t="str">
        <f>HYPERLINK("#'Auswahl Auswertungsmodul'!A1", "Zurück zum Start")</f>
        <v>Zurück zum Start</v>
      </c>
    </row>
    <row r="2" spans="1:4" x14ac:dyDescent="0.4">
      <c r="A2" s="2" t="str">
        <f>HYPERLINK("#'Auswahl DEK'!A1", "Zurück")</f>
        <v>Zurück</v>
      </c>
    </row>
    <row r="3" spans="1:4" x14ac:dyDescent="0.4">
      <c r="B3" s="7" t="s">
        <v>1566</v>
      </c>
    </row>
    <row r="4" spans="1:4" x14ac:dyDescent="0.4">
      <c r="B4" s="3" t="s">
        <v>36</v>
      </c>
      <c r="C4" s="4" t="s">
        <v>345</v>
      </c>
      <c r="D4" s="4" t="s">
        <v>1028</v>
      </c>
    </row>
    <row r="5" spans="1:4" x14ac:dyDescent="0.4">
      <c r="B5" s="5" t="s">
        <v>801</v>
      </c>
      <c r="C5" s="6" t="s">
        <v>802</v>
      </c>
      <c r="D5" s="6" t="s">
        <v>1565</v>
      </c>
    </row>
  </sheetData>
  <pageMargins left="0.7" right="0.7" top="0.75" bottom="0.75" header="0.3" footer="0.3"/>
  <pageSetup paperSize="9" orientation="portrait" horizontalDpi="300" verticalDpi="300"/>
</worksheet>
</file>

<file path=xl/worksheets/sheet7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heetViews>
  <sheetFormatPr baseColWidth="10" defaultRowHeight="14.6" x14ac:dyDescent="0.4"/>
  <cols>
    <col min="2" max="2" width="9.69140625" customWidth="1"/>
    <col min="3" max="3" width="137.921875" customWidth="1"/>
    <col min="4" max="4" width="250.69140625" customWidth="1"/>
  </cols>
  <sheetData>
    <row r="1" spans="1:4" x14ac:dyDescent="0.4">
      <c r="A1" s="2" t="str">
        <f>HYPERLINK("#'Auswahl Auswertungsmodul'!A1", "Zurück zum Start")</f>
        <v>Zurück zum Start</v>
      </c>
    </row>
    <row r="2" spans="1:4" x14ac:dyDescent="0.4">
      <c r="A2" s="2" t="str">
        <f>HYPERLINK("#'Auswahl DEK'!A1", "Zurück")</f>
        <v>Zurück</v>
      </c>
    </row>
    <row r="3" spans="1:4" x14ac:dyDescent="0.4">
      <c r="B3" s="7" t="s">
        <v>1107</v>
      </c>
    </row>
    <row r="4" spans="1:4" x14ac:dyDescent="0.4">
      <c r="B4" s="3" t="s">
        <v>36</v>
      </c>
      <c r="C4" s="4" t="s">
        <v>37</v>
      </c>
      <c r="D4" s="4" t="s">
        <v>1028</v>
      </c>
    </row>
    <row r="5" spans="1:4" x14ac:dyDescent="0.4">
      <c r="B5" s="21" t="s">
        <v>61</v>
      </c>
      <c r="C5" s="21"/>
      <c r="D5" s="21"/>
    </row>
    <row r="6" spans="1:4" ht="37.299999999999997" x14ac:dyDescent="0.4">
      <c r="B6" s="5" t="s">
        <v>299</v>
      </c>
      <c r="C6" s="6" t="s">
        <v>300</v>
      </c>
      <c r="D6" s="6" t="s">
        <v>1101</v>
      </c>
    </row>
    <row r="7" spans="1:4" x14ac:dyDescent="0.4">
      <c r="B7" s="5" t="s">
        <v>303</v>
      </c>
      <c r="C7" s="6" t="s">
        <v>304</v>
      </c>
      <c r="D7" s="6" t="s">
        <v>1102</v>
      </c>
    </row>
    <row r="8" spans="1:4" x14ac:dyDescent="0.4">
      <c r="B8" s="21" t="s">
        <v>41</v>
      </c>
      <c r="C8" s="21"/>
      <c r="D8" s="21"/>
    </row>
    <row r="9" spans="1:4" ht="136.75" x14ac:dyDescent="0.4">
      <c r="B9" s="5" t="s">
        <v>305</v>
      </c>
      <c r="C9" s="6" t="s">
        <v>43</v>
      </c>
      <c r="D9" s="6" t="s">
        <v>1103</v>
      </c>
    </row>
    <row r="10" spans="1:4" ht="62.15" x14ac:dyDescent="0.4">
      <c r="B10" s="5" t="s">
        <v>306</v>
      </c>
      <c r="C10" s="6" t="s">
        <v>47</v>
      </c>
      <c r="D10" s="6" t="s">
        <v>1104</v>
      </c>
    </row>
    <row r="11" spans="1:4" x14ac:dyDescent="0.4">
      <c r="B11" s="5" t="s">
        <v>308</v>
      </c>
      <c r="C11" s="6" t="s">
        <v>309</v>
      </c>
      <c r="D11" s="6" t="s">
        <v>1105</v>
      </c>
    </row>
    <row r="12" spans="1:4" x14ac:dyDescent="0.4">
      <c r="B12" s="5" t="s">
        <v>312</v>
      </c>
      <c r="C12" s="6" t="s">
        <v>313</v>
      </c>
      <c r="D12" s="6" t="s">
        <v>1106</v>
      </c>
    </row>
  </sheetData>
  <mergeCells count="2">
    <mergeCell ref="B5:D5"/>
    <mergeCell ref="B8:D8"/>
  </mergeCells>
  <pageMargins left="0.7" right="0.7" top="0.75" bottom="0.75" header="0.3" footer="0.3"/>
  <pageSetup paperSize="9" orientation="portrait" horizontalDpi="300" verticalDpi="300"/>
</worksheet>
</file>

<file path=xl/worksheets/sheet7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heetViews>
  <sheetFormatPr baseColWidth="10" defaultRowHeight="14.6" x14ac:dyDescent="0.4"/>
  <cols>
    <col min="2" max="2" width="9.69140625" customWidth="1"/>
    <col min="3" max="3" width="137.92187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DEK'!A1", "Zurück")</f>
        <v>Zurück</v>
      </c>
    </row>
    <row r="3" spans="1:7" x14ac:dyDescent="0.4">
      <c r="B3" s="7" t="s">
        <v>1738</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61</v>
      </c>
      <c r="C6" s="21"/>
      <c r="D6" s="29"/>
      <c r="E6" s="29"/>
      <c r="F6" s="29"/>
      <c r="G6" s="29"/>
    </row>
    <row r="7" spans="1:7" ht="24.9" x14ac:dyDescent="0.4">
      <c r="B7" s="6" t="s">
        <v>299</v>
      </c>
      <c r="C7" s="6" t="s">
        <v>300</v>
      </c>
      <c r="D7" s="9" t="s">
        <v>1728</v>
      </c>
      <c r="E7" s="9" t="s">
        <v>1729</v>
      </c>
      <c r="F7" s="9" t="s">
        <v>1730</v>
      </c>
      <c r="G7" s="9" t="s">
        <v>302</v>
      </c>
    </row>
    <row r="8" spans="1:7" ht="24.9" x14ac:dyDescent="0.4">
      <c r="B8" s="6" t="s">
        <v>303</v>
      </c>
      <c r="C8" s="6" t="s">
        <v>304</v>
      </c>
      <c r="D8" s="9" t="s">
        <v>1695</v>
      </c>
      <c r="E8" s="9" t="s">
        <v>1731</v>
      </c>
      <c r="F8" s="9" t="s">
        <v>234</v>
      </c>
      <c r="G8" s="9" t="s">
        <v>1732</v>
      </c>
    </row>
    <row r="9" spans="1:7" x14ac:dyDescent="0.4">
      <c r="B9" s="21" t="s">
        <v>41</v>
      </c>
      <c r="C9" s="21"/>
      <c r="D9" s="29"/>
      <c r="E9" s="29"/>
      <c r="F9" s="29"/>
      <c r="G9" s="29"/>
    </row>
    <row r="10" spans="1:7" ht="24.9" x14ac:dyDescent="0.4">
      <c r="B10" s="6" t="s">
        <v>305</v>
      </c>
      <c r="C10" s="6" t="s">
        <v>43</v>
      </c>
      <c r="D10" s="9" t="s">
        <v>1637</v>
      </c>
      <c r="E10" s="9" t="s">
        <v>1733</v>
      </c>
      <c r="F10" s="9" t="s">
        <v>1734</v>
      </c>
      <c r="G10" s="9" t="s">
        <v>925</v>
      </c>
    </row>
    <row r="11" spans="1:7" ht="24.9" x14ac:dyDescent="0.4">
      <c r="B11" s="6" t="s">
        <v>306</v>
      </c>
      <c r="C11" s="6" t="s">
        <v>47</v>
      </c>
      <c r="D11" s="9" t="s">
        <v>1676</v>
      </c>
      <c r="E11" s="9" t="s">
        <v>1735</v>
      </c>
      <c r="F11" s="9" t="s">
        <v>194</v>
      </c>
      <c r="G11" s="9" t="s">
        <v>929</v>
      </c>
    </row>
    <row r="12" spans="1:7" ht="24.9" x14ac:dyDescent="0.4">
      <c r="B12" s="6" t="s">
        <v>307</v>
      </c>
      <c r="C12" s="6" t="s">
        <v>51</v>
      </c>
      <c r="D12" s="9" t="s">
        <v>1588</v>
      </c>
      <c r="E12" s="9" t="s">
        <v>58</v>
      </c>
      <c r="F12" s="9" t="s">
        <v>59</v>
      </c>
      <c r="G12" s="9" t="s">
        <v>59</v>
      </c>
    </row>
    <row r="13" spans="1:7" ht="24.9" x14ac:dyDescent="0.4">
      <c r="B13" s="6" t="s">
        <v>308</v>
      </c>
      <c r="C13" s="6" t="s">
        <v>309</v>
      </c>
      <c r="D13" s="9" t="s">
        <v>1736</v>
      </c>
      <c r="E13" s="9" t="s">
        <v>1737</v>
      </c>
      <c r="F13" s="9" t="s">
        <v>311</v>
      </c>
      <c r="G13" s="9" t="s">
        <v>1417</v>
      </c>
    </row>
    <row r="14" spans="1:7" ht="24.9" x14ac:dyDescent="0.4">
      <c r="B14" s="6" t="s">
        <v>312</v>
      </c>
      <c r="C14" s="6" t="s">
        <v>313</v>
      </c>
      <c r="D14" s="9" t="s">
        <v>1585</v>
      </c>
      <c r="E14" s="9" t="s">
        <v>857</v>
      </c>
      <c r="F14" s="9" t="s">
        <v>1008</v>
      </c>
      <c r="G14" s="9" t="s">
        <v>49</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7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heetViews>
  <sheetFormatPr baseColWidth="10" defaultRowHeight="14.6" x14ac:dyDescent="0.4"/>
  <cols>
    <col min="2" max="2" width="9.69140625" customWidth="1"/>
    <col min="3" max="3" width="137.92187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DEK'!A1", "Zurück")</f>
        <v>Zurück</v>
      </c>
    </row>
    <row r="3" spans="1:5" x14ac:dyDescent="0.4">
      <c r="B3" s="7" t="s">
        <v>1801</v>
      </c>
    </row>
    <row r="4" spans="1:5" x14ac:dyDescent="0.4">
      <c r="B4" s="3" t="s">
        <v>36</v>
      </c>
      <c r="C4" s="4" t="s">
        <v>37</v>
      </c>
      <c r="D4" s="3" t="s">
        <v>1747</v>
      </c>
      <c r="E4" s="4" t="s">
        <v>1028</v>
      </c>
    </row>
    <row r="5" spans="1:5" x14ac:dyDescent="0.4">
      <c r="B5" s="21" t="s">
        <v>61</v>
      </c>
      <c r="C5" s="21"/>
      <c r="D5" s="30"/>
      <c r="E5" s="21"/>
    </row>
    <row r="6" spans="1:5" ht="37.299999999999997" x14ac:dyDescent="0.4">
      <c r="B6" s="5" t="s">
        <v>299</v>
      </c>
      <c r="C6" s="6" t="s">
        <v>300</v>
      </c>
      <c r="D6" s="5" t="s">
        <v>4</v>
      </c>
      <c r="E6" s="6" t="s">
        <v>1793</v>
      </c>
    </row>
    <row r="7" spans="1:5" x14ac:dyDescent="0.4">
      <c r="B7" s="5" t="s">
        <v>299</v>
      </c>
      <c r="C7" s="6" t="s">
        <v>300</v>
      </c>
      <c r="D7" s="5" t="s">
        <v>10</v>
      </c>
      <c r="E7" s="6" t="s">
        <v>1794</v>
      </c>
    </row>
    <row r="8" spans="1:5" x14ac:dyDescent="0.4">
      <c r="B8" s="5" t="s">
        <v>303</v>
      </c>
      <c r="C8" s="6" t="s">
        <v>304</v>
      </c>
      <c r="D8" s="5" t="s">
        <v>4</v>
      </c>
      <c r="E8" s="6" t="s">
        <v>1795</v>
      </c>
    </row>
    <row r="9" spans="1:5" ht="62.15" x14ac:dyDescent="0.4">
      <c r="B9" s="5" t="s">
        <v>303</v>
      </c>
      <c r="C9" s="6" t="s">
        <v>304</v>
      </c>
      <c r="D9" s="5" t="s">
        <v>13</v>
      </c>
      <c r="E9" s="6" t="s">
        <v>1796</v>
      </c>
    </row>
    <row r="10" spans="1:5" x14ac:dyDescent="0.4">
      <c r="B10" s="21" t="s">
        <v>41</v>
      </c>
      <c r="C10" s="21"/>
      <c r="D10" s="30"/>
      <c r="E10" s="21"/>
    </row>
    <row r="11" spans="1:5" x14ac:dyDescent="0.4">
      <c r="B11" s="5" t="s">
        <v>305</v>
      </c>
      <c r="C11" s="6" t="s">
        <v>43</v>
      </c>
      <c r="D11" s="5" t="s">
        <v>10</v>
      </c>
      <c r="E11" s="6" t="s">
        <v>1758</v>
      </c>
    </row>
    <row r="12" spans="1:5" x14ac:dyDescent="0.4">
      <c r="B12" s="5" t="s">
        <v>305</v>
      </c>
      <c r="C12" s="6" t="s">
        <v>43</v>
      </c>
      <c r="D12" s="5" t="s">
        <v>13</v>
      </c>
      <c r="E12" s="6" t="s">
        <v>1797</v>
      </c>
    </row>
    <row r="13" spans="1:5" x14ac:dyDescent="0.4">
      <c r="B13" s="5" t="s">
        <v>306</v>
      </c>
      <c r="C13" s="6" t="s">
        <v>47</v>
      </c>
      <c r="D13" s="5" t="s">
        <v>13</v>
      </c>
      <c r="E13" s="6" t="s">
        <v>1798</v>
      </c>
    </row>
    <row r="14" spans="1:5" x14ac:dyDescent="0.4">
      <c r="B14" s="5" t="s">
        <v>308</v>
      </c>
      <c r="C14" s="6" t="s">
        <v>309</v>
      </c>
      <c r="D14" s="5" t="s">
        <v>4</v>
      </c>
      <c r="E14" s="6" t="s">
        <v>1795</v>
      </c>
    </row>
    <row r="15" spans="1:5" ht="37.299999999999997" x14ac:dyDescent="0.4">
      <c r="B15" s="5" t="s">
        <v>308</v>
      </c>
      <c r="C15" s="6" t="s">
        <v>309</v>
      </c>
      <c r="D15" s="5" t="s">
        <v>13</v>
      </c>
      <c r="E15" s="6" t="s">
        <v>1799</v>
      </c>
    </row>
    <row r="16" spans="1:5" x14ac:dyDescent="0.4">
      <c r="B16" s="5" t="s">
        <v>312</v>
      </c>
      <c r="C16" s="6" t="s">
        <v>313</v>
      </c>
      <c r="D16" s="5" t="s">
        <v>4</v>
      </c>
      <c r="E16" s="6" t="s">
        <v>1800</v>
      </c>
    </row>
    <row r="17" spans="2:5" x14ac:dyDescent="0.4">
      <c r="B17" s="5" t="s">
        <v>312</v>
      </c>
      <c r="C17" s="6" t="s">
        <v>313</v>
      </c>
      <c r="D17" s="5" t="s">
        <v>10</v>
      </c>
      <c r="E17" s="6" t="s">
        <v>1759</v>
      </c>
    </row>
  </sheetData>
  <mergeCells count="2">
    <mergeCell ref="B5:E5"/>
    <mergeCell ref="B10:E10"/>
  </mergeCells>
  <pageMargins left="0.7" right="0.7" top="0.75" bottom="0.75" header="0.3" footer="0.3"/>
  <pageSetup paperSize="9" orientation="portrait" horizontalDpi="300" verticalDpi="300"/>
</worksheet>
</file>

<file path=xl/worksheets/sheet7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heetViews>
  <sheetFormatPr baseColWidth="10" defaultRowHeight="14.6" x14ac:dyDescent="0.4"/>
  <cols>
    <col min="2" max="2" width="9.69140625" customWidth="1"/>
    <col min="3" max="3" width="65.8437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DEK'!A1", "Zurück")</f>
        <v>Zurück</v>
      </c>
    </row>
    <row r="3" spans="1:7" x14ac:dyDescent="0.4">
      <c r="B3" s="7" t="s">
        <v>2055</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801</v>
      </c>
      <c r="C6" s="6" t="s">
        <v>802</v>
      </c>
      <c r="D6" s="9" t="s">
        <v>2047</v>
      </c>
      <c r="E6" s="9" t="s">
        <v>2048</v>
      </c>
      <c r="F6" s="9" t="s">
        <v>2049</v>
      </c>
      <c r="G6" s="9" t="s">
        <v>2050</v>
      </c>
    </row>
    <row r="7" spans="1:7" ht="24.9" x14ac:dyDescent="0.4">
      <c r="B7" s="10" t="s">
        <v>805</v>
      </c>
      <c r="C7" s="10" t="s">
        <v>806</v>
      </c>
      <c r="D7" s="11" t="s">
        <v>2051</v>
      </c>
      <c r="E7" s="11" t="s">
        <v>2052</v>
      </c>
      <c r="F7" s="11" t="s">
        <v>2053</v>
      </c>
      <c r="G7" s="11" t="s">
        <v>2054</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7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76.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DEK'!A1", "Zurück")</f>
        <v>Zurück</v>
      </c>
    </row>
    <row r="3" spans="1:5" x14ac:dyDescent="0.4">
      <c r="B3" s="7" t="s">
        <v>2262</v>
      </c>
    </row>
    <row r="4" spans="1:5" x14ac:dyDescent="0.4">
      <c r="B4" s="3" t="s">
        <v>36</v>
      </c>
      <c r="C4" s="4" t="s">
        <v>2081</v>
      </c>
      <c r="D4" s="3" t="s">
        <v>1747</v>
      </c>
      <c r="E4" s="4" t="s">
        <v>1028</v>
      </c>
    </row>
    <row r="5" spans="1:5" ht="409.6" x14ac:dyDescent="0.4">
      <c r="B5" s="5" t="s">
        <v>801</v>
      </c>
      <c r="C5" s="6" t="s">
        <v>802</v>
      </c>
      <c r="D5" s="5" t="s">
        <v>7</v>
      </c>
      <c r="E5" s="6" t="s">
        <v>2257</v>
      </c>
    </row>
    <row r="6" spans="1:5" ht="136.75" x14ac:dyDescent="0.4">
      <c r="B6" s="14" t="s">
        <v>801</v>
      </c>
      <c r="C6" s="10" t="s">
        <v>802</v>
      </c>
      <c r="D6" s="14" t="s">
        <v>13</v>
      </c>
      <c r="E6" s="10" t="s">
        <v>2258</v>
      </c>
    </row>
    <row r="7" spans="1:5" ht="409.6" x14ac:dyDescent="0.4">
      <c r="B7" s="5" t="s">
        <v>805</v>
      </c>
      <c r="C7" s="6" t="s">
        <v>806</v>
      </c>
      <c r="D7" s="5" t="s">
        <v>7</v>
      </c>
      <c r="E7" s="6" t="s">
        <v>2259</v>
      </c>
    </row>
    <row r="8" spans="1:5" ht="236.15" x14ac:dyDescent="0.4">
      <c r="B8" s="14" t="s">
        <v>805</v>
      </c>
      <c r="C8" s="10" t="s">
        <v>806</v>
      </c>
      <c r="D8" s="14" t="s">
        <v>10</v>
      </c>
      <c r="E8" s="10" t="s">
        <v>2260</v>
      </c>
    </row>
    <row r="9" spans="1:5" ht="261" x14ac:dyDescent="0.4">
      <c r="B9" s="5" t="s">
        <v>805</v>
      </c>
      <c r="C9" s="6" t="s">
        <v>806</v>
      </c>
      <c r="D9" s="5" t="s">
        <v>13</v>
      </c>
      <c r="E9" s="6" t="s">
        <v>2261</v>
      </c>
    </row>
  </sheetData>
  <pageMargins left="0.7" right="0.7" top="0.75" bottom="0.75" header="0.3" footer="0.3"/>
  <pageSetup paperSize="9" orientation="portrait" horizontalDpi="300" verticalDpi="300"/>
</worksheet>
</file>

<file path=xl/worksheets/sheet7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heetViews>
  <sheetFormatPr baseColWidth="10" defaultRowHeight="14.6" x14ac:dyDescent="0.4"/>
  <cols>
    <col min="2" max="2" width="9.69140625" customWidth="1"/>
    <col min="3" max="3" width="137.92187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DEK'!A1", "Zurück")</f>
        <v>Zurück</v>
      </c>
    </row>
    <row r="3" spans="1:6" x14ac:dyDescent="0.4">
      <c r="B3" s="7" t="s">
        <v>2335</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61</v>
      </c>
      <c r="C6" s="21"/>
      <c r="D6" s="29"/>
      <c r="E6" s="29"/>
      <c r="F6" s="29"/>
    </row>
    <row r="7" spans="1:6" ht="24.9" x14ac:dyDescent="0.4">
      <c r="B7" s="6" t="s">
        <v>299</v>
      </c>
      <c r="C7" s="6" t="s">
        <v>300</v>
      </c>
      <c r="D7" s="9" t="s">
        <v>1728</v>
      </c>
      <c r="E7" s="9" t="s">
        <v>1820</v>
      </c>
      <c r="F7" s="9" t="s">
        <v>1730</v>
      </c>
    </row>
    <row r="8" spans="1:6" ht="24.9" x14ac:dyDescent="0.4">
      <c r="B8" s="6" t="s">
        <v>303</v>
      </c>
      <c r="C8" s="6" t="s">
        <v>304</v>
      </c>
      <c r="D8" s="9" t="s">
        <v>1695</v>
      </c>
      <c r="E8" s="9" t="s">
        <v>1271</v>
      </c>
      <c r="F8" s="9" t="s">
        <v>234</v>
      </c>
    </row>
    <row r="9" spans="1:6" x14ac:dyDescent="0.4">
      <c r="B9" s="21" t="s">
        <v>41</v>
      </c>
      <c r="C9" s="21"/>
      <c r="D9" s="29"/>
      <c r="E9" s="29"/>
      <c r="F9" s="29"/>
    </row>
    <row r="10" spans="1:6" ht="24.9" x14ac:dyDescent="0.4">
      <c r="B10" s="6" t="s">
        <v>305</v>
      </c>
      <c r="C10" s="6" t="s">
        <v>43</v>
      </c>
      <c r="D10" s="9" t="s">
        <v>1637</v>
      </c>
      <c r="E10" s="9" t="s">
        <v>925</v>
      </c>
      <c r="F10" s="9" t="s">
        <v>925</v>
      </c>
    </row>
    <row r="11" spans="1:6" ht="24.9" x14ac:dyDescent="0.4">
      <c r="B11" s="6" t="s">
        <v>306</v>
      </c>
      <c r="C11" s="6" t="s">
        <v>47</v>
      </c>
      <c r="D11" s="9" t="s">
        <v>1676</v>
      </c>
      <c r="E11" s="9" t="s">
        <v>2334</v>
      </c>
      <c r="F11" s="9" t="s">
        <v>929</v>
      </c>
    </row>
    <row r="12" spans="1:6" ht="24.9" x14ac:dyDescent="0.4">
      <c r="B12" s="6" t="s">
        <v>307</v>
      </c>
      <c r="C12" s="6" t="s">
        <v>51</v>
      </c>
      <c r="D12" s="9" t="s">
        <v>1588</v>
      </c>
      <c r="E12" s="9" t="s">
        <v>59</v>
      </c>
      <c r="F12" s="9" t="s">
        <v>59</v>
      </c>
    </row>
    <row r="13" spans="1:6" ht="24.9" x14ac:dyDescent="0.4">
      <c r="B13" s="6" t="s">
        <v>308</v>
      </c>
      <c r="C13" s="6" t="s">
        <v>309</v>
      </c>
      <c r="D13" s="9" t="s">
        <v>1736</v>
      </c>
      <c r="E13" s="9" t="s">
        <v>311</v>
      </c>
      <c r="F13" s="9" t="s">
        <v>311</v>
      </c>
    </row>
    <row r="14" spans="1:6" ht="24.9" x14ac:dyDescent="0.4">
      <c r="B14" s="6" t="s">
        <v>312</v>
      </c>
      <c r="C14" s="6" t="s">
        <v>313</v>
      </c>
      <c r="D14" s="9" t="s">
        <v>1585</v>
      </c>
      <c r="E14" s="9" t="s">
        <v>49</v>
      </c>
      <c r="F14" s="9" t="s">
        <v>49</v>
      </c>
    </row>
  </sheetData>
  <mergeCells count="6">
    <mergeCell ref="B9:F9"/>
    <mergeCell ref="B4:B5"/>
    <mergeCell ref="C4:C5"/>
    <mergeCell ref="D4:D5"/>
    <mergeCell ref="E4:F4"/>
    <mergeCell ref="B6:F6"/>
  </mergeCells>
  <pageMargins left="0.7" right="0.7" top="0.75" bottom="0.75" header="0.3" footer="0.3"/>
  <pageSetup paperSize="9" orientation="portrait" horizontalDpi="300" verticalDpi="300"/>
</worksheet>
</file>

<file path=xl/worksheets/sheet7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100.15234375" customWidth="1"/>
    <col min="4" max="4" width="9.69140625" customWidth="1"/>
    <col min="5" max="5" width="213.3828125" customWidth="1"/>
  </cols>
  <sheetData>
    <row r="1" spans="1:5" x14ac:dyDescent="0.4">
      <c r="A1" s="2" t="str">
        <f>HYPERLINK("#'Auswahl Auswertungsmodul'!A1", "Zurück zum Start")</f>
        <v>Zurück zum Start</v>
      </c>
    </row>
    <row r="2" spans="1:5" x14ac:dyDescent="0.4">
      <c r="A2" s="2" t="str">
        <f>HYPERLINK("#'Auswahl DEK'!A1", "Zurück")</f>
        <v>Zurück</v>
      </c>
    </row>
    <row r="3" spans="1:5" x14ac:dyDescent="0.4">
      <c r="B3" s="7" t="s">
        <v>2389</v>
      </c>
    </row>
    <row r="4" spans="1:5" x14ac:dyDescent="0.4">
      <c r="B4" s="3" t="s">
        <v>36</v>
      </c>
      <c r="C4" s="4" t="s">
        <v>37</v>
      </c>
      <c r="D4" s="3" t="s">
        <v>1747</v>
      </c>
      <c r="E4" s="4" t="s">
        <v>1028</v>
      </c>
    </row>
    <row r="5" spans="1:5" x14ac:dyDescent="0.4">
      <c r="B5" s="21" t="s">
        <v>61</v>
      </c>
      <c r="C5" s="21"/>
      <c r="D5" s="30"/>
      <c r="E5" s="21"/>
    </row>
    <row r="6" spans="1:5" ht="62.15" x14ac:dyDescent="0.4">
      <c r="B6" s="5" t="s">
        <v>299</v>
      </c>
      <c r="C6" s="6" t="s">
        <v>300</v>
      </c>
      <c r="D6" s="5" t="s">
        <v>33</v>
      </c>
      <c r="E6" s="6" t="s">
        <v>2386</v>
      </c>
    </row>
    <row r="7" spans="1:5" x14ac:dyDescent="0.4">
      <c r="B7" s="21" t="s">
        <v>41</v>
      </c>
      <c r="C7" s="21"/>
      <c r="D7" s="30"/>
      <c r="E7" s="21"/>
    </row>
    <row r="8" spans="1:5" x14ac:dyDescent="0.4">
      <c r="B8" s="5" t="s">
        <v>305</v>
      </c>
      <c r="C8" s="6" t="s">
        <v>43</v>
      </c>
      <c r="D8" s="5" t="s">
        <v>33</v>
      </c>
      <c r="E8" s="6" t="s">
        <v>2387</v>
      </c>
    </row>
    <row r="9" spans="1:5" x14ac:dyDescent="0.4">
      <c r="B9" s="5" t="s">
        <v>306</v>
      </c>
      <c r="C9" s="6" t="s">
        <v>47</v>
      </c>
      <c r="D9" s="5" t="s">
        <v>33</v>
      </c>
      <c r="E9" s="6" t="s">
        <v>2388</v>
      </c>
    </row>
  </sheetData>
  <mergeCells count="2">
    <mergeCell ref="B5:E5"/>
    <mergeCell ref="B7:E7"/>
  </mergeCells>
  <pageMargins left="0.7" right="0.7" top="0.75" bottom="0.75" header="0.3" footer="0.3"/>
  <pageSetup paperSize="9" orientation="portrait" horizontalDpi="300" verticalDpi="30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heetViews>
  <sheetFormatPr baseColWidth="10" defaultRowHeight="14.6" x14ac:dyDescent="0.4"/>
  <cols>
    <col min="2" max="2" width="9.69140625" customWidth="1"/>
    <col min="3" max="3" width="54.69140625" customWidth="1"/>
    <col min="4" max="4" width="34.69140625" customWidth="1"/>
    <col min="5" max="5" width="102.69140625" customWidth="1"/>
    <col min="6" max="6" width="21.69140625" customWidth="1"/>
  </cols>
  <sheetData>
    <row r="1" spans="1:6" x14ac:dyDescent="0.4">
      <c r="A1" s="2" t="str">
        <f>HYPERLINK("#'Auswahl Auswertungsmodul'!A1", "Zurück zum Start")</f>
        <v>Zurück zum Start</v>
      </c>
    </row>
    <row r="2" spans="1:6" x14ac:dyDescent="0.4">
      <c r="A2" s="2" t="str">
        <f>HYPERLINK("#'Auswahl WI-HI-S'!A1", "Zurück")</f>
        <v>Zurück</v>
      </c>
    </row>
    <row r="3" spans="1:6" x14ac:dyDescent="0.4">
      <c r="B3" s="7" t="s">
        <v>553</v>
      </c>
    </row>
    <row r="4" spans="1:6" x14ac:dyDescent="0.4">
      <c r="B4" s="25" t="s">
        <v>36</v>
      </c>
      <c r="C4" s="25" t="s">
        <v>345</v>
      </c>
      <c r="D4" s="23" t="s">
        <v>38</v>
      </c>
      <c r="E4" s="25" t="s">
        <v>38</v>
      </c>
      <c r="F4" s="25" t="s">
        <v>38</v>
      </c>
    </row>
    <row r="5" spans="1:6" x14ac:dyDescent="0.4">
      <c r="B5" s="24"/>
      <c r="C5" s="24"/>
      <c r="D5" s="8" t="s">
        <v>39</v>
      </c>
      <c r="E5" s="8" t="s">
        <v>541</v>
      </c>
      <c r="F5" s="8" t="s">
        <v>40</v>
      </c>
    </row>
    <row r="6" spans="1:6" ht="24.9" x14ac:dyDescent="0.4">
      <c r="B6" s="6" t="s">
        <v>548</v>
      </c>
      <c r="C6" s="6" t="s">
        <v>549</v>
      </c>
      <c r="D6" s="9" t="s">
        <v>550</v>
      </c>
      <c r="E6" s="9" t="s">
        <v>551</v>
      </c>
      <c r="F6" s="9" t="s">
        <v>552</v>
      </c>
    </row>
  </sheetData>
  <mergeCells count="3">
    <mergeCell ref="B4:B5"/>
    <mergeCell ref="C4:C5"/>
    <mergeCell ref="D4:F4"/>
  </mergeCells>
  <pageMargins left="0.7" right="0.7" top="0.75" bottom="0.75" header="0.3" footer="0.3"/>
  <pageSetup paperSize="9" orientation="portrait" horizontalDpi="300" verticalDpi="300"/>
</worksheet>
</file>

<file path=xl/worksheets/sheet7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heetViews>
  <sheetFormatPr baseColWidth="10" defaultRowHeight="14.6" x14ac:dyDescent="0.4"/>
  <cols>
    <col min="2" max="2" width="9.69140625" customWidth="1"/>
    <col min="3" max="3" width="65.8437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DEK'!A1", "Zurück")</f>
        <v>Zurück</v>
      </c>
    </row>
    <row r="3" spans="1:8" x14ac:dyDescent="0.4">
      <c r="B3" s="7" t="s">
        <v>2621</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801</v>
      </c>
      <c r="C6" s="6" t="s">
        <v>802</v>
      </c>
      <c r="D6" s="9" t="s">
        <v>2047</v>
      </c>
      <c r="E6" s="9" t="s">
        <v>2615</v>
      </c>
      <c r="F6" s="9" t="s">
        <v>2616</v>
      </c>
      <c r="G6" s="9" t="s">
        <v>1404</v>
      </c>
      <c r="H6" s="9" t="s">
        <v>1402</v>
      </c>
    </row>
    <row r="7" spans="1:8" ht="24.9" x14ac:dyDescent="0.4">
      <c r="B7" s="10" t="s">
        <v>805</v>
      </c>
      <c r="C7" s="10" t="s">
        <v>806</v>
      </c>
      <c r="D7" s="11" t="s">
        <v>2051</v>
      </c>
      <c r="E7" s="11" t="s">
        <v>2617</v>
      </c>
      <c r="F7" s="11" t="s">
        <v>2618</v>
      </c>
      <c r="G7" s="11" t="s">
        <v>2619</v>
      </c>
      <c r="H7" s="11" t="s">
        <v>2620</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7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69140625" customWidth="1"/>
    <col min="3" max="3" width="76.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DEK'!A1", "Zurück")</f>
        <v>Zurück</v>
      </c>
    </row>
    <row r="3" spans="1:5" x14ac:dyDescent="0.4">
      <c r="B3" s="7" t="s">
        <v>2820</v>
      </c>
    </row>
    <row r="4" spans="1:5" x14ac:dyDescent="0.4">
      <c r="B4" s="3" t="s">
        <v>36</v>
      </c>
      <c r="C4" s="4" t="s">
        <v>2081</v>
      </c>
      <c r="D4" s="3" t="s">
        <v>1747</v>
      </c>
      <c r="E4" s="4" t="s">
        <v>1028</v>
      </c>
    </row>
    <row r="5" spans="1:5" ht="111.9" x14ac:dyDescent="0.4">
      <c r="B5" s="5" t="s">
        <v>801</v>
      </c>
      <c r="C5" s="6" t="s">
        <v>802</v>
      </c>
      <c r="D5" s="5" t="s">
        <v>27</v>
      </c>
      <c r="E5" s="6" t="s">
        <v>2814</v>
      </c>
    </row>
    <row r="6" spans="1:5" ht="87" x14ac:dyDescent="0.4">
      <c r="B6" s="14" t="s">
        <v>801</v>
      </c>
      <c r="C6" s="10" t="s">
        <v>802</v>
      </c>
      <c r="D6" s="14" t="s">
        <v>33</v>
      </c>
      <c r="E6" s="10" t="s">
        <v>2815</v>
      </c>
    </row>
    <row r="7" spans="1:5" ht="409.6" x14ac:dyDescent="0.4">
      <c r="B7" s="5" t="s">
        <v>805</v>
      </c>
      <c r="C7" s="6" t="s">
        <v>806</v>
      </c>
      <c r="D7" s="5" t="s">
        <v>27</v>
      </c>
      <c r="E7" s="6" t="s">
        <v>2816</v>
      </c>
    </row>
    <row r="8" spans="1:5" ht="62.15" x14ac:dyDescent="0.4">
      <c r="B8" s="14" t="s">
        <v>805</v>
      </c>
      <c r="C8" s="10" t="s">
        <v>806</v>
      </c>
      <c r="D8" s="14" t="s">
        <v>29</v>
      </c>
      <c r="E8" s="10" t="s">
        <v>2817</v>
      </c>
    </row>
    <row r="9" spans="1:5" ht="62.15" x14ac:dyDescent="0.4">
      <c r="B9" s="5" t="s">
        <v>805</v>
      </c>
      <c r="C9" s="6" t="s">
        <v>806</v>
      </c>
      <c r="D9" s="5" t="s">
        <v>31</v>
      </c>
      <c r="E9" s="6" t="s">
        <v>2818</v>
      </c>
    </row>
    <row r="10" spans="1:5" ht="285.89999999999998" x14ac:dyDescent="0.4">
      <c r="B10" s="14" t="s">
        <v>805</v>
      </c>
      <c r="C10" s="10" t="s">
        <v>806</v>
      </c>
      <c r="D10" s="14" t="s">
        <v>33</v>
      </c>
      <c r="E10" s="10" t="s">
        <v>2819</v>
      </c>
    </row>
  </sheetData>
  <pageMargins left="0.7" right="0.7" top="0.75" bottom="0.75" header="0.3" footer="0.3"/>
  <pageSetup paperSize="9" orientation="portrait" horizontalDpi="300" verticalDpi="300"/>
</worksheet>
</file>

<file path=xl/worksheets/sheet7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heetViews>
  <sheetFormatPr baseColWidth="10" defaultRowHeight="14.6" x14ac:dyDescent="0.4"/>
  <cols>
    <col min="2" max="2" width="9.69140625" customWidth="1"/>
    <col min="3" max="3" width="137.92187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DEK'!A1", "Zurück")</f>
        <v>Zurück</v>
      </c>
    </row>
    <row r="3" spans="1:5" x14ac:dyDescent="0.4">
      <c r="B3" s="7" t="s">
        <v>2883</v>
      </c>
    </row>
    <row r="4" spans="1:5" x14ac:dyDescent="0.4">
      <c r="B4" s="25" t="s">
        <v>36</v>
      </c>
      <c r="C4" s="25" t="s">
        <v>37</v>
      </c>
      <c r="D4" s="26" t="s">
        <v>1580</v>
      </c>
      <c r="E4" s="12" t="s">
        <v>1581</v>
      </c>
    </row>
    <row r="5" spans="1:5" x14ac:dyDescent="0.4">
      <c r="B5" s="24"/>
      <c r="C5" s="24"/>
      <c r="D5" s="27"/>
      <c r="E5" s="8" t="s">
        <v>2851</v>
      </c>
    </row>
    <row r="6" spans="1:5" x14ac:dyDescent="0.4">
      <c r="B6" s="21" t="s">
        <v>61</v>
      </c>
      <c r="C6" s="21"/>
      <c r="D6" s="29"/>
      <c r="E6" s="29"/>
    </row>
    <row r="7" spans="1:5" ht="24.9" x14ac:dyDescent="0.4">
      <c r="B7" s="6" t="s">
        <v>299</v>
      </c>
      <c r="C7" s="6" t="s">
        <v>300</v>
      </c>
      <c r="D7" s="9" t="s">
        <v>1728</v>
      </c>
      <c r="E7" s="9" t="s">
        <v>302</v>
      </c>
    </row>
    <row r="8" spans="1:5" ht="24.9" x14ac:dyDescent="0.4">
      <c r="B8" s="6" t="s">
        <v>303</v>
      </c>
      <c r="C8" s="6" t="s">
        <v>304</v>
      </c>
      <c r="D8" s="9" t="s">
        <v>1695</v>
      </c>
      <c r="E8" s="9" t="s">
        <v>234</v>
      </c>
    </row>
    <row r="9" spans="1:5" x14ac:dyDescent="0.4">
      <c r="B9" s="21" t="s">
        <v>41</v>
      </c>
      <c r="C9" s="21"/>
      <c r="D9" s="29"/>
      <c r="E9" s="29"/>
    </row>
    <row r="10" spans="1:5" ht="24.9" x14ac:dyDescent="0.4">
      <c r="B10" s="6" t="s">
        <v>305</v>
      </c>
      <c r="C10" s="6" t="s">
        <v>43</v>
      </c>
      <c r="D10" s="9" t="s">
        <v>1637</v>
      </c>
      <c r="E10" s="9" t="s">
        <v>925</v>
      </c>
    </row>
    <row r="11" spans="1:5" ht="24.9" x14ac:dyDescent="0.4">
      <c r="B11" s="6" t="s">
        <v>306</v>
      </c>
      <c r="C11" s="6" t="s">
        <v>47</v>
      </c>
      <c r="D11" s="9" t="s">
        <v>1676</v>
      </c>
      <c r="E11" s="9" t="s">
        <v>1004</v>
      </c>
    </row>
    <row r="12" spans="1:5" ht="24.9" x14ac:dyDescent="0.4">
      <c r="B12" s="6" t="s">
        <v>307</v>
      </c>
      <c r="C12" s="6" t="s">
        <v>51</v>
      </c>
      <c r="D12" s="9" t="s">
        <v>1588</v>
      </c>
      <c r="E12" s="9" t="s">
        <v>59</v>
      </c>
    </row>
    <row r="13" spans="1:5" ht="24.9" x14ac:dyDescent="0.4">
      <c r="B13" s="6" t="s">
        <v>308</v>
      </c>
      <c r="C13" s="6" t="s">
        <v>309</v>
      </c>
      <c r="D13" s="9" t="s">
        <v>1736</v>
      </c>
      <c r="E13" s="9" t="s">
        <v>1417</v>
      </c>
    </row>
    <row r="14" spans="1:5" ht="24.9" x14ac:dyDescent="0.4">
      <c r="B14" s="6" t="s">
        <v>312</v>
      </c>
      <c r="C14" s="6" t="s">
        <v>313</v>
      </c>
      <c r="D14" s="9" t="s">
        <v>1585</v>
      </c>
      <c r="E14" s="9" t="s">
        <v>857</v>
      </c>
    </row>
  </sheetData>
  <mergeCells count="5">
    <mergeCell ref="B4:B5"/>
    <mergeCell ref="C4:C5"/>
    <mergeCell ref="D4:D5"/>
    <mergeCell ref="B6:E6"/>
    <mergeCell ref="B9:E9"/>
  </mergeCells>
  <pageMargins left="0.7" right="0.7" top="0.75" bottom="0.75" header="0.3" footer="0.3"/>
  <pageSetup paperSize="9" orientation="portrait" horizontalDpi="300" verticalDpi="300"/>
</worksheet>
</file>

<file path=xl/worksheets/sheet7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58.15234375" customWidth="1"/>
    <col min="4" max="4" width="9.69140625" customWidth="1"/>
    <col min="5" max="5" width="112.15234375" customWidth="1"/>
  </cols>
  <sheetData>
    <row r="1" spans="1:5" x14ac:dyDescent="0.4">
      <c r="A1" s="2" t="str">
        <f>HYPERLINK("#'Auswahl Auswertungsmodul'!A1", "Zurück zum Start")</f>
        <v>Zurück zum Start</v>
      </c>
    </row>
    <row r="2" spans="1:5" x14ac:dyDescent="0.4">
      <c r="A2" s="2" t="str">
        <f>HYPERLINK("#'Auswahl DEK'!A1", "Zurück")</f>
        <v>Zurück</v>
      </c>
    </row>
    <row r="3" spans="1:5" x14ac:dyDescent="0.4">
      <c r="B3" s="7" t="s">
        <v>2928</v>
      </c>
    </row>
    <row r="4" spans="1:5" x14ac:dyDescent="0.4">
      <c r="B4" s="3" t="s">
        <v>36</v>
      </c>
      <c r="C4" s="4" t="s">
        <v>37</v>
      </c>
      <c r="D4" s="3" t="s">
        <v>1747</v>
      </c>
      <c r="E4" s="4" t="s">
        <v>1028</v>
      </c>
    </row>
    <row r="5" spans="1:5" x14ac:dyDescent="0.4">
      <c r="B5" s="21" t="s">
        <v>41</v>
      </c>
      <c r="C5" s="21"/>
      <c r="D5" s="30"/>
      <c r="E5" s="21"/>
    </row>
    <row r="6" spans="1:5" x14ac:dyDescent="0.4">
      <c r="B6" s="5" t="s">
        <v>305</v>
      </c>
      <c r="C6" s="6" t="s">
        <v>43</v>
      </c>
      <c r="D6" s="5" t="s">
        <v>23</v>
      </c>
      <c r="E6" s="6" t="s">
        <v>2925</v>
      </c>
    </row>
    <row r="7" spans="1:5" x14ac:dyDescent="0.4">
      <c r="B7" s="5" t="s">
        <v>306</v>
      </c>
      <c r="C7" s="6" t="s">
        <v>47</v>
      </c>
      <c r="D7" s="5" t="s">
        <v>23</v>
      </c>
      <c r="E7" s="6" t="s">
        <v>2926</v>
      </c>
    </row>
    <row r="8" spans="1:5" x14ac:dyDescent="0.4">
      <c r="B8" s="5" t="s">
        <v>308</v>
      </c>
      <c r="C8" s="6" t="s">
        <v>309</v>
      </c>
      <c r="D8" s="5" t="s">
        <v>23</v>
      </c>
      <c r="E8" s="6" t="s">
        <v>2927</v>
      </c>
    </row>
    <row r="9" spans="1:5" x14ac:dyDescent="0.4">
      <c r="B9" s="5" t="s">
        <v>312</v>
      </c>
      <c r="C9" s="6" t="s">
        <v>313</v>
      </c>
      <c r="D9" s="5" t="s">
        <v>23</v>
      </c>
      <c r="E9" s="6" t="s">
        <v>2926</v>
      </c>
    </row>
  </sheetData>
  <mergeCells count="1">
    <mergeCell ref="B5:E5"/>
  </mergeCells>
  <pageMargins left="0.7" right="0.7" top="0.75" bottom="0.75" header="0.3" footer="0.3"/>
  <pageSetup paperSize="9" orientation="portrait" horizontalDpi="300" verticalDpi="300"/>
</worksheet>
</file>

<file path=xl/worksheets/sheet7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heetViews>
  <sheetFormatPr baseColWidth="10" defaultRowHeight="14.6" x14ac:dyDescent="0.4"/>
  <cols>
    <col min="2" max="2" width="9.69140625" customWidth="1"/>
    <col min="3" max="3" width="65.8437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DEK'!A1", "Zurück")</f>
        <v>Zurück</v>
      </c>
    </row>
    <row r="3" spans="1:8" x14ac:dyDescent="0.4">
      <c r="B3" s="7" t="s">
        <v>3025</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801</v>
      </c>
      <c r="C6" s="6" t="s">
        <v>802</v>
      </c>
      <c r="D6" s="9" t="s">
        <v>2047</v>
      </c>
      <c r="E6" s="9" t="s">
        <v>3022</v>
      </c>
      <c r="F6" s="9" t="s">
        <v>804</v>
      </c>
      <c r="G6" s="9" t="s">
        <v>804</v>
      </c>
      <c r="H6" s="9" t="s">
        <v>1404</v>
      </c>
    </row>
    <row r="7" spans="1:8" ht="24.9" x14ac:dyDescent="0.4">
      <c r="B7" s="10" t="s">
        <v>805</v>
      </c>
      <c r="C7" s="10" t="s">
        <v>806</v>
      </c>
      <c r="D7" s="11" t="s">
        <v>2051</v>
      </c>
      <c r="E7" s="11" t="s">
        <v>3023</v>
      </c>
      <c r="F7" s="11" t="s">
        <v>808</v>
      </c>
      <c r="G7" s="11" t="s">
        <v>1406</v>
      </c>
      <c r="H7" s="11" t="s">
        <v>3024</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7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76.69140625" customWidth="1"/>
    <col min="4" max="4" width="11.69140625" customWidth="1"/>
    <col min="5" max="5" width="250.69140625" customWidth="1"/>
  </cols>
  <sheetData>
    <row r="1" spans="1:5" x14ac:dyDescent="0.4">
      <c r="A1" s="2" t="str">
        <f>HYPERLINK("#'Auswahl Auswertungsmodul'!A1", "Zurück zum Start")</f>
        <v>Zurück zum Start</v>
      </c>
    </row>
    <row r="2" spans="1:5" x14ac:dyDescent="0.4">
      <c r="A2" s="2" t="str">
        <f>HYPERLINK("#'Auswahl DEK'!A1", "Zurück")</f>
        <v>Zurück</v>
      </c>
    </row>
    <row r="3" spans="1:5" x14ac:dyDescent="0.4">
      <c r="B3" s="7" t="s">
        <v>3155</v>
      </c>
    </row>
    <row r="4" spans="1:5" x14ac:dyDescent="0.4">
      <c r="B4" s="3" t="s">
        <v>36</v>
      </c>
      <c r="C4" s="4" t="s">
        <v>2081</v>
      </c>
      <c r="D4" s="3" t="s">
        <v>1747</v>
      </c>
      <c r="E4" s="4" t="s">
        <v>1028</v>
      </c>
    </row>
    <row r="5" spans="1:5" ht="37.299999999999997" x14ac:dyDescent="0.4">
      <c r="B5" s="5" t="s">
        <v>801</v>
      </c>
      <c r="C5" s="6" t="s">
        <v>802</v>
      </c>
      <c r="D5" s="5" t="s">
        <v>15</v>
      </c>
      <c r="E5" s="6" t="s">
        <v>3151</v>
      </c>
    </row>
    <row r="6" spans="1:5" ht="37.299999999999997" x14ac:dyDescent="0.4">
      <c r="B6" s="14" t="s">
        <v>801</v>
      </c>
      <c r="C6" s="10" t="s">
        <v>802</v>
      </c>
      <c r="D6" s="14" t="s">
        <v>23</v>
      </c>
      <c r="E6" s="10" t="s">
        <v>3152</v>
      </c>
    </row>
    <row r="7" spans="1:5" ht="409.6" x14ac:dyDescent="0.4">
      <c r="B7" s="5" t="s">
        <v>805</v>
      </c>
      <c r="C7" s="6" t="s">
        <v>806</v>
      </c>
      <c r="D7" s="5" t="s">
        <v>15</v>
      </c>
      <c r="E7" s="6" t="s">
        <v>3153</v>
      </c>
    </row>
    <row r="8" spans="1:5" ht="261" x14ac:dyDescent="0.4">
      <c r="B8" s="14" t="s">
        <v>805</v>
      </c>
      <c r="C8" s="10" t="s">
        <v>806</v>
      </c>
      <c r="D8" s="14" t="s">
        <v>3047</v>
      </c>
      <c r="E8" s="10" t="s">
        <v>3154</v>
      </c>
    </row>
  </sheetData>
  <pageMargins left="0.7" right="0.7" top="0.75" bottom="0.75" header="0.3" footer="0.3"/>
  <pageSetup paperSize="9" orientation="portrait" horizontalDpi="300" verticalDpi="300"/>
</worksheet>
</file>

<file path=xl/worksheets/sheet7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heetViews>
  <sheetFormatPr baseColWidth="10" defaultRowHeight="14.6" x14ac:dyDescent="0.4"/>
  <cols>
    <col min="2" max="2" width="9.69140625" customWidth="1"/>
    <col min="3" max="3" width="65.8437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DEK'!A1", "Zurück")</f>
        <v>Zurück</v>
      </c>
    </row>
    <row r="3" spans="1:6" x14ac:dyDescent="0.4">
      <c r="B3" s="7" t="s">
        <v>3301</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801</v>
      </c>
      <c r="C6" s="6" t="s">
        <v>802</v>
      </c>
      <c r="D6" s="9" t="s">
        <v>1849</v>
      </c>
      <c r="E6" s="9" t="s">
        <v>1943</v>
      </c>
      <c r="F6" s="9" t="s">
        <v>3297</v>
      </c>
    </row>
    <row r="7" spans="1:6" ht="24.9" x14ac:dyDescent="0.4">
      <c r="B7" s="10" t="s">
        <v>805</v>
      </c>
      <c r="C7" s="10" t="s">
        <v>806</v>
      </c>
      <c r="D7" s="11" t="s">
        <v>3298</v>
      </c>
      <c r="E7" s="11" t="s">
        <v>3299</v>
      </c>
      <c r="F7" s="11" t="s">
        <v>3300</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7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heetViews>
  <sheetFormatPr baseColWidth="10" defaultRowHeight="14.6" x14ac:dyDescent="0.4"/>
  <cols>
    <col min="2" max="2" width="9.69140625" customWidth="1"/>
    <col min="3" max="3" width="137.92187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DEK'!A1", "Zurück")</f>
        <v>Zurück</v>
      </c>
    </row>
    <row r="3" spans="1:6" x14ac:dyDescent="0.4">
      <c r="B3" s="7" t="s">
        <v>3219</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61</v>
      </c>
      <c r="C6" s="21"/>
      <c r="D6" s="29"/>
      <c r="E6" s="29"/>
      <c r="F6" s="29"/>
    </row>
    <row r="7" spans="1:6" ht="24.9" x14ac:dyDescent="0.4">
      <c r="B7" s="6" t="s">
        <v>299</v>
      </c>
      <c r="C7" s="6" t="s">
        <v>300</v>
      </c>
      <c r="D7" s="9" t="s">
        <v>1153</v>
      </c>
      <c r="E7" s="9" t="s">
        <v>149</v>
      </c>
      <c r="F7" s="9" t="s">
        <v>1154</v>
      </c>
    </row>
    <row r="8" spans="1:6" ht="24.9" x14ac:dyDescent="0.4">
      <c r="B8" s="6" t="s">
        <v>303</v>
      </c>
      <c r="C8" s="6" t="s">
        <v>304</v>
      </c>
      <c r="D8" s="9" t="s">
        <v>77</v>
      </c>
      <c r="E8" s="9" t="s">
        <v>59</v>
      </c>
      <c r="F8" s="9" t="s">
        <v>76</v>
      </c>
    </row>
    <row r="9" spans="1:6" x14ac:dyDescent="0.4">
      <c r="B9" s="21" t="s">
        <v>41</v>
      </c>
      <c r="C9" s="21"/>
      <c r="D9" s="29"/>
      <c r="E9" s="29"/>
      <c r="F9" s="29"/>
    </row>
    <row r="10" spans="1:6" ht="24.9" x14ac:dyDescent="0.4">
      <c r="B10" s="6" t="s">
        <v>305</v>
      </c>
      <c r="C10" s="6" t="s">
        <v>43</v>
      </c>
      <c r="D10" s="9" t="s">
        <v>89</v>
      </c>
      <c r="E10" s="9" t="s">
        <v>45</v>
      </c>
      <c r="F10" s="9" t="s">
        <v>88</v>
      </c>
    </row>
    <row r="11" spans="1:6" ht="24.9" x14ac:dyDescent="0.4">
      <c r="B11" s="6" t="s">
        <v>306</v>
      </c>
      <c r="C11" s="6" t="s">
        <v>47</v>
      </c>
      <c r="D11" s="9" t="s">
        <v>49</v>
      </c>
      <c r="E11" s="9" t="s">
        <v>187</v>
      </c>
      <c r="F11" s="9" t="s">
        <v>48</v>
      </c>
    </row>
    <row r="12" spans="1:6" ht="24.9" x14ac:dyDescent="0.4">
      <c r="B12" s="6" t="s">
        <v>307</v>
      </c>
      <c r="C12" s="6" t="s">
        <v>51</v>
      </c>
      <c r="D12" s="9" t="s">
        <v>59</v>
      </c>
      <c r="E12" s="9" t="s">
        <v>52</v>
      </c>
      <c r="F12" s="9" t="s">
        <v>58</v>
      </c>
    </row>
    <row r="13" spans="1:6" ht="24.9" x14ac:dyDescent="0.4">
      <c r="B13" s="6" t="s">
        <v>308</v>
      </c>
      <c r="C13" s="6" t="s">
        <v>309</v>
      </c>
      <c r="D13" s="9" t="s">
        <v>158</v>
      </c>
      <c r="E13" s="9" t="s">
        <v>81</v>
      </c>
      <c r="F13" s="9" t="s">
        <v>157</v>
      </c>
    </row>
    <row r="14" spans="1:6" ht="24.9" x14ac:dyDescent="0.4">
      <c r="B14" s="6" t="s">
        <v>312</v>
      </c>
      <c r="C14" s="6" t="s">
        <v>313</v>
      </c>
      <c r="D14" s="9" t="s">
        <v>149</v>
      </c>
      <c r="E14" s="9" t="s">
        <v>85</v>
      </c>
      <c r="F14" s="9" t="s">
        <v>148</v>
      </c>
    </row>
  </sheetData>
  <mergeCells count="6">
    <mergeCell ref="B9:F9"/>
    <mergeCell ref="B4:B5"/>
    <mergeCell ref="C4:C5"/>
    <mergeCell ref="D4:E4"/>
    <mergeCell ref="F4:F5"/>
    <mergeCell ref="B6:F6"/>
  </mergeCells>
  <pageMargins left="0.7" right="0.7" top="0.75" bottom="0.75" header="0.3" footer="0.3"/>
  <pageSetup paperSize="9" orientation="portrait" horizontalDpi="300" verticalDpi="300"/>
</worksheet>
</file>

<file path=xl/worksheets/sheet7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1.30468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DEK'!A1", "Zurück")</f>
        <v>Zurück</v>
      </c>
    </row>
    <row r="3" spans="1:8" x14ac:dyDescent="0.4">
      <c r="B3" s="7" t="s">
        <v>4274</v>
      </c>
    </row>
    <row r="4" spans="1:8" x14ac:dyDescent="0.4">
      <c r="B4" s="4" t="s">
        <v>3315</v>
      </c>
      <c r="C4" s="15" t="s">
        <v>3316</v>
      </c>
      <c r="D4" s="15" t="s">
        <v>3750</v>
      </c>
      <c r="E4" s="15" t="s">
        <v>3318</v>
      </c>
      <c r="F4" s="15" t="s">
        <v>3319</v>
      </c>
      <c r="G4" s="15" t="s">
        <v>3320</v>
      </c>
      <c r="H4" s="15" t="s">
        <v>3321</v>
      </c>
    </row>
    <row r="5" spans="1:8" ht="24.9" x14ac:dyDescent="0.4">
      <c r="B5" s="6" t="s">
        <v>3322</v>
      </c>
      <c r="C5" s="9" t="s">
        <v>4244</v>
      </c>
      <c r="D5" s="9" t="s">
        <v>4245</v>
      </c>
      <c r="E5" s="9" t="s">
        <v>1586</v>
      </c>
      <c r="F5" s="9" t="s">
        <v>722</v>
      </c>
      <c r="G5" s="9" t="s">
        <v>4246</v>
      </c>
      <c r="H5" s="9" t="s">
        <v>4246</v>
      </c>
    </row>
    <row r="6" spans="1:8" ht="24.9" x14ac:dyDescent="0.4">
      <c r="B6" s="10" t="s">
        <v>3325</v>
      </c>
      <c r="C6" s="11" t="s">
        <v>1710</v>
      </c>
      <c r="D6" s="11" t="s">
        <v>4247</v>
      </c>
      <c r="E6" s="11" t="s">
        <v>1586</v>
      </c>
      <c r="F6" s="11" t="s">
        <v>265</v>
      </c>
      <c r="G6" s="11" t="s">
        <v>1721</v>
      </c>
      <c r="H6" s="11" t="s">
        <v>1721</v>
      </c>
    </row>
    <row r="7" spans="1:8" ht="24.9" x14ac:dyDescent="0.4">
      <c r="B7" s="6" t="s">
        <v>3328</v>
      </c>
      <c r="C7" s="9" t="s">
        <v>3587</v>
      </c>
      <c r="D7" s="9" t="s">
        <v>4248</v>
      </c>
      <c r="E7" s="9" t="s">
        <v>1586</v>
      </c>
      <c r="F7" s="9" t="s">
        <v>76</v>
      </c>
      <c r="G7" s="9" t="s">
        <v>4158</v>
      </c>
      <c r="H7" s="9" t="s">
        <v>4158</v>
      </c>
    </row>
    <row r="8" spans="1:8" ht="24.9" x14ac:dyDescent="0.4">
      <c r="B8" s="10" t="s">
        <v>3330</v>
      </c>
      <c r="C8" s="11" t="s">
        <v>3636</v>
      </c>
      <c r="D8" s="11" t="s">
        <v>4249</v>
      </c>
      <c r="E8" s="11" t="s">
        <v>1586</v>
      </c>
      <c r="F8" s="11" t="s">
        <v>356</v>
      </c>
      <c r="G8" s="11" t="s">
        <v>1817</v>
      </c>
      <c r="H8" s="11" t="s">
        <v>1817</v>
      </c>
    </row>
    <row r="9" spans="1:8" ht="24.9" x14ac:dyDescent="0.4">
      <c r="B9" s="6" t="s">
        <v>3333</v>
      </c>
      <c r="C9" s="9" t="s">
        <v>1599</v>
      </c>
      <c r="D9" s="9" t="s">
        <v>2993</v>
      </c>
      <c r="E9" s="9" t="s">
        <v>1586</v>
      </c>
      <c r="F9" s="9" t="s">
        <v>148</v>
      </c>
      <c r="G9" s="9" t="s">
        <v>901</v>
      </c>
      <c r="H9" s="9" t="s">
        <v>901</v>
      </c>
    </row>
    <row r="10" spans="1:8" ht="24.9" x14ac:dyDescent="0.4">
      <c r="B10" s="10" t="s">
        <v>3334</v>
      </c>
      <c r="C10" s="11" t="s">
        <v>3366</v>
      </c>
      <c r="D10" s="11" t="s">
        <v>4250</v>
      </c>
      <c r="E10" s="11" t="s">
        <v>1586</v>
      </c>
      <c r="F10" s="11" t="s">
        <v>4251</v>
      </c>
      <c r="G10" s="11" t="s">
        <v>4252</v>
      </c>
      <c r="H10" s="11" t="s">
        <v>2956</v>
      </c>
    </row>
    <row r="11" spans="1:8" ht="24.9" x14ac:dyDescent="0.4">
      <c r="B11" s="6" t="s">
        <v>3336</v>
      </c>
      <c r="C11" s="9" t="s">
        <v>1693</v>
      </c>
      <c r="D11" s="9" t="s">
        <v>4253</v>
      </c>
      <c r="E11" s="9" t="s">
        <v>1586</v>
      </c>
      <c r="F11" s="9" t="s">
        <v>88</v>
      </c>
      <c r="G11" s="9" t="s">
        <v>915</v>
      </c>
      <c r="H11" s="9" t="s">
        <v>915</v>
      </c>
    </row>
    <row r="12" spans="1:8" ht="24.9" x14ac:dyDescent="0.4">
      <c r="B12" s="10" t="s">
        <v>3338</v>
      </c>
      <c r="C12" s="11" t="s">
        <v>1882</v>
      </c>
      <c r="D12" s="11" t="s">
        <v>4254</v>
      </c>
      <c r="E12" s="11" t="s">
        <v>1586</v>
      </c>
      <c r="F12" s="11" t="s">
        <v>92</v>
      </c>
      <c r="G12" s="11" t="s">
        <v>1979</v>
      </c>
      <c r="H12" s="11" t="s">
        <v>1979</v>
      </c>
    </row>
    <row r="13" spans="1:8" ht="24.9" x14ac:dyDescent="0.4">
      <c r="B13" s="6" t="s">
        <v>3340</v>
      </c>
      <c r="C13" s="9" t="s">
        <v>3683</v>
      </c>
      <c r="D13" s="9" t="s">
        <v>4255</v>
      </c>
      <c r="E13" s="9" t="s">
        <v>1586</v>
      </c>
      <c r="F13" s="9" t="s">
        <v>209</v>
      </c>
      <c r="G13" s="9" t="s">
        <v>4256</v>
      </c>
      <c r="H13" s="9" t="s">
        <v>4256</v>
      </c>
    </row>
    <row r="14" spans="1:8" ht="24.9" x14ac:dyDescent="0.4">
      <c r="B14" s="10" t="s">
        <v>3342</v>
      </c>
      <c r="C14" s="11" t="s">
        <v>4257</v>
      </c>
      <c r="D14" s="11" t="s">
        <v>4258</v>
      </c>
      <c r="E14" s="11" t="s">
        <v>1586</v>
      </c>
      <c r="F14" s="11" t="s">
        <v>4259</v>
      </c>
      <c r="G14" s="11" t="s">
        <v>4260</v>
      </c>
      <c r="H14" s="11" t="s">
        <v>4260</v>
      </c>
    </row>
    <row r="15" spans="1:8" ht="24.9" x14ac:dyDescent="0.4">
      <c r="B15" s="6" t="s">
        <v>3345</v>
      </c>
      <c r="C15" s="9" t="s">
        <v>3537</v>
      </c>
      <c r="D15" s="9" t="s">
        <v>4261</v>
      </c>
      <c r="E15" s="9" t="s">
        <v>1586</v>
      </c>
      <c r="F15" s="9" t="s">
        <v>239</v>
      </c>
      <c r="G15" s="9" t="s">
        <v>3821</v>
      </c>
      <c r="H15" s="9" t="s">
        <v>3821</v>
      </c>
    </row>
    <row r="16" spans="1:8" ht="24.9" x14ac:dyDescent="0.4">
      <c r="B16" s="10" t="s">
        <v>3347</v>
      </c>
      <c r="C16" s="11" t="s">
        <v>1947</v>
      </c>
      <c r="D16" s="11" t="s">
        <v>4262</v>
      </c>
      <c r="E16" s="11" t="s">
        <v>1586</v>
      </c>
      <c r="F16" s="11" t="s">
        <v>193</v>
      </c>
      <c r="G16" s="11" t="s">
        <v>4263</v>
      </c>
      <c r="H16" s="11" t="s">
        <v>4263</v>
      </c>
    </row>
    <row r="17" spans="2:8" ht="24.9" x14ac:dyDescent="0.4">
      <c r="B17" s="6" t="s">
        <v>3349</v>
      </c>
      <c r="C17" s="9" t="s">
        <v>1736</v>
      </c>
      <c r="D17" s="9" t="s">
        <v>4264</v>
      </c>
      <c r="E17" s="9" t="s">
        <v>1586</v>
      </c>
      <c r="F17" s="9" t="s">
        <v>142</v>
      </c>
      <c r="G17" s="9" t="s">
        <v>1716</v>
      </c>
      <c r="H17" s="9" t="s">
        <v>1716</v>
      </c>
    </row>
    <row r="18" spans="2:8" ht="24.9" x14ac:dyDescent="0.4">
      <c r="B18" s="10" t="s">
        <v>3350</v>
      </c>
      <c r="C18" s="11" t="s">
        <v>3695</v>
      </c>
      <c r="D18" s="11" t="s">
        <v>4265</v>
      </c>
      <c r="E18" s="11" t="s">
        <v>1586</v>
      </c>
      <c r="F18" s="11" t="s">
        <v>132</v>
      </c>
      <c r="G18" s="11" t="s">
        <v>4266</v>
      </c>
      <c r="H18" s="11" t="s">
        <v>4266</v>
      </c>
    </row>
    <row r="19" spans="2:8" ht="24.9" x14ac:dyDescent="0.4">
      <c r="B19" s="6" t="s">
        <v>3352</v>
      </c>
      <c r="C19" s="9" t="s">
        <v>1816</v>
      </c>
      <c r="D19" s="9" t="s">
        <v>4267</v>
      </c>
      <c r="E19" s="9" t="s">
        <v>1586</v>
      </c>
      <c r="F19" s="9" t="s">
        <v>161</v>
      </c>
      <c r="G19" s="9" t="s">
        <v>162</v>
      </c>
      <c r="H19" s="9" t="s">
        <v>162</v>
      </c>
    </row>
    <row r="20" spans="2:8" ht="24.9" x14ac:dyDescent="0.4">
      <c r="B20" s="10" t="s">
        <v>3354</v>
      </c>
      <c r="C20" s="11" t="s">
        <v>3389</v>
      </c>
      <c r="D20" s="11" t="s">
        <v>4268</v>
      </c>
      <c r="E20" s="11" t="s">
        <v>1586</v>
      </c>
      <c r="F20" s="11" t="s">
        <v>92</v>
      </c>
      <c r="G20" s="11" t="s">
        <v>1660</v>
      </c>
      <c r="H20" s="11" t="s">
        <v>1660</v>
      </c>
    </row>
    <row r="21" spans="2:8" ht="24.9" x14ac:dyDescent="0.4">
      <c r="B21" s="16" t="s">
        <v>3356</v>
      </c>
      <c r="C21" s="17" t="s">
        <v>4269</v>
      </c>
      <c r="D21" s="17" t="s">
        <v>4270</v>
      </c>
      <c r="E21" s="17" t="s">
        <v>1586</v>
      </c>
      <c r="F21" s="17" t="s">
        <v>4271</v>
      </c>
      <c r="G21" s="17" t="s">
        <v>4272</v>
      </c>
      <c r="H21" s="17" t="s">
        <v>4273</v>
      </c>
    </row>
  </sheetData>
  <pageMargins left="0.7" right="0.7" top="0.75" bottom="0.75" header="0.3" footer="0.3"/>
  <pageSetup paperSize="9" orientation="portrait" horizontalDpi="300" verticalDpi="300"/>
</worksheet>
</file>

<file path=xl/worksheets/sheet7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3.843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DEK'!A1", "Zurück")</f>
        <v>Zurück</v>
      </c>
    </row>
    <row r="3" spans="1:8" x14ac:dyDescent="0.4">
      <c r="B3" s="7" t="s">
        <v>3704</v>
      </c>
    </row>
    <row r="4" spans="1:8" x14ac:dyDescent="0.4">
      <c r="B4" s="4" t="s">
        <v>3315</v>
      </c>
      <c r="C4" s="15" t="s">
        <v>3316</v>
      </c>
      <c r="D4" s="15" t="s">
        <v>3317</v>
      </c>
      <c r="E4" s="15" t="s">
        <v>3318</v>
      </c>
      <c r="F4" s="15" t="s">
        <v>3319</v>
      </c>
      <c r="G4" s="15" t="s">
        <v>3320</v>
      </c>
      <c r="H4" s="15" t="s">
        <v>3321</v>
      </c>
    </row>
    <row r="5" spans="1:8" ht="24.9" x14ac:dyDescent="0.4">
      <c r="B5" s="6" t="s">
        <v>3322</v>
      </c>
      <c r="C5" s="9" t="s">
        <v>3673</v>
      </c>
      <c r="D5" s="9" t="s">
        <v>3674</v>
      </c>
      <c r="E5" s="9" t="s">
        <v>1586</v>
      </c>
      <c r="F5" s="9" t="s">
        <v>738</v>
      </c>
      <c r="G5" s="9" t="s">
        <v>3675</v>
      </c>
      <c r="H5" s="9" t="s">
        <v>3675</v>
      </c>
    </row>
    <row r="6" spans="1:8" ht="24.9" x14ac:dyDescent="0.4">
      <c r="B6" s="10" t="s">
        <v>3325</v>
      </c>
      <c r="C6" s="11" t="s">
        <v>1710</v>
      </c>
      <c r="D6" s="11" t="s">
        <v>3676</v>
      </c>
      <c r="E6" s="11" t="s">
        <v>1586</v>
      </c>
      <c r="F6" s="11" t="s">
        <v>142</v>
      </c>
      <c r="G6" s="11" t="s">
        <v>142</v>
      </c>
      <c r="H6" s="11" t="s">
        <v>142</v>
      </c>
    </row>
    <row r="7" spans="1:8" ht="24.9" x14ac:dyDescent="0.4">
      <c r="B7" s="6" t="s">
        <v>3328</v>
      </c>
      <c r="C7" s="9" t="s">
        <v>3587</v>
      </c>
      <c r="D7" s="9" t="s">
        <v>3677</v>
      </c>
      <c r="E7" s="9" t="s">
        <v>1586</v>
      </c>
      <c r="F7" s="9" t="s">
        <v>898</v>
      </c>
      <c r="G7" s="9" t="s">
        <v>898</v>
      </c>
      <c r="H7" s="9" t="s">
        <v>80</v>
      </c>
    </row>
    <row r="8" spans="1:8" ht="24.9" x14ac:dyDescent="0.4">
      <c r="B8" s="10" t="s">
        <v>3330</v>
      </c>
      <c r="C8" s="11" t="s">
        <v>3678</v>
      </c>
      <c r="D8" s="11" t="s">
        <v>3679</v>
      </c>
      <c r="E8" s="11" t="s">
        <v>1586</v>
      </c>
      <c r="F8" s="11" t="s">
        <v>909</v>
      </c>
      <c r="G8" s="11" t="s">
        <v>3615</v>
      </c>
      <c r="H8" s="11" t="s">
        <v>3200</v>
      </c>
    </row>
    <row r="9" spans="1:8" ht="24.9" x14ac:dyDescent="0.4">
      <c r="B9" s="6" t="s">
        <v>3333</v>
      </c>
      <c r="C9" s="9" t="s">
        <v>1599</v>
      </c>
      <c r="D9" s="9" t="s">
        <v>3562</v>
      </c>
      <c r="E9" s="9" t="s">
        <v>3326</v>
      </c>
      <c r="F9" s="9" t="s">
        <v>3327</v>
      </c>
      <c r="G9" s="9" t="s">
        <v>3327</v>
      </c>
      <c r="H9" s="9" t="s">
        <v>3327</v>
      </c>
    </row>
    <row r="10" spans="1:8" ht="24.9" x14ac:dyDescent="0.4">
      <c r="B10" s="10" t="s">
        <v>3334</v>
      </c>
      <c r="C10" s="11" t="s">
        <v>3366</v>
      </c>
      <c r="D10" s="11" t="s">
        <v>3680</v>
      </c>
      <c r="E10" s="11" t="s">
        <v>1586</v>
      </c>
      <c r="F10" s="11" t="s">
        <v>948</v>
      </c>
      <c r="G10" s="11" t="s">
        <v>948</v>
      </c>
      <c r="H10" s="11" t="s">
        <v>142</v>
      </c>
    </row>
    <row r="11" spans="1:8" ht="24.9" x14ac:dyDescent="0.4">
      <c r="B11" s="6" t="s">
        <v>3336</v>
      </c>
      <c r="C11" s="9" t="s">
        <v>1693</v>
      </c>
      <c r="D11" s="9" t="s">
        <v>3681</v>
      </c>
      <c r="E11" s="9" t="s">
        <v>1586</v>
      </c>
      <c r="F11" s="9" t="s">
        <v>80</v>
      </c>
      <c r="G11" s="9" t="s">
        <v>81</v>
      </c>
      <c r="H11" s="9" t="s">
        <v>81</v>
      </c>
    </row>
    <row r="12" spans="1:8" ht="24.9" x14ac:dyDescent="0.4">
      <c r="B12" s="10" t="s">
        <v>3338</v>
      </c>
      <c r="C12" s="11" t="s">
        <v>1882</v>
      </c>
      <c r="D12" s="11" t="s">
        <v>3682</v>
      </c>
      <c r="E12" s="11" t="s">
        <v>1586</v>
      </c>
      <c r="F12" s="11" t="s">
        <v>44</v>
      </c>
      <c r="G12" s="11" t="s">
        <v>898</v>
      </c>
      <c r="H12" s="11" t="s">
        <v>898</v>
      </c>
    </row>
    <row r="13" spans="1:8" ht="24.9" x14ac:dyDescent="0.4">
      <c r="B13" s="6" t="s">
        <v>3340</v>
      </c>
      <c r="C13" s="9" t="s">
        <v>3683</v>
      </c>
      <c r="D13" s="9" t="s">
        <v>3684</v>
      </c>
      <c r="E13" s="9" t="s">
        <v>1586</v>
      </c>
      <c r="F13" s="9" t="s">
        <v>3685</v>
      </c>
      <c r="G13" s="9" t="s">
        <v>3686</v>
      </c>
      <c r="H13" s="9" t="s">
        <v>3686</v>
      </c>
    </row>
    <row r="14" spans="1:8" ht="24.9" x14ac:dyDescent="0.4">
      <c r="B14" s="10" t="s">
        <v>3342</v>
      </c>
      <c r="C14" s="11" t="s">
        <v>3687</v>
      </c>
      <c r="D14" s="11" t="s">
        <v>3688</v>
      </c>
      <c r="E14" s="11" t="s">
        <v>1586</v>
      </c>
      <c r="F14" s="11" t="s">
        <v>3689</v>
      </c>
      <c r="G14" s="11" t="s">
        <v>3690</v>
      </c>
      <c r="H14" s="11" t="s">
        <v>3691</v>
      </c>
    </row>
    <row r="15" spans="1:8" ht="24.9" x14ac:dyDescent="0.4">
      <c r="B15" s="6" t="s">
        <v>3345</v>
      </c>
      <c r="C15" s="9" t="s">
        <v>3537</v>
      </c>
      <c r="D15" s="9" t="s">
        <v>3692</v>
      </c>
      <c r="E15" s="9" t="s">
        <v>1586</v>
      </c>
      <c r="F15" s="9" t="s">
        <v>148</v>
      </c>
      <c r="G15" s="9" t="s">
        <v>901</v>
      </c>
      <c r="H15" s="9" t="s">
        <v>901</v>
      </c>
    </row>
    <row r="16" spans="1:8" ht="24.9" x14ac:dyDescent="0.4">
      <c r="B16" s="10" t="s">
        <v>3347</v>
      </c>
      <c r="C16" s="11" t="s">
        <v>1947</v>
      </c>
      <c r="D16" s="11" t="s">
        <v>3693</v>
      </c>
      <c r="E16" s="11" t="s">
        <v>1586</v>
      </c>
      <c r="F16" s="11" t="s">
        <v>948</v>
      </c>
      <c r="G16" s="11" t="s">
        <v>948</v>
      </c>
      <c r="H16" s="11" t="s">
        <v>142</v>
      </c>
    </row>
    <row r="17" spans="2:8" ht="24.9" x14ac:dyDescent="0.4">
      <c r="B17" s="6" t="s">
        <v>3349</v>
      </c>
      <c r="C17" s="9" t="s">
        <v>1736</v>
      </c>
      <c r="D17" s="9" t="s">
        <v>3694</v>
      </c>
      <c r="E17" s="9" t="s">
        <v>1586</v>
      </c>
      <c r="F17" s="9" t="s">
        <v>58</v>
      </c>
      <c r="G17" s="9" t="s">
        <v>59</v>
      </c>
      <c r="H17" s="9" t="s">
        <v>59</v>
      </c>
    </row>
    <row r="18" spans="2:8" ht="24.9" x14ac:dyDescent="0.4">
      <c r="B18" s="10" t="s">
        <v>3350</v>
      </c>
      <c r="C18" s="11" t="s">
        <v>3695</v>
      </c>
      <c r="D18" s="11" t="s">
        <v>3696</v>
      </c>
      <c r="E18" s="11" t="s">
        <v>1586</v>
      </c>
      <c r="F18" s="11" t="s">
        <v>148</v>
      </c>
      <c r="G18" s="11" t="s">
        <v>902</v>
      </c>
      <c r="H18" s="11" t="s">
        <v>902</v>
      </c>
    </row>
    <row r="19" spans="2:8" ht="24.9" x14ac:dyDescent="0.4">
      <c r="B19" s="6" t="s">
        <v>3352</v>
      </c>
      <c r="C19" s="9" t="s">
        <v>1816</v>
      </c>
      <c r="D19" s="9" t="s">
        <v>3697</v>
      </c>
      <c r="E19" s="9" t="s">
        <v>1586</v>
      </c>
      <c r="F19" s="9" t="s">
        <v>80</v>
      </c>
      <c r="G19" s="9" t="s">
        <v>81</v>
      </c>
      <c r="H19" s="9" t="s">
        <v>81</v>
      </c>
    </row>
    <row r="20" spans="2:8" ht="24.9" x14ac:dyDescent="0.4">
      <c r="B20" s="10" t="s">
        <v>3354</v>
      </c>
      <c r="C20" s="11" t="s">
        <v>3389</v>
      </c>
      <c r="D20" s="11" t="s">
        <v>3698</v>
      </c>
      <c r="E20" s="11" t="s">
        <v>1586</v>
      </c>
      <c r="F20" s="11" t="s">
        <v>58</v>
      </c>
      <c r="G20" s="11" t="s">
        <v>58</v>
      </c>
      <c r="H20" s="11" t="s">
        <v>58</v>
      </c>
    </row>
    <row r="21" spans="2:8" ht="24.9" x14ac:dyDescent="0.4">
      <c r="B21" s="16" t="s">
        <v>3356</v>
      </c>
      <c r="C21" s="17" t="s">
        <v>3699</v>
      </c>
      <c r="D21" s="17" t="s">
        <v>3700</v>
      </c>
      <c r="E21" s="17" t="s">
        <v>1586</v>
      </c>
      <c r="F21" s="17" t="s">
        <v>3701</v>
      </c>
      <c r="G21" s="17" t="s">
        <v>3702</v>
      </c>
      <c r="H21" s="17" t="s">
        <v>3703</v>
      </c>
    </row>
  </sheetData>
  <pageMargins left="0.7" right="0.7" top="0.75" bottom="0.75" header="0.3" footer="0.3"/>
  <pageSetup paperSize="9" orientation="portrait" horizontalDpi="300" verticalDpi="30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heetViews>
  <sheetFormatPr baseColWidth="10" defaultRowHeight="14.6" x14ac:dyDescent="0.4"/>
  <cols>
    <col min="2" max="2" width="9.69140625" customWidth="1"/>
    <col min="3" max="3" width="54.69140625" customWidth="1"/>
    <col min="4" max="4" width="39.69140625" customWidth="1"/>
    <col min="5" max="5" width="21.69140625" customWidth="1"/>
    <col min="6" max="7" width="20.4609375" customWidth="1"/>
  </cols>
  <sheetData>
    <row r="1" spans="1:7" x14ac:dyDescent="0.4">
      <c r="A1" s="2" t="str">
        <f>HYPERLINK("#'Auswahl Auswertungsmodul'!A1", "Zurück zum Start")</f>
        <v>Zurück zum Start</v>
      </c>
    </row>
    <row r="2" spans="1:7" x14ac:dyDescent="0.4">
      <c r="A2" s="2" t="str">
        <f>HYPERLINK("#'Auswahl WI-HI-S'!A1", "Zurück")</f>
        <v>Zurück</v>
      </c>
    </row>
    <row r="3" spans="1:7" x14ac:dyDescent="0.4">
      <c r="B3" s="7" t="s">
        <v>1202</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548</v>
      </c>
      <c r="C6" s="6" t="s">
        <v>549</v>
      </c>
      <c r="D6" s="9" t="s">
        <v>1200</v>
      </c>
      <c r="E6" s="9" t="s">
        <v>1201</v>
      </c>
      <c r="F6" s="9" t="s">
        <v>552</v>
      </c>
      <c r="G6" s="9" t="s">
        <v>552</v>
      </c>
    </row>
    <row r="7" spans="1:7" x14ac:dyDescent="0.4">
      <c r="B7"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7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DEK'!A1", "Zurück")</f>
        <v>Zurück</v>
      </c>
    </row>
  </sheetData>
  <pageMargins left="0.7" right="0.7" top="0.75" bottom="0.75" header="0.3" footer="0.3"/>
  <pageSetup paperSize="9" orientation="portrait" horizontalDpi="300" verticalDpi="300"/>
</worksheet>
</file>

<file path=xl/worksheets/sheet7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baseColWidth="10" defaultRowHeight="14.6" x14ac:dyDescent="0.4"/>
  <cols>
    <col min="2" max="2" width="9.69140625" customWidth="1"/>
    <col min="3" max="3" width="65.84375" customWidth="1"/>
    <col min="4" max="4" width="35.69140625" customWidth="1"/>
    <col min="5" max="5" width="33.69140625" customWidth="1"/>
    <col min="6" max="6" width="20.69140625" customWidth="1"/>
    <col min="7" max="7" width="19.69140625" customWidth="1"/>
    <col min="8" max="8" width="31.69140625" customWidth="1"/>
    <col min="9" max="9" width="36.69140625" customWidth="1"/>
  </cols>
  <sheetData>
    <row r="1" spans="1:9" x14ac:dyDescent="0.4">
      <c r="A1" s="2" t="str">
        <f>HYPERLINK("#'Auswahl Auswertungsmodul'!A1", "Zurück zum Start")</f>
        <v>Zurück zum Start</v>
      </c>
    </row>
    <row r="2" spans="1:9" x14ac:dyDescent="0.4">
      <c r="A2" s="2" t="str">
        <f>HYPERLINK("#'Auswahl DEK'!A1", "Zurück")</f>
        <v>Zurück</v>
      </c>
    </row>
    <row r="3" spans="1:9" x14ac:dyDescent="0.4">
      <c r="B3" s="7" t="s">
        <v>4363</v>
      </c>
    </row>
    <row r="4" spans="1:9" x14ac:dyDescent="0.4">
      <c r="B4" s="4" t="s">
        <v>36</v>
      </c>
      <c r="C4" s="4" t="s">
        <v>345</v>
      </c>
      <c r="D4" s="15" t="s">
        <v>4346</v>
      </c>
      <c r="E4" s="15" t="s">
        <v>4347</v>
      </c>
      <c r="F4" s="15" t="s">
        <v>4348</v>
      </c>
      <c r="G4" s="15" t="s">
        <v>4349</v>
      </c>
      <c r="H4" s="15" t="s">
        <v>4350</v>
      </c>
      <c r="I4" s="15" t="s">
        <v>3171</v>
      </c>
    </row>
    <row r="5" spans="1:9" x14ac:dyDescent="0.4">
      <c r="B5" s="6" t="s">
        <v>801</v>
      </c>
      <c r="C5" s="6" t="s">
        <v>802</v>
      </c>
      <c r="D5" s="9" t="s">
        <v>1588</v>
      </c>
      <c r="E5" s="9" t="s">
        <v>1586</v>
      </c>
      <c r="F5" s="9" t="s">
        <v>1586</v>
      </c>
      <c r="G5" s="9" t="s">
        <v>1586</v>
      </c>
      <c r="H5" s="9" t="s">
        <v>1586</v>
      </c>
      <c r="I5" s="9" t="s">
        <v>1586</v>
      </c>
    </row>
  </sheetData>
  <pageMargins left="0.7" right="0.7" top="0.75" bottom="0.75" header="0.3" footer="0.3"/>
  <pageSetup paperSize="9" orientation="portrait" horizontalDpi="300" verticalDpi="300"/>
</worksheet>
</file>

<file path=xl/worksheets/sheet7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workbookViewId="0"/>
  </sheetViews>
  <sheetFormatPr baseColWidth="10" defaultRowHeight="14.6" x14ac:dyDescent="0.4"/>
  <cols>
    <col min="2" max="2" width="9.69140625" customWidth="1"/>
    <col min="3" max="3" width="65.8437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DEK'!A1", "Zurück")</f>
        <v>Zurück</v>
      </c>
    </row>
    <row r="3" spans="1:11" x14ac:dyDescent="0.4">
      <c r="B3" s="7" t="s">
        <v>4434</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801</v>
      </c>
      <c r="C6" s="6" t="s">
        <v>802</v>
      </c>
      <c r="D6" s="6" t="s">
        <v>1610</v>
      </c>
      <c r="E6" s="9" t="s">
        <v>1584</v>
      </c>
      <c r="F6" s="9" t="s">
        <v>1586</v>
      </c>
      <c r="G6" s="9" t="s">
        <v>1588</v>
      </c>
      <c r="H6" s="9" t="s">
        <v>1595</v>
      </c>
      <c r="I6" s="9" t="s">
        <v>1586</v>
      </c>
      <c r="J6" s="9" t="s">
        <v>1663</v>
      </c>
      <c r="K6" s="9" t="s">
        <v>1595</v>
      </c>
    </row>
    <row r="7" spans="1:11" x14ac:dyDescent="0.4">
      <c r="B7" s="6" t="s">
        <v>801</v>
      </c>
      <c r="C7" s="6" t="s">
        <v>802</v>
      </c>
      <c r="D7" s="6" t="s">
        <v>4373</v>
      </c>
      <c r="E7" s="9" t="s">
        <v>1586</v>
      </c>
      <c r="F7" s="9" t="s">
        <v>1586</v>
      </c>
      <c r="G7" s="9" t="s">
        <v>1586</v>
      </c>
      <c r="H7" s="9" t="s">
        <v>1586</v>
      </c>
      <c r="I7" s="9" t="s">
        <v>1586</v>
      </c>
      <c r="J7" s="9" t="s">
        <v>1586</v>
      </c>
      <c r="K7" s="9" t="s">
        <v>1586</v>
      </c>
    </row>
    <row r="8" spans="1:11" x14ac:dyDescent="0.4">
      <c r="B8" s="6" t="s">
        <v>805</v>
      </c>
      <c r="C8" s="6" t="s">
        <v>806</v>
      </c>
      <c r="D8" s="6" t="s">
        <v>1610</v>
      </c>
      <c r="E8" s="9" t="s">
        <v>1668</v>
      </c>
      <c r="F8" s="9" t="s">
        <v>1588</v>
      </c>
      <c r="G8" s="9" t="s">
        <v>1588</v>
      </c>
      <c r="H8" s="9" t="s">
        <v>1588</v>
      </c>
      <c r="I8" s="9" t="s">
        <v>1586</v>
      </c>
      <c r="J8" s="9" t="s">
        <v>1663</v>
      </c>
      <c r="K8" s="9" t="s">
        <v>1670</v>
      </c>
    </row>
    <row r="9" spans="1:11" x14ac:dyDescent="0.4">
      <c r="B9" s="6" t="s">
        <v>805</v>
      </c>
      <c r="C9" s="6" t="s">
        <v>806</v>
      </c>
      <c r="D9" s="6" t="s">
        <v>4373</v>
      </c>
      <c r="E9" s="9" t="s">
        <v>1586</v>
      </c>
      <c r="F9" s="9" t="s">
        <v>1586</v>
      </c>
      <c r="G9" s="9" t="s">
        <v>1586</v>
      </c>
      <c r="H9" s="9" t="s">
        <v>1586</v>
      </c>
      <c r="I9" s="9" t="s">
        <v>1586</v>
      </c>
      <c r="J9" s="9" t="s">
        <v>1586</v>
      </c>
      <c r="K9" s="9" t="s">
        <v>1586</v>
      </c>
    </row>
    <row r="10" spans="1:11" x14ac:dyDescent="0.4">
      <c r="B10"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7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heetViews>
  <sheetFormatPr baseColWidth="10" defaultRowHeight="14.6" x14ac:dyDescent="0.4"/>
  <cols>
    <col min="2" max="2" width="9.69140625" customWidth="1"/>
    <col min="3" max="3" width="137.92187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DEK'!A1", "Zurück")</f>
        <v>Zurück</v>
      </c>
    </row>
    <row r="3" spans="1:11" x14ac:dyDescent="0.4">
      <c r="B3" s="7" t="s">
        <v>4401</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61</v>
      </c>
      <c r="C6" s="21"/>
      <c r="D6" s="21"/>
      <c r="E6" s="29"/>
      <c r="F6" s="29"/>
      <c r="G6" s="29"/>
      <c r="H6" s="29"/>
      <c r="I6" s="29"/>
      <c r="J6" s="29"/>
      <c r="K6" s="29"/>
    </row>
    <row r="7" spans="1:11" x14ac:dyDescent="0.4">
      <c r="B7" s="6" t="s">
        <v>299</v>
      </c>
      <c r="C7" s="6" t="s">
        <v>300</v>
      </c>
      <c r="D7" s="6" t="s">
        <v>1610</v>
      </c>
      <c r="E7" s="9" t="s">
        <v>1586</v>
      </c>
      <c r="F7" s="9" t="s">
        <v>1586</v>
      </c>
      <c r="G7" s="9" t="s">
        <v>1586</v>
      </c>
      <c r="H7" s="9" t="s">
        <v>1586</v>
      </c>
      <c r="I7" s="9" t="s">
        <v>1586</v>
      </c>
      <c r="J7" s="9" t="s">
        <v>1595</v>
      </c>
      <c r="K7" s="9" t="s">
        <v>1584</v>
      </c>
    </row>
    <row r="8" spans="1:11" x14ac:dyDescent="0.4">
      <c r="B8" s="6" t="s">
        <v>299</v>
      </c>
      <c r="C8" s="6" t="s">
        <v>300</v>
      </c>
      <c r="D8" s="6" t="s">
        <v>4373</v>
      </c>
      <c r="E8" s="9" t="s">
        <v>1586</v>
      </c>
      <c r="F8" s="9" t="s">
        <v>1586</v>
      </c>
      <c r="G8" s="9" t="s">
        <v>1586</v>
      </c>
      <c r="H8" s="9" t="s">
        <v>1586</v>
      </c>
      <c r="I8" s="9" t="s">
        <v>1586</v>
      </c>
      <c r="J8" s="9" t="s">
        <v>1586</v>
      </c>
      <c r="K8" s="9" t="s">
        <v>1586</v>
      </c>
    </row>
    <row r="9" spans="1:11" x14ac:dyDescent="0.4">
      <c r="B9" s="6" t="s">
        <v>303</v>
      </c>
      <c r="C9" s="6" t="s">
        <v>304</v>
      </c>
      <c r="D9" s="6" t="s">
        <v>1610</v>
      </c>
      <c r="E9" s="9" t="s">
        <v>1586</v>
      </c>
      <c r="F9" s="9" t="s">
        <v>1586</v>
      </c>
      <c r="G9" s="9" t="s">
        <v>1586</v>
      </c>
      <c r="H9" s="9" t="s">
        <v>1586</v>
      </c>
      <c r="I9" s="9" t="s">
        <v>1586</v>
      </c>
      <c r="J9" s="9" t="s">
        <v>1586</v>
      </c>
      <c r="K9" s="9" t="s">
        <v>1586</v>
      </c>
    </row>
    <row r="10" spans="1:11" x14ac:dyDescent="0.4">
      <c r="B10" s="6" t="s">
        <v>303</v>
      </c>
      <c r="C10" s="6" t="s">
        <v>304</v>
      </c>
      <c r="D10" s="6" t="s">
        <v>4373</v>
      </c>
      <c r="E10" s="9" t="s">
        <v>1586</v>
      </c>
      <c r="F10" s="9" t="s">
        <v>1586</v>
      </c>
      <c r="G10" s="9" t="s">
        <v>1586</v>
      </c>
      <c r="H10" s="9" t="s">
        <v>1586</v>
      </c>
      <c r="I10" s="9" t="s">
        <v>1586</v>
      </c>
      <c r="J10" s="9" t="s">
        <v>1586</v>
      </c>
      <c r="K10" s="9" t="s">
        <v>1586</v>
      </c>
    </row>
    <row r="11" spans="1:11" x14ac:dyDescent="0.4">
      <c r="B11" s="21" t="s">
        <v>41</v>
      </c>
      <c r="C11" s="21"/>
      <c r="D11" s="21"/>
      <c r="E11" s="29"/>
      <c r="F11" s="29"/>
      <c r="G11" s="29"/>
      <c r="H11" s="29"/>
      <c r="I11" s="29"/>
      <c r="J11" s="29"/>
      <c r="K11" s="29"/>
    </row>
    <row r="12" spans="1:11" x14ac:dyDescent="0.4">
      <c r="B12" s="6" t="s">
        <v>305</v>
      </c>
      <c r="C12" s="6" t="s">
        <v>43</v>
      </c>
      <c r="D12" s="6" t="s">
        <v>1610</v>
      </c>
      <c r="E12" s="9" t="s">
        <v>1586</v>
      </c>
      <c r="F12" s="9" t="s">
        <v>1586</v>
      </c>
      <c r="G12" s="9" t="s">
        <v>1586</v>
      </c>
      <c r="H12" s="9" t="s">
        <v>1586</v>
      </c>
      <c r="I12" s="9" t="s">
        <v>1586</v>
      </c>
      <c r="J12" s="9" t="s">
        <v>1586</v>
      </c>
      <c r="K12" s="9" t="s">
        <v>1586</v>
      </c>
    </row>
    <row r="13" spans="1:11" x14ac:dyDescent="0.4">
      <c r="B13" s="6" t="s">
        <v>305</v>
      </c>
      <c r="C13" s="6" t="s">
        <v>43</v>
      </c>
      <c r="D13" s="6" t="s">
        <v>4373</v>
      </c>
      <c r="E13" s="9" t="s">
        <v>1586</v>
      </c>
      <c r="F13" s="9" t="s">
        <v>1586</v>
      </c>
      <c r="G13" s="9" t="s">
        <v>1586</v>
      </c>
      <c r="H13" s="9" t="s">
        <v>1586</v>
      </c>
      <c r="I13" s="9" t="s">
        <v>1586</v>
      </c>
      <c r="J13" s="9" t="s">
        <v>1586</v>
      </c>
      <c r="K13" s="9" t="s">
        <v>1586</v>
      </c>
    </row>
    <row r="14" spans="1:11" x14ac:dyDescent="0.4">
      <c r="B14" s="6" t="s">
        <v>306</v>
      </c>
      <c r="C14" s="6" t="s">
        <v>47</v>
      </c>
      <c r="D14" s="6" t="s">
        <v>1610</v>
      </c>
      <c r="E14" s="9" t="s">
        <v>1586</v>
      </c>
      <c r="F14" s="9" t="s">
        <v>1586</v>
      </c>
      <c r="G14" s="9" t="s">
        <v>1586</v>
      </c>
      <c r="H14" s="9" t="s">
        <v>1586</v>
      </c>
      <c r="I14" s="9" t="s">
        <v>1586</v>
      </c>
      <c r="J14" s="9" t="s">
        <v>1586</v>
      </c>
      <c r="K14" s="9" t="s">
        <v>1586</v>
      </c>
    </row>
    <row r="15" spans="1:11" x14ac:dyDescent="0.4">
      <c r="B15" s="6" t="s">
        <v>306</v>
      </c>
      <c r="C15" s="6" t="s">
        <v>47</v>
      </c>
      <c r="D15" s="6" t="s">
        <v>4373</v>
      </c>
      <c r="E15" s="9" t="s">
        <v>1586</v>
      </c>
      <c r="F15" s="9" t="s">
        <v>1586</v>
      </c>
      <c r="G15" s="9" t="s">
        <v>1586</v>
      </c>
      <c r="H15" s="9" t="s">
        <v>1586</v>
      </c>
      <c r="I15" s="9" t="s">
        <v>1586</v>
      </c>
      <c r="J15" s="9" t="s">
        <v>1586</v>
      </c>
      <c r="K15" s="9" t="s">
        <v>1586</v>
      </c>
    </row>
    <row r="16" spans="1:11" x14ac:dyDescent="0.4">
      <c r="B16" s="6" t="s">
        <v>307</v>
      </c>
      <c r="C16" s="6" t="s">
        <v>51</v>
      </c>
      <c r="D16" s="6" t="s">
        <v>1610</v>
      </c>
      <c r="E16" s="9" t="s">
        <v>1586</v>
      </c>
      <c r="F16" s="9" t="s">
        <v>1586</v>
      </c>
      <c r="G16" s="9" t="s">
        <v>1586</v>
      </c>
      <c r="H16" s="9" t="s">
        <v>1586</v>
      </c>
      <c r="I16" s="9" t="s">
        <v>1586</v>
      </c>
      <c r="J16" s="9" t="s">
        <v>1586</v>
      </c>
      <c r="K16" s="9" t="s">
        <v>1586</v>
      </c>
    </row>
    <row r="17" spans="2:11" x14ac:dyDescent="0.4">
      <c r="B17" s="6" t="s">
        <v>307</v>
      </c>
      <c r="C17" s="6" t="s">
        <v>51</v>
      </c>
      <c r="D17" s="6" t="s">
        <v>4373</v>
      </c>
      <c r="E17" s="9" t="s">
        <v>1586</v>
      </c>
      <c r="F17" s="9" t="s">
        <v>1586</v>
      </c>
      <c r="G17" s="9" t="s">
        <v>1586</v>
      </c>
      <c r="H17" s="9" t="s">
        <v>1586</v>
      </c>
      <c r="I17" s="9" t="s">
        <v>1586</v>
      </c>
      <c r="J17" s="9" t="s">
        <v>1586</v>
      </c>
      <c r="K17" s="9" t="s">
        <v>1586</v>
      </c>
    </row>
    <row r="18" spans="2:11" x14ac:dyDescent="0.4">
      <c r="B18" s="6" t="s">
        <v>308</v>
      </c>
      <c r="C18" s="6" t="s">
        <v>309</v>
      </c>
      <c r="D18" s="6" t="s">
        <v>1610</v>
      </c>
      <c r="E18" s="9" t="s">
        <v>1586</v>
      </c>
      <c r="F18" s="9" t="s">
        <v>1586</v>
      </c>
      <c r="G18" s="9" t="s">
        <v>1586</v>
      </c>
      <c r="H18" s="9" t="s">
        <v>1586</v>
      </c>
      <c r="I18" s="9" t="s">
        <v>1586</v>
      </c>
      <c r="J18" s="9" t="s">
        <v>1586</v>
      </c>
      <c r="K18" s="9" t="s">
        <v>1586</v>
      </c>
    </row>
    <row r="19" spans="2:11" x14ac:dyDescent="0.4">
      <c r="B19" s="6" t="s">
        <v>308</v>
      </c>
      <c r="C19" s="6" t="s">
        <v>309</v>
      </c>
      <c r="D19" s="6" t="s">
        <v>4373</v>
      </c>
      <c r="E19" s="9" t="s">
        <v>1586</v>
      </c>
      <c r="F19" s="9" t="s">
        <v>1586</v>
      </c>
      <c r="G19" s="9" t="s">
        <v>1586</v>
      </c>
      <c r="H19" s="9" t="s">
        <v>1586</v>
      </c>
      <c r="I19" s="9" t="s">
        <v>1586</v>
      </c>
      <c r="J19" s="9" t="s">
        <v>1586</v>
      </c>
      <c r="K19" s="9" t="s">
        <v>1586</v>
      </c>
    </row>
    <row r="20" spans="2:11" x14ac:dyDescent="0.4">
      <c r="B20" s="6" t="s">
        <v>312</v>
      </c>
      <c r="C20" s="6" t="s">
        <v>313</v>
      </c>
      <c r="D20" s="6" t="s">
        <v>1610</v>
      </c>
      <c r="E20" s="9" t="s">
        <v>1586</v>
      </c>
      <c r="F20" s="9" t="s">
        <v>1586</v>
      </c>
      <c r="G20" s="9" t="s">
        <v>1586</v>
      </c>
      <c r="H20" s="9" t="s">
        <v>1586</v>
      </c>
      <c r="I20" s="9" t="s">
        <v>1586</v>
      </c>
      <c r="J20" s="9" t="s">
        <v>1586</v>
      </c>
      <c r="K20" s="9" t="s">
        <v>1586</v>
      </c>
    </row>
    <row r="21" spans="2:11" x14ac:dyDescent="0.4">
      <c r="B21" s="6" t="s">
        <v>312</v>
      </c>
      <c r="C21" s="6" t="s">
        <v>313</v>
      </c>
      <c r="D21" s="6" t="s">
        <v>4373</v>
      </c>
      <c r="E21" s="9" t="s">
        <v>1586</v>
      </c>
      <c r="F21" s="9" t="s">
        <v>1586</v>
      </c>
      <c r="G21" s="9" t="s">
        <v>1586</v>
      </c>
      <c r="H21" s="9" t="s">
        <v>1586</v>
      </c>
      <c r="I21" s="9" t="s">
        <v>1586</v>
      </c>
      <c r="J21" s="9" t="s">
        <v>1586</v>
      </c>
      <c r="K21" s="9" t="s">
        <v>1586</v>
      </c>
    </row>
    <row r="22" spans="2:11" x14ac:dyDescent="0.4">
      <c r="B22" s="13" t="s">
        <v>859</v>
      </c>
    </row>
  </sheetData>
  <mergeCells count="6">
    <mergeCell ref="B11:K11"/>
    <mergeCell ref="B4:B5"/>
    <mergeCell ref="C4:C5"/>
    <mergeCell ref="D4:D5"/>
    <mergeCell ref="E4:K4"/>
    <mergeCell ref="B6:K6"/>
  </mergeCells>
  <pageMargins left="0.7" right="0.7" top="0.75" bottom="0.75" header="0.3" footer="0.3"/>
  <pageSetup paperSize="9" orientation="portrait" horizontalDpi="300" verticalDpi="300"/>
</worksheet>
</file>

<file path=xl/worksheets/sheet7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HYPERLINK("#'HSMDEF-HSM-IMPL - K3_1_QI'!A1", "Qualitätsindikatoren: Übersicht über Auffälligkeiten und Qualitätssicherungsmaßnahmen gem. § 17 DeQS-RL")</f>
        <v>Qualitätsindikatoren: Übersicht über Auffälligkeiten und Qualitätssicherungsmaßnahmen gem. § 17 DeQS-RL</v>
      </c>
      <c r="C6" s="2" t="str">
        <f>HYPERLINK("#'HSMDEF-HSM-IMPL - K3_1_QI'!A1", "K3_1_QI")</f>
        <v>K3_1_QI</v>
      </c>
    </row>
    <row r="7" spans="1:3" x14ac:dyDescent="0.4">
      <c r="B7" s="2" t="str">
        <f>HYPERLINK("#'HSMDEF-HSM-IMPL - K3_1_AK'!A1", "Auffälligkeitskriterien: Übersicht über Auffälligkeiten und Qualitätssicherungsmaßnahmen gem. § 17 DeQS-RL")</f>
        <v>Auffälligkeitskriterien: Übersicht über Auffälligkeiten und Qualitätssicherungsmaßnahmen gem. § 17 DeQS-RL</v>
      </c>
      <c r="C7" s="2" t="str">
        <f>HYPERLINK("#'HSMDEF-HSM-IMPL - K3_1_AK'!A1", "K3_1_AK")</f>
        <v>K3_1_AK</v>
      </c>
    </row>
    <row r="8" spans="1:3" x14ac:dyDescent="0.4">
      <c r="B8" s="2" t="str">
        <f>HYPERLINK("#'HSMDEF-HSM-IMPL - K3_2_QI'!A1", "Qualitätsindikatoren: Auffälligkeiten und Bewertungen nach Abschluss des Stellungnahmeverfahrens (AJ 2023)")</f>
        <v>Qualitätsindikatoren: Auffälligkeiten und Bewertungen nach Abschluss des Stellungnahmeverfahrens (AJ 2023)</v>
      </c>
      <c r="C8" s="2" t="str">
        <f>HYPERLINK("#'HSMDEF-HSM-IMPL - K3_2_QI'!A1", "K3_2_QI")</f>
        <v>K3_2_QI</v>
      </c>
    </row>
    <row r="9" spans="1:3" x14ac:dyDescent="0.4">
      <c r="B9" s="2" t="str">
        <f>HYPERLINK("#'HSMDEF-HSM-IMPL - K3_2_AK'!A1", "Auffälligkeitskriterien: Auffälligkeiten und Bewertungen nach Abschluss des Stellungnahmeverfahrens (AJ 2023)")</f>
        <v>Auffälligkeitskriterien: Auffälligkeiten und Bewertungen nach Abschluss des Stellungnahmeverfahrens (AJ 2023)</v>
      </c>
      <c r="C9" s="2" t="str">
        <f>HYPERLINK("#'HSMDEF-HSM-IMPL - K3_2_AK'!A1", "K3_2_AK")</f>
        <v>K3_2_AK</v>
      </c>
    </row>
    <row r="10" spans="1:3" x14ac:dyDescent="0.4">
      <c r="B10" s="2" t="str">
        <f>HYPERLINK("#'HSMDEF-HSM-IMPL - K3_3_QI'!A1", "Qualitätsindikatoren: Wiederholte Auffälligkeiten (AJ 2023 und Vorjahre)")</f>
        <v>Qualitätsindikatoren: Wiederholte Auffälligkeiten (AJ 2023 und Vorjahre)</v>
      </c>
      <c r="C10" s="2" t="str">
        <f>HYPERLINK("#'HSMDEF-HSM-IMPL - K3_3_QI'!A1", "K3_3_QI")</f>
        <v>K3_3_QI</v>
      </c>
    </row>
    <row r="11" spans="1:3" x14ac:dyDescent="0.4">
      <c r="B11" s="2" t="str">
        <f>HYPERLINK("#'HSMDEF-HSM-IMPL - K3_3_AK'!A1", "Auffälligkeitskriterien: Wiederholte Auffälligkeiten (AJ 2023 und Vorjahre)")</f>
        <v>Auffälligkeitskriterien: Wiederholte Auffälligkeiten (AJ 2023 und Vorjahre)</v>
      </c>
      <c r="C11" s="2" t="str">
        <f>HYPERLINK("#'HSMDEF-HSM-IMPL - K3_3_AK'!A1", "K3_3_AK")</f>
        <v>K3_3_AK</v>
      </c>
    </row>
    <row r="12" spans="1:3" x14ac:dyDescent="0.4">
      <c r="B12" s="2" t="str">
        <f>HYPERLINK("#'HSMDEF-HSM-IMPL - K3_4_QI'!A1", "Qualitätsindikatoren: Mehrfache Auffälligkeiten bei Leistungserbringern (AJ 2023)")</f>
        <v>Qualitätsindikatoren: Mehrfache Auffälligkeiten bei Leistungserbringern (AJ 2023)</v>
      </c>
      <c r="C12" s="2" t="str">
        <f>HYPERLINK("#'HSMDEF-HSM-IMPL - K3_4_QI'!A1", "K3_4_QI")</f>
        <v>K3_4_QI</v>
      </c>
    </row>
    <row r="13" spans="1:3" x14ac:dyDescent="0.4">
      <c r="B13" s="2" t="str">
        <f>HYPERLINK("#'HSMDEF-HSM-IMPL - K3_4_AK'!A1", "Auffälligkeitskriterien: Mehrfache Auffälligkeiten bei Leistungserbringern (AJ 2023)")</f>
        <v>Auffälligkeitskriterien: Mehrfache Auffälligkeiten bei Leistungserbringern (AJ 2023)</v>
      </c>
      <c r="C13" s="2" t="str">
        <f>HYPERLINK("#'HSMDEF-HSM-IMPL - K3_4_AK'!A1", "K3_4_AK")</f>
        <v>K3_4_AK</v>
      </c>
    </row>
    <row r="14" spans="1:3" x14ac:dyDescent="0.4">
      <c r="B14" s="2" t="str">
        <f>HYPERLINK("#'HSMDEF-HSM-IMPL - K3_5_QI'!A1", "Auffälligkeiten und Stellungnahmeverfahren nach Fallzahl pro Qualitätsindikator (AJ 2023)")</f>
        <v>Auffälligkeiten und Stellungnahmeverfahren nach Fallzahl pro Qualitätsindikator (AJ 2023)</v>
      </c>
      <c r="C14" s="2" t="str">
        <f>HYPERLINK("#'HSMDEF-HSM-IMPL - K3_5_QI'!A1", "K3_5_QI")</f>
        <v>K3_5_QI</v>
      </c>
    </row>
    <row r="15" spans="1:3" x14ac:dyDescent="0.4">
      <c r="B15" s="2" t="str">
        <f>HYPERLINK("#'HSMDEF-HSM-IMPL - A_1_QI'!A1", "Qualitätsindikatoren: Art der Auffälligkeit (AJ 2023)")</f>
        <v>Qualitätsindikatoren: Art der Auffälligkeit (AJ 2023)</v>
      </c>
      <c r="C15" s="2" t="str">
        <f>HYPERLINK("#'HSMDEF-HSM-IMPL - A_1_QI'!A1", "A_1_QI")</f>
        <v>A_1_QI</v>
      </c>
    </row>
    <row r="16" spans="1:3" x14ac:dyDescent="0.4">
      <c r="B16" s="2" t="str">
        <f>HYPERLINK("#'HSMDEF-HSM-IMPL - A_1_AK'!A1", "Auffälligkeitskriterien: Art der Auffälligkeit (AJ 2023)")</f>
        <v>Auffälligkeitskriterien: Art der Auffälligkeit (AJ 2023)</v>
      </c>
      <c r="C16" s="2" t="str">
        <f>HYPERLINK("#'HSMDEF-HSM-IMPL - A_1_AK'!A1", "A_1_AK")</f>
        <v>A_1_AK</v>
      </c>
    </row>
    <row r="17" spans="2:3" x14ac:dyDescent="0.4">
      <c r="B17" s="2" t="str">
        <f>HYPERLINK("#'HSMDEF-HSM-IMPL - A_2_QI_a'!A1", "Qualitätsindikatoren: Stellungnahmeverfahren (AJ 2023)")</f>
        <v>Qualitätsindikatoren: Stellungnahmeverfahren (AJ 2023)</v>
      </c>
      <c r="C17" s="2" t="str">
        <f>HYPERLINK("#'HSMDEF-HSM-IMPL - A_2_QI_a'!A1", "A_2_QI_a")</f>
        <v>A_2_QI_a</v>
      </c>
    </row>
    <row r="18" spans="2:3" x14ac:dyDescent="0.4">
      <c r="B18" s="2" t="str">
        <f>HYPERLINK("#'HSMDEF-HSM-IMPL - A_2_AK_a'!A1", "Auffälligkeitskriterien: Stellungnahmeverfahren (AJ 2023)")</f>
        <v>Auffälligkeitskriterien: Stellungnahmeverfahren (AJ 2023)</v>
      </c>
      <c r="C18" s="2" t="str">
        <f>HYPERLINK("#'HSMDEF-HSM-IMPL - A_2_AK_a'!A1", "A_2_AK_a")</f>
        <v>A_2_AK_a</v>
      </c>
    </row>
    <row r="19" spans="2:3" x14ac:dyDescent="0.4">
      <c r="B19" s="2" t="str">
        <f>HYPERLINK("#'HSMDEF-HSM-IMPL - A_2_QI_b'!A1", "Qualitätsindikatoren: Freitextkommentare zur Nicht-Einleitung von Stellungnahmeverfahren (AJ 2023)")</f>
        <v>Qualitätsindikatoren: Freitextkommentare zur Nicht-Einleitung von Stellungnahmeverfahren (AJ 2023)</v>
      </c>
      <c r="C19" s="2" t="str">
        <f>HYPERLINK("#'HSMDEF-HSM-IMPL - A_2_QI_b'!A1", "A_2_QI_b")</f>
        <v>A_2_QI_b</v>
      </c>
    </row>
    <row r="20" spans="2:3" x14ac:dyDescent="0.4">
      <c r="B20" s="2" t="str">
        <f>HYPERLINK("#'HSMDEF-HSM-IMPL - A_2_AK_b'!A1", "Auffälligkeitskriterien: Freitextkommentare zur Nicht-Einleitung von Stellungnahmeverfahren (AJ 2023)")</f>
        <v>Auffälligkeitskriterien: Freitextkommentare zur Nicht-Einleitung von Stellungnahmeverfahren (AJ 2023)</v>
      </c>
      <c r="C20" s="2" t="str">
        <f>HYPERLINK("#'HSMDEF-HSM-IMPL - A_2_AK_b'!A1", "A_2_AK_b")</f>
        <v>A_2_AK_b</v>
      </c>
    </row>
    <row r="21" spans="2:3" x14ac:dyDescent="0.4">
      <c r="B21" s="2" t="str">
        <f>HYPERLINK("#'HSMDEF-HSM-IMPL - A_3_AK_a'!A1", "Auffälligkeitskriterien: Bewertung der qualitativ auffälligen Ergebnisse (AJ 2023)")</f>
        <v>Auffälligkeitskriterien: Bewertung der qualitativ auffälligen Ergebnisse (AJ 2023)</v>
      </c>
      <c r="C21" s="2" t="str">
        <f>HYPERLINK("#'HSMDEF-HSM-IMPL - A_3_AK_a'!A1", "A_3_AK_a")</f>
        <v>A_3_AK_a</v>
      </c>
    </row>
    <row r="22" spans="2:3" x14ac:dyDescent="0.4">
      <c r="B22" s="2" t="str">
        <f>HYPERLINK("#'HSMDEF-HSM-IMPL - A_3_AK_b'!A1", "Auffälligkeitskriterien: Freitextkommentare zur Bewertung der qualitativ auffälligen Ergebnisse (AJ 2023)")</f>
        <v>Auffälligkeitskriterien: Freitextkommentare zur Bewertung der qualitativ auffälligen Ergebnisse (AJ 2023)</v>
      </c>
      <c r="C22" s="2" t="str">
        <f>HYPERLINK("#'HSMDEF-HSM-IMPL - A_3_AK_b'!A1", "A_3_AK_b")</f>
        <v>A_3_AK_b</v>
      </c>
    </row>
    <row r="23" spans="2:3" x14ac:dyDescent="0.4">
      <c r="B23" s="2" t="str">
        <f>HYPERLINK("#'HSMDEF-HSM-IMPL - A_4_QI_a'!A1", "Qualitätsindikatoren: Bewertung der qualitativ auffälligen Ergebnisse (AJ 2023)")</f>
        <v>Qualitätsindikatoren: Bewertung der qualitativ auffälligen Ergebnisse (AJ 2023)</v>
      </c>
      <c r="C23" s="2" t="str">
        <f>HYPERLINK("#'HSMDEF-HSM-IMPL - A_4_QI_a'!A1", "A_4_QI_a")</f>
        <v>A_4_QI_a</v>
      </c>
    </row>
    <row r="24" spans="2:3" x14ac:dyDescent="0.4">
      <c r="B24" s="2" t="str">
        <f>HYPERLINK("#'HSMDEF-HSM-IMPL - A_4_QI_b'!A1", "Qualitätsindikatoren: Freitextkommentare zur Bewertung der qualitativ auffälligen Ergebnisse (AJ 2023)")</f>
        <v>Qualitätsindikatoren: Freitextkommentare zur Bewertung der qualitativ auffälligen Ergebnisse (AJ 2023)</v>
      </c>
      <c r="C24" s="2" t="str">
        <f>HYPERLINK("#'HSMDEF-HSM-IMPL - A_4_QI_b'!A1", "A_4_QI_b")</f>
        <v>A_4_QI_b</v>
      </c>
    </row>
    <row r="25" spans="2:3" x14ac:dyDescent="0.4">
      <c r="B25" s="2" t="str">
        <f>HYPERLINK("#'HSMDEF-HSM-IMPL - A_5_AK_a'!A1", "Auffälligkeitskriterien: Bewertung der qualitativ unauffälligen Ergebnisse (AJ 2023)")</f>
        <v>Auffälligkeitskriterien: Bewertung der qualitativ unauffälligen Ergebnisse (AJ 2023)</v>
      </c>
      <c r="C25" s="2" t="str">
        <f>HYPERLINK("#'HSMDEF-HSM-IMPL - A_5_AK_a'!A1", "A_5_AK_a")</f>
        <v>A_5_AK_a</v>
      </c>
    </row>
    <row r="26" spans="2:3" x14ac:dyDescent="0.4">
      <c r="B26" s="2" t="str">
        <f>HYPERLINK("#'HSMDEF-HSM-IMPL - A_5_AK_b'!A1", "Auffälligkeitskriterien: Freitextkommentare zur Bewertung der qualitativ unauffälligen Ergebnisse (AJ 2023)")</f>
        <v>Auffälligkeitskriterien: Freitextkommentare zur Bewertung der qualitativ unauffälligen Ergebnisse (AJ 2023)</v>
      </c>
      <c r="C26" s="2" t="str">
        <f>HYPERLINK("#'HSMDEF-HSM-IMPL - A_5_AK_b'!A1", "A_5_AK_b")</f>
        <v>A_5_AK_b</v>
      </c>
    </row>
    <row r="27" spans="2:3" x14ac:dyDescent="0.4">
      <c r="B27" s="2" t="str">
        <f>HYPERLINK("#'HSMDEF-HSM-IMPL - A_6_QI_a'!A1", "Qualitätsindikatoren: Bewertung der qualitativ unauffälligen Ergebnisse (AJ 2023)")</f>
        <v>Qualitätsindikatoren: Bewertung der qualitativ unauffälligen Ergebnisse (AJ 2023)</v>
      </c>
      <c r="C27" s="2" t="str">
        <f>HYPERLINK("#'HSMDEF-HSM-IMPL - A_6_QI_a'!A1", "A_6_QI_a")</f>
        <v>A_6_QI_a</v>
      </c>
    </row>
    <row r="28" spans="2:3" x14ac:dyDescent="0.4">
      <c r="B28" s="2" t="str">
        <f>HYPERLINK("#'HSMDEF-HSM-IMPL - A_6_QI_b'!A1", "Qualitätsindikatoren: Freitextkommentare zur Bewertung der qualitativ unauffälligen Ergebnisse (AJ 2023)")</f>
        <v>Qualitätsindikatoren: Freitextkommentare zur Bewertung der qualitativ unauffälligen Ergebnisse (AJ 2023)</v>
      </c>
      <c r="C28" s="2" t="str">
        <f>HYPERLINK("#'HSMDEF-HSM-IMPL - A_6_QI_b'!A1", "A_6_QI_b")</f>
        <v>A_6_QI_b</v>
      </c>
    </row>
    <row r="29" spans="2:3" x14ac:dyDescent="0.4">
      <c r="B29" s="2" t="str">
        <f>HYPERLINK("#'HSMDEF-HSM-IMPL - A_7_AK_a'!A1", "Auffälligkeitskriterien: Bewertung der  Ergebnisse als Sonstiges (AJ 2023)")</f>
        <v>Auffälligkeitskriterien: Bewertung der  Ergebnisse als Sonstiges (AJ 2023)</v>
      </c>
      <c r="C29" s="2" t="str">
        <f>HYPERLINK("#'HSMDEF-HSM-IMPL - A_7_AK_a'!A1", "A_7_AK_a")</f>
        <v>A_7_AK_a</v>
      </c>
    </row>
    <row r="30" spans="2:3" x14ac:dyDescent="0.4">
      <c r="B30" s="2" t="str">
        <f>HYPERLINK("#'HSMDEF-HSM-IMPL - A_7_AK_b'!A1", "Auffälligkeitskriterien: Freitextkommentare zur Bewertung der Ergebnisse als Sonstiges (AJ 2023)")</f>
        <v>Auffälligkeitskriterien: Freitextkommentare zur Bewertung der Ergebnisse als Sonstiges (AJ 2023)</v>
      </c>
      <c r="C30" s="2" t="str">
        <f>HYPERLINK("#'HSMDEF-HSM-IMPL - A_7_AK_b'!A1", "A_7_AK_b")</f>
        <v>A_7_AK_b</v>
      </c>
    </row>
    <row r="31" spans="2:3" x14ac:dyDescent="0.4">
      <c r="B31" s="2" t="str">
        <f>HYPERLINK("#'HSMDEF-HSM-IMPL - A_8_QI_a'!A1", "Qualitätsindikatoren: Bewertung der Ergebnisse als Dokumentationsfehler oder Sonstiges (AJ 2023)")</f>
        <v>Qualitätsindikatoren: Bewertung der Ergebnisse als Dokumentationsfehler oder Sonstiges (AJ 2023)</v>
      </c>
      <c r="C31" s="2" t="str">
        <f>HYPERLINK("#'HSMDEF-HSM-IMPL - A_8_QI_a'!A1", "A_8_QI_a")</f>
        <v>A_8_QI_a</v>
      </c>
    </row>
    <row r="32" spans="2:3" x14ac:dyDescent="0.4">
      <c r="B32" s="2" t="str">
        <f>HYPERLINK("#'HSMDEF-HSM-IMPL - A_8_QI_b'!A1", "Qualitätsindikatoren: Freitextkommentare zur Bewertung der Ergebnisse als Dokumentationsfehler oder Sonstiges (AJ 2023)")</f>
        <v>Qualitätsindikatoren: Freitextkommentare zur Bewertung der Ergebnisse als Dokumentationsfehler oder Sonstiges (AJ 2023)</v>
      </c>
      <c r="C32" s="2" t="str">
        <f>HYPERLINK("#'HSMDEF-HSM-IMPL - A_8_QI_b'!A1", "A_8_QI_b")</f>
        <v>A_8_QI_b</v>
      </c>
    </row>
    <row r="33" spans="2:3" x14ac:dyDescent="0.4">
      <c r="B33" s="2" t="str">
        <f>HYPERLINK("#'HSMDEF-HSM-IMPL - A_9_QI'!A1", "Qualitätsindikatoren: Initiierung Maßnahmenstufe 1 und 2 (AJ 2023)")</f>
        <v>Qualitätsindikatoren: Initiierung Maßnahmenstufe 1 und 2 (AJ 2023)</v>
      </c>
      <c r="C33" s="2" t="str">
        <f>HYPERLINK("#'HSMDEF-HSM-IMPL - A_9_QI'!A1", "A_9_QI")</f>
        <v>A_9_QI</v>
      </c>
    </row>
    <row r="34" spans="2:3" x14ac:dyDescent="0.4">
      <c r="B34" s="2" t="str">
        <f>HYPERLINK("#'HSMDEF-HSM-IMPL - A_9_AK'!A1", "Auffälligkeitskriterien: Initiierung Maßnahmenstufe 1 und 2 (AJ 2023)")</f>
        <v>Auffälligkeitskriterien: Initiierung Maßnahmenstufe 1 und 2 (AJ 2023)</v>
      </c>
      <c r="C34" s="2" t="str">
        <f>HYPERLINK("#'HSMDEF-HSM-IMPL - A_9_AK'!A1", "A_9_AK")</f>
        <v>A_9_AK</v>
      </c>
    </row>
    <row r="35" spans="2:3" x14ac:dyDescent="0.4">
      <c r="B35" s="2" t="str">
        <f>HYPERLINK("#'HSMDEF-HSM-IMPL - A_10_QI'!A1", "Qualitätsindikatoren: Ergebnisse nach Stellungnahmeverfahren pro Bundesland (AJ 2023)")</f>
        <v>Qualitätsindikatoren: Ergebnisse nach Stellungnahmeverfahren pro Bundesland (AJ 2023)</v>
      </c>
      <c r="C35" s="2" t="str">
        <f>HYPERLINK("#'HSMDEF-HSM-IMPL - A_10_QI'!A1", "A_10_QI")</f>
        <v>A_10_QI</v>
      </c>
    </row>
    <row r="36" spans="2:3" x14ac:dyDescent="0.4">
      <c r="B36" s="2" t="str">
        <f>HYPERLINK("#'HSMDEF-HSM-IMPL - A_10_AK'!A1", "Auffälligkeitskriterien: Ergebnisse nach Stellungnahmeverfahren pro Bundesland (AJ 2023)")</f>
        <v>Auffälligkeitskriterien: Ergebnisse nach Stellungnahmeverfahren pro Bundesland (AJ 2023)</v>
      </c>
      <c r="C36" s="2" t="str">
        <f>HYPERLINK("#'HSMDEF-HSM-IMPL - A_10_AK'!A1", "A_10_AK")</f>
        <v>A_10_AK</v>
      </c>
    </row>
    <row r="37" spans="2:3" x14ac:dyDescent="0.4">
      <c r="B37" s="2" t="str">
        <f>HYPERLINK("#'HSMDEF-HSM-IMPL - A_11_AK_QI'!A1", "Qualitätsindikatoren und Auffälligkeitskriterien: Best practice (AJ 2023)")</f>
        <v>Qualitätsindikatoren und Auffälligkeitskriterien: Best practice (AJ 2023)</v>
      </c>
      <c r="C37" s="2" t="str">
        <f>HYPERLINK("#'HSMDEF-HSM-IMPL - A_11_AK_QI'!A1", "A_11_AK_QI")</f>
        <v>A_11_AK_QI</v>
      </c>
    </row>
    <row r="38" spans="2:3" x14ac:dyDescent="0.4">
      <c r="B38" s="2" t="str">
        <f>HYPERLINK("#'HSMDEF-HSM-IMPL - A_12_QI'!A1", "Darstellung des Verlaufs der Bewertung (AJ 2023)")</f>
        <v>Darstellung des Verlaufs der Bewertung (AJ 2023)</v>
      </c>
      <c r="C38" s="2" t="str">
        <f>HYPERLINK("#'HSMDEF-HSM-IMPL - A_12_QI'!A1", "A_12_QI")</f>
        <v>A_12_QI</v>
      </c>
    </row>
    <row r="39" spans="2:3" x14ac:dyDescent="0.4">
      <c r="B39" s="2" t="str">
        <f>HYPERLINK("#'HSMDEF-HSM-IMPL - A_13_QI'!A1", "Qualitätsindikatoren: Art der Maßnahme in Maßnahmenstufe 1 (AJ 2022 und 2023)")</f>
        <v>Qualitätsindikatoren: Art der Maßnahme in Maßnahmenstufe 1 (AJ 2022 und 2023)</v>
      </c>
      <c r="C39" s="2" t="str">
        <f>HYPERLINK("#'HSMDEF-HSM-IMPL - A_13_QI'!A1", "A_13_QI")</f>
        <v>A_13_QI</v>
      </c>
    </row>
    <row r="40" spans="2:3" x14ac:dyDescent="0.4">
      <c r="B40" s="2" t="str">
        <f>HYPERLINK("#'HSMDEF-HSM-IMPL - A_13_AK'!A1", "Auffälligkeitskriterien: Art der Maßnahme in Maßnahmenstufe 1 (AJ 2022 und 2023)")</f>
        <v>Auffälligkeitskriterien: Art der Maßnahme in Maßnahmenstufe 1 (AJ 2022 und 2023)</v>
      </c>
      <c r="C40" s="2" t="str">
        <f>HYPERLINK("#'HSMDEF-HSM-IMPL - A_13_AK'!A1", "A_13_AK")</f>
        <v>A_13_AK</v>
      </c>
    </row>
  </sheetData>
  <pageMargins left="0.7" right="0.7" top="0.75" bottom="0.75" header="0.3" footer="0.3"/>
  <pageSetup paperSize="9" orientation="portrait" horizontalDpi="300" verticalDpi="300"/>
</worksheet>
</file>

<file path=xl/worksheets/sheet7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6.4609375" customWidth="1"/>
    <col min="3" max="6" width="17.84375" customWidth="1"/>
  </cols>
  <sheetData>
    <row r="1" spans="1:6" x14ac:dyDescent="0.4">
      <c r="A1" s="2" t="str">
        <f>HYPERLINK("#'Auswahl Auswertungsmodul'!A1", "Zurück zum Start")</f>
        <v>Zurück zum Start</v>
      </c>
    </row>
    <row r="2" spans="1:6" x14ac:dyDescent="0.4">
      <c r="A2" s="2" t="str">
        <f>HYPERLINK("#'Auswahl HSMDEF-HSM-IMPL'!A1", "Zurück")</f>
        <v>Zurück</v>
      </c>
    </row>
    <row r="3" spans="1:6" x14ac:dyDescent="0.4">
      <c r="B3" s="7" t="s">
        <v>4918</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4889</v>
      </c>
      <c r="D6" s="9" t="s">
        <v>3326</v>
      </c>
      <c r="E6" s="9" t="s">
        <v>4890</v>
      </c>
      <c r="F6" s="9" t="s">
        <v>3326</v>
      </c>
    </row>
    <row r="7" spans="1:6" x14ac:dyDescent="0.4">
      <c r="B7" s="16" t="s">
        <v>4655</v>
      </c>
      <c r="C7" s="9" t="s">
        <v>4891</v>
      </c>
      <c r="D7" s="9" t="s">
        <v>4443</v>
      </c>
      <c r="E7" s="9" t="s">
        <v>4892</v>
      </c>
      <c r="F7" s="9" t="s">
        <v>4443</v>
      </c>
    </row>
    <row r="8" spans="1:6" x14ac:dyDescent="0.4">
      <c r="B8" s="16" t="s">
        <v>4444</v>
      </c>
      <c r="C8" s="9" t="s">
        <v>4893</v>
      </c>
      <c r="D8" s="9" t="s">
        <v>4894</v>
      </c>
      <c r="E8" s="9" t="s">
        <v>4895</v>
      </c>
      <c r="F8" s="9" t="s">
        <v>4896</v>
      </c>
    </row>
    <row r="9" spans="1:6" x14ac:dyDescent="0.4">
      <c r="B9" s="9" t="s">
        <v>4446</v>
      </c>
      <c r="C9" s="9" t="s">
        <v>1586</v>
      </c>
      <c r="D9" s="9" t="s">
        <v>4447</v>
      </c>
      <c r="E9" s="9" t="s">
        <v>1588</v>
      </c>
      <c r="F9" s="9" t="s">
        <v>4897</v>
      </c>
    </row>
    <row r="10" spans="1:6" x14ac:dyDescent="0.4">
      <c r="B10" s="16" t="s">
        <v>4448</v>
      </c>
      <c r="C10" s="9" t="s">
        <v>4893</v>
      </c>
      <c r="D10" s="9" t="s">
        <v>4443</v>
      </c>
      <c r="E10" s="9" t="s">
        <v>3523</v>
      </c>
      <c r="F10" s="9" t="s">
        <v>4443</v>
      </c>
    </row>
    <row r="11" spans="1:6" x14ac:dyDescent="0.4">
      <c r="B11" s="9" t="s">
        <v>4664</v>
      </c>
      <c r="C11" s="9" t="s">
        <v>4893</v>
      </c>
      <c r="D11" s="9" t="s">
        <v>4443</v>
      </c>
      <c r="E11" s="9" t="s">
        <v>3523</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4898</v>
      </c>
      <c r="D15" s="9" t="s">
        <v>4899</v>
      </c>
      <c r="E15" s="9" t="s">
        <v>3636</v>
      </c>
      <c r="F15" s="9" t="s">
        <v>4900</v>
      </c>
    </row>
    <row r="16" spans="1:6" x14ac:dyDescent="0.4">
      <c r="B16" s="6" t="s">
        <v>4453</v>
      </c>
      <c r="C16" s="9" t="s">
        <v>4901</v>
      </c>
      <c r="D16" s="9" t="s">
        <v>4902</v>
      </c>
      <c r="E16" s="9" t="s">
        <v>4903</v>
      </c>
      <c r="F16" s="9" t="s">
        <v>4904</v>
      </c>
    </row>
    <row r="17" spans="2:6" x14ac:dyDescent="0.4">
      <c r="B17" s="9" t="s">
        <v>4455</v>
      </c>
      <c r="C17" s="9" t="s">
        <v>4901</v>
      </c>
      <c r="D17" s="9" t="s">
        <v>4443</v>
      </c>
      <c r="E17" s="9" t="s">
        <v>4905</v>
      </c>
      <c r="F17" s="9" t="s">
        <v>4906</v>
      </c>
    </row>
    <row r="18" spans="2:6" x14ac:dyDescent="0.4">
      <c r="B18" s="9" t="s">
        <v>4456</v>
      </c>
      <c r="C18" s="9" t="s">
        <v>1584</v>
      </c>
      <c r="D18" s="9" t="s">
        <v>4907</v>
      </c>
      <c r="E18" s="9" t="s">
        <v>1625</v>
      </c>
      <c r="F18" s="9" t="s">
        <v>4908</v>
      </c>
    </row>
    <row r="19" spans="2:6" x14ac:dyDescent="0.4">
      <c r="B19" s="9" t="s">
        <v>4457</v>
      </c>
      <c r="C19" s="9" t="s">
        <v>1584</v>
      </c>
      <c r="D19" s="9" t="s">
        <v>4907</v>
      </c>
      <c r="E19" s="9" t="s">
        <v>1588</v>
      </c>
      <c r="F19" s="9" t="s">
        <v>4909</v>
      </c>
    </row>
    <row r="20" spans="2:6" x14ac:dyDescent="0.4">
      <c r="B20" s="6" t="s">
        <v>4458</v>
      </c>
      <c r="C20" s="9" t="s">
        <v>1586</v>
      </c>
      <c r="D20" s="9" t="s">
        <v>4447</v>
      </c>
      <c r="E20" s="9" t="s">
        <v>1586</v>
      </c>
      <c r="F20" s="9" t="s">
        <v>4447</v>
      </c>
    </row>
    <row r="21" spans="2:6" x14ac:dyDescent="0.4">
      <c r="B21" s="21" t="s">
        <v>4459</v>
      </c>
      <c r="C21" s="22" t="s">
        <v>4437</v>
      </c>
      <c r="D21" s="22" t="s">
        <v>4437</v>
      </c>
      <c r="E21" s="22" t="s">
        <v>4437</v>
      </c>
      <c r="F21" s="22" t="s">
        <v>4437</v>
      </c>
    </row>
    <row r="22" spans="2:6" x14ac:dyDescent="0.4">
      <c r="B22" s="6" t="s">
        <v>4460</v>
      </c>
      <c r="C22" s="9" t="s">
        <v>4910</v>
      </c>
      <c r="D22" s="9" t="s">
        <v>4911</v>
      </c>
      <c r="E22" s="9" t="s">
        <v>4498</v>
      </c>
      <c r="F22" s="9" t="s">
        <v>4912</v>
      </c>
    </row>
    <row r="23" spans="2:6" x14ac:dyDescent="0.4">
      <c r="B23" s="6" t="s">
        <v>4462</v>
      </c>
      <c r="C23" s="9" t="s">
        <v>3491</v>
      </c>
      <c r="D23" s="9" t="s">
        <v>4913</v>
      </c>
      <c r="E23" s="9" t="s">
        <v>3922</v>
      </c>
      <c r="F23" s="9" t="s">
        <v>4914</v>
      </c>
    </row>
    <row r="24" spans="2:6" x14ac:dyDescent="0.4">
      <c r="B24" s="6" t="s">
        <v>4682</v>
      </c>
      <c r="C24" s="9" t="s">
        <v>1585</v>
      </c>
      <c r="D24" s="9" t="s">
        <v>4915</v>
      </c>
      <c r="E24" s="9" t="s">
        <v>1713</v>
      </c>
      <c r="F24" s="9" t="s">
        <v>4916</v>
      </c>
    </row>
    <row r="25" spans="2:6" x14ac:dyDescent="0.4">
      <c r="B25" s="6" t="s">
        <v>4464</v>
      </c>
      <c r="C25" s="9" t="s">
        <v>1588</v>
      </c>
      <c r="D25" s="9" t="s">
        <v>4917</v>
      </c>
      <c r="E25" s="9" t="s">
        <v>1585</v>
      </c>
      <c r="F25" s="9" t="s">
        <v>4526</v>
      </c>
    </row>
    <row r="26" spans="2:6" x14ac:dyDescent="0.4">
      <c r="B26" s="21" t="s">
        <v>4465</v>
      </c>
      <c r="C26" s="22" t="s">
        <v>4437</v>
      </c>
      <c r="D26" s="22" t="s">
        <v>4437</v>
      </c>
      <c r="E26" s="22" t="s">
        <v>4437</v>
      </c>
      <c r="F26" s="22" t="s">
        <v>4437</v>
      </c>
    </row>
    <row r="27" spans="2:6" x14ac:dyDescent="0.4">
      <c r="B27" s="6" t="s">
        <v>4466</v>
      </c>
      <c r="C27" s="9" t="s">
        <v>2034</v>
      </c>
      <c r="D27" s="9" t="s">
        <v>4467</v>
      </c>
      <c r="E27" s="9" t="s">
        <v>2015</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7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9.07421875" customWidth="1"/>
    <col min="3" max="4" width="17.84375" customWidth="1"/>
  </cols>
  <sheetData>
    <row r="1" spans="1:4" x14ac:dyDescent="0.4">
      <c r="A1" s="2" t="str">
        <f>HYPERLINK("#'Auswahl Auswertungsmodul'!A1", "Zurück zum Start")</f>
        <v>Zurück zum Start</v>
      </c>
    </row>
    <row r="2" spans="1:4" x14ac:dyDescent="0.4">
      <c r="A2" s="2" t="str">
        <f>HYPERLINK("#'Auswahl HSMDEF-HSM-IMPL'!A1", "Zurück")</f>
        <v>Zurück</v>
      </c>
    </row>
    <row r="3" spans="1:4" x14ac:dyDescent="0.4">
      <c r="B3" s="7" t="s">
        <v>4533</v>
      </c>
    </row>
    <row r="4" spans="1:4" x14ac:dyDescent="0.4">
      <c r="B4" s="25" t="s">
        <v>4437</v>
      </c>
      <c r="C4" s="23" t="s">
        <v>4438</v>
      </c>
      <c r="D4" s="25" t="s">
        <v>4438</v>
      </c>
    </row>
    <row r="5" spans="1:4" x14ac:dyDescent="0.4">
      <c r="B5" s="24"/>
      <c r="C5" s="8" t="s">
        <v>4439</v>
      </c>
      <c r="D5" s="8" t="s">
        <v>4440</v>
      </c>
    </row>
    <row r="6" spans="1:4" x14ac:dyDescent="0.4">
      <c r="B6" s="16" t="s">
        <v>4441</v>
      </c>
      <c r="C6" s="9" t="s">
        <v>4525</v>
      </c>
      <c r="D6" s="9" t="s">
        <v>4443</v>
      </c>
    </row>
    <row r="7" spans="1:4" x14ac:dyDescent="0.4">
      <c r="B7" s="16" t="s">
        <v>4444</v>
      </c>
      <c r="C7" s="9" t="s">
        <v>2047</v>
      </c>
      <c r="D7" s="9" t="s">
        <v>4526</v>
      </c>
    </row>
    <row r="8" spans="1:4" x14ac:dyDescent="0.4">
      <c r="B8" s="9" t="s">
        <v>4446</v>
      </c>
      <c r="C8" s="9" t="s">
        <v>1586</v>
      </c>
      <c r="D8" s="9" t="s">
        <v>4447</v>
      </c>
    </row>
    <row r="9" spans="1:4" x14ac:dyDescent="0.4">
      <c r="B9" s="16" t="s">
        <v>4448</v>
      </c>
      <c r="C9" s="9" t="s">
        <v>2047</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1713</v>
      </c>
      <c r="D12" s="9" t="s">
        <v>4527</v>
      </c>
    </row>
    <row r="13" spans="1:4" x14ac:dyDescent="0.4">
      <c r="B13" s="6" t="s">
        <v>4453</v>
      </c>
      <c r="C13" s="9" t="s">
        <v>3447</v>
      </c>
      <c r="D13" s="9" t="s">
        <v>4528</v>
      </c>
    </row>
    <row r="14" spans="1:4" x14ac:dyDescent="0.4">
      <c r="B14" s="9" t="s">
        <v>4455</v>
      </c>
      <c r="C14" s="9" t="s">
        <v>1947</v>
      </c>
      <c r="D14" s="9" t="s">
        <v>4529</v>
      </c>
    </row>
    <row r="15" spans="1:4" x14ac:dyDescent="0.4">
      <c r="B15" s="9" t="s">
        <v>4456</v>
      </c>
      <c r="C15" s="9" t="s">
        <v>1595</v>
      </c>
      <c r="D15" s="9" t="s">
        <v>4530</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1713</v>
      </c>
      <c r="D19" s="9" t="s">
        <v>4527</v>
      </c>
    </row>
    <row r="20" spans="2:4" x14ac:dyDescent="0.4">
      <c r="B20" s="6" t="s">
        <v>4462</v>
      </c>
      <c r="C20" s="9" t="s">
        <v>1816</v>
      </c>
      <c r="D20" s="9" t="s">
        <v>4531</v>
      </c>
    </row>
    <row r="21" spans="2:4" x14ac:dyDescent="0.4">
      <c r="B21" s="6" t="s">
        <v>4464</v>
      </c>
      <c r="C21" s="9" t="s">
        <v>1588</v>
      </c>
      <c r="D21" s="9" t="s">
        <v>4532</v>
      </c>
    </row>
    <row r="22" spans="2:4" x14ac:dyDescent="0.4">
      <c r="B22" s="21" t="s">
        <v>4465</v>
      </c>
      <c r="C22" s="22" t="s">
        <v>4437</v>
      </c>
      <c r="D22" s="22" t="s">
        <v>4437</v>
      </c>
    </row>
    <row r="23" spans="2:4" x14ac:dyDescent="0.4">
      <c r="B23" s="6" t="s">
        <v>4466</v>
      </c>
      <c r="C23" s="9" t="s">
        <v>1661</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7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heetViews>
  <sheetFormatPr baseColWidth="10" defaultRowHeight="14.6" x14ac:dyDescent="0.4"/>
  <cols>
    <col min="2" max="2" width="9.69140625" customWidth="1"/>
    <col min="3" max="3" width="99.304687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HSMDEF-HSM-IMPL'!A1", "Zurück")</f>
        <v>Zurück</v>
      </c>
    </row>
    <row r="3" spans="1:15" x14ac:dyDescent="0.4">
      <c r="B3" s="7" t="s">
        <v>6201</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554</v>
      </c>
      <c r="C7" s="6" t="s">
        <v>555</v>
      </c>
      <c r="D7" s="9" t="s">
        <v>6155</v>
      </c>
      <c r="E7" s="9" t="s">
        <v>1661</v>
      </c>
      <c r="F7" s="9" t="s">
        <v>222</v>
      </c>
      <c r="G7" s="9" t="s">
        <v>5372</v>
      </c>
      <c r="H7" s="9" t="s">
        <v>1303</v>
      </c>
      <c r="I7" s="9" t="s">
        <v>6156</v>
      </c>
      <c r="J7" s="9" t="s">
        <v>5510</v>
      </c>
      <c r="K7" s="9" t="s">
        <v>5376</v>
      </c>
      <c r="L7" s="9" t="s">
        <v>1298</v>
      </c>
      <c r="M7" s="9" t="s">
        <v>6157</v>
      </c>
      <c r="N7" s="9" t="s">
        <v>1691</v>
      </c>
      <c r="O7" s="9" t="s">
        <v>6158</v>
      </c>
    </row>
    <row r="8" spans="1:15" ht="24.9" x14ac:dyDescent="0.4">
      <c r="B8" s="10" t="s">
        <v>556</v>
      </c>
      <c r="C8" s="10" t="s">
        <v>557</v>
      </c>
      <c r="D8" s="11" t="s">
        <v>6159</v>
      </c>
      <c r="E8" s="11" t="s">
        <v>1588</v>
      </c>
      <c r="F8" s="11" t="s">
        <v>59</v>
      </c>
      <c r="G8" s="11" t="s">
        <v>6160</v>
      </c>
      <c r="H8" s="11" t="s">
        <v>59</v>
      </c>
      <c r="I8" s="11" t="s">
        <v>6160</v>
      </c>
      <c r="J8" s="11" t="s">
        <v>59</v>
      </c>
      <c r="K8" s="11" t="s">
        <v>6160</v>
      </c>
      <c r="L8" s="11" t="s">
        <v>59</v>
      </c>
      <c r="M8" s="11" t="s">
        <v>6160</v>
      </c>
      <c r="N8" s="11" t="s">
        <v>59</v>
      </c>
      <c r="O8" s="11" t="s">
        <v>6160</v>
      </c>
    </row>
    <row r="9" spans="1:15" ht="24.9" x14ac:dyDescent="0.4">
      <c r="B9" s="6" t="s">
        <v>558</v>
      </c>
      <c r="C9" s="6" t="s">
        <v>559</v>
      </c>
      <c r="D9" s="9" t="s">
        <v>6161</v>
      </c>
      <c r="E9" s="9" t="s">
        <v>1723</v>
      </c>
      <c r="F9" s="9" t="s">
        <v>497</v>
      </c>
      <c r="G9" s="9" t="s">
        <v>6162</v>
      </c>
      <c r="H9" s="9" t="s">
        <v>2447</v>
      </c>
      <c r="I9" s="9" t="s">
        <v>6163</v>
      </c>
      <c r="J9" s="9" t="s">
        <v>1915</v>
      </c>
      <c r="K9" s="9" t="s">
        <v>6164</v>
      </c>
      <c r="L9" s="9" t="s">
        <v>1177</v>
      </c>
      <c r="M9" s="9" t="s">
        <v>6165</v>
      </c>
      <c r="N9" s="9" t="s">
        <v>497</v>
      </c>
      <c r="O9" s="9" t="s">
        <v>6162</v>
      </c>
    </row>
    <row r="10" spans="1:15" ht="24.9" x14ac:dyDescent="0.4">
      <c r="B10" s="10" t="s">
        <v>560</v>
      </c>
      <c r="C10" s="10" t="s">
        <v>561</v>
      </c>
      <c r="D10" s="11" t="s">
        <v>6166</v>
      </c>
      <c r="E10" s="11" t="s">
        <v>1695</v>
      </c>
      <c r="F10" s="11" t="s">
        <v>563</v>
      </c>
      <c r="G10" s="11" t="s">
        <v>6160</v>
      </c>
      <c r="H10" s="11" t="s">
        <v>6167</v>
      </c>
      <c r="I10" s="11" t="s">
        <v>6168</v>
      </c>
      <c r="J10" s="11" t="s">
        <v>6169</v>
      </c>
      <c r="K10" s="11" t="s">
        <v>6170</v>
      </c>
      <c r="L10" s="11" t="s">
        <v>2977</v>
      </c>
      <c r="M10" s="11" t="s">
        <v>6171</v>
      </c>
      <c r="N10" s="11" t="s">
        <v>563</v>
      </c>
      <c r="O10" s="11" t="s">
        <v>6160</v>
      </c>
    </row>
    <row r="11" spans="1:15" ht="24.9" x14ac:dyDescent="0.4">
      <c r="B11" s="6" t="s">
        <v>564</v>
      </c>
      <c r="C11" s="6" t="s">
        <v>565</v>
      </c>
      <c r="D11" s="9" t="s">
        <v>6172</v>
      </c>
      <c r="E11" s="9" t="s">
        <v>1739</v>
      </c>
      <c r="F11" s="9" t="s">
        <v>567</v>
      </c>
      <c r="G11" s="9" t="s">
        <v>6173</v>
      </c>
      <c r="H11" s="9" t="s">
        <v>6174</v>
      </c>
      <c r="I11" s="9" t="s">
        <v>6175</v>
      </c>
      <c r="J11" s="9" t="s">
        <v>6176</v>
      </c>
      <c r="K11" s="9" t="s">
        <v>6177</v>
      </c>
      <c r="L11" s="9" t="s">
        <v>6178</v>
      </c>
      <c r="M11" s="9" t="s">
        <v>6179</v>
      </c>
      <c r="N11" s="9" t="s">
        <v>2978</v>
      </c>
      <c r="O11" s="9" t="s">
        <v>6180</v>
      </c>
    </row>
    <row r="12" spans="1:15" ht="24.9" x14ac:dyDescent="0.4">
      <c r="B12" s="10" t="s">
        <v>568</v>
      </c>
      <c r="C12" s="10" t="s">
        <v>569</v>
      </c>
      <c r="D12" s="11" t="s">
        <v>6181</v>
      </c>
      <c r="E12" s="11" t="s">
        <v>1949</v>
      </c>
      <c r="F12" s="11" t="s">
        <v>571</v>
      </c>
      <c r="G12" s="11" t="s">
        <v>5372</v>
      </c>
      <c r="H12" s="11" t="s">
        <v>6182</v>
      </c>
      <c r="I12" s="11" t="s">
        <v>6183</v>
      </c>
      <c r="J12" s="11" t="s">
        <v>6184</v>
      </c>
      <c r="K12" s="11" t="s">
        <v>6156</v>
      </c>
      <c r="L12" s="11" t="s">
        <v>1924</v>
      </c>
      <c r="M12" s="11" t="s">
        <v>6158</v>
      </c>
      <c r="N12" s="11" t="s">
        <v>571</v>
      </c>
      <c r="O12" s="11" t="s">
        <v>5372</v>
      </c>
    </row>
    <row r="13" spans="1:15" ht="24.9" x14ac:dyDescent="0.4">
      <c r="B13" s="6" t="s">
        <v>572</v>
      </c>
      <c r="C13" s="6" t="s">
        <v>573</v>
      </c>
      <c r="D13" s="9" t="s">
        <v>6185</v>
      </c>
      <c r="E13" s="9" t="s">
        <v>1618</v>
      </c>
      <c r="F13" s="9" t="s">
        <v>575</v>
      </c>
      <c r="G13" s="9" t="s">
        <v>5372</v>
      </c>
      <c r="H13" s="9" t="s">
        <v>6186</v>
      </c>
      <c r="I13" s="9" t="s">
        <v>6187</v>
      </c>
      <c r="J13" s="9" t="s">
        <v>6188</v>
      </c>
      <c r="K13" s="9" t="s">
        <v>6189</v>
      </c>
      <c r="L13" s="9" t="s">
        <v>1219</v>
      </c>
      <c r="M13" s="9" t="s">
        <v>6190</v>
      </c>
      <c r="N13" s="9" t="s">
        <v>1219</v>
      </c>
      <c r="O13" s="9" t="s">
        <v>6190</v>
      </c>
    </row>
    <row r="14" spans="1:15" ht="24.9" x14ac:dyDescent="0.4">
      <c r="B14" s="10" t="s">
        <v>576</v>
      </c>
      <c r="C14" s="10" t="s">
        <v>368</v>
      </c>
      <c r="D14" s="11" t="s">
        <v>6191</v>
      </c>
      <c r="E14" s="11" t="s">
        <v>1601</v>
      </c>
      <c r="F14" s="11" t="s">
        <v>507</v>
      </c>
      <c r="G14" s="11" t="s">
        <v>5372</v>
      </c>
      <c r="H14" s="11" t="s">
        <v>5953</v>
      </c>
      <c r="I14" s="11" t="s">
        <v>6192</v>
      </c>
      <c r="J14" s="11" t="s">
        <v>1952</v>
      </c>
      <c r="K14" s="11" t="s">
        <v>6157</v>
      </c>
      <c r="L14" s="11" t="s">
        <v>507</v>
      </c>
      <c r="M14" s="11" t="s">
        <v>5372</v>
      </c>
      <c r="N14" s="11" t="s">
        <v>539</v>
      </c>
      <c r="O14" s="11" t="s">
        <v>6190</v>
      </c>
    </row>
    <row r="15" spans="1:15" ht="24.9" x14ac:dyDescent="0.4">
      <c r="B15" s="6" t="s">
        <v>577</v>
      </c>
      <c r="C15" s="6" t="s">
        <v>578</v>
      </c>
      <c r="D15" s="9" t="s">
        <v>6193</v>
      </c>
      <c r="E15" s="9" t="s">
        <v>1853</v>
      </c>
      <c r="F15" s="9" t="s">
        <v>580</v>
      </c>
      <c r="G15" s="9" t="s">
        <v>6194</v>
      </c>
      <c r="H15" s="9" t="s">
        <v>2508</v>
      </c>
      <c r="I15" s="9" t="s">
        <v>6195</v>
      </c>
      <c r="J15" s="9" t="s">
        <v>6196</v>
      </c>
      <c r="K15" s="9" t="s">
        <v>6197</v>
      </c>
      <c r="L15" s="9" t="s">
        <v>580</v>
      </c>
      <c r="M15" s="9" t="s">
        <v>6194</v>
      </c>
      <c r="N15" s="9" t="s">
        <v>580</v>
      </c>
      <c r="O15" s="9" t="s">
        <v>6194</v>
      </c>
    </row>
    <row r="16" spans="1:15" ht="24.9" x14ac:dyDescent="0.4">
      <c r="B16" s="10" t="s">
        <v>581</v>
      </c>
      <c r="C16" s="10" t="s">
        <v>582</v>
      </c>
      <c r="D16" s="11" t="s">
        <v>6198</v>
      </c>
      <c r="E16" s="11" t="s">
        <v>1713</v>
      </c>
      <c r="F16" s="11" t="s">
        <v>584</v>
      </c>
      <c r="G16" s="11" t="s">
        <v>6194</v>
      </c>
      <c r="H16" s="11" t="s">
        <v>2509</v>
      </c>
      <c r="I16" s="11" t="s">
        <v>6195</v>
      </c>
      <c r="J16" s="11" t="s">
        <v>2610</v>
      </c>
      <c r="K16" s="11" t="s">
        <v>6199</v>
      </c>
      <c r="L16" s="11" t="s">
        <v>584</v>
      </c>
      <c r="M16" s="11" t="s">
        <v>6194</v>
      </c>
      <c r="N16" s="11" t="s">
        <v>2609</v>
      </c>
      <c r="O16" s="11" t="s">
        <v>6200</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7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heetViews>
  <sheetFormatPr baseColWidth="10" defaultRowHeight="14.6" x14ac:dyDescent="0.4"/>
  <cols>
    <col min="2" max="2" width="9.69140625" customWidth="1"/>
    <col min="3" max="3" width="49.6132812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HSMDEF-HSM-IMPL'!A1", "Zurück")</f>
        <v>Zurück</v>
      </c>
    </row>
    <row r="3" spans="1:13" x14ac:dyDescent="0.4">
      <c r="B3" s="7" t="s">
        <v>5391</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61</v>
      </c>
      <c r="C7" s="21"/>
      <c r="D7" s="29"/>
      <c r="E7" s="29"/>
      <c r="F7" s="29"/>
      <c r="G7" s="29"/>
      <c r="H7" s="29"/>
      <c r="I7" s="29"/>
      <c r="J7" s="29"/>
      <c r="K7" s="29"/>
      <c r="L7" s="29"/>
      <c r="M7" s="29"/>
    </row>
    <row r="8" spans="1:13" ht="24.9" x14ac:dyDescent="0.4">
      <c r="B8" s="6" t="s">
        <v>130</v>
      </c>
      <c r="C8" s="6" t="s">
        <v>131</v>
      </c>
      <c r="D8" s="9" t="s">
        <v>5371</v>
      </c>
      <c r="E8" s="9" t="s">
        <v>1595</v>
      </c>
      <c r="F8" s="9" t="s">
        <v>133</v>
      </c>
      <c r="G8" s="9" t="s">
        <v>5372</v>
      </c>
      <c r="H8" s="9" t="s">
        <v>983</v>
      </c>
      <c r="I8" s="9" t="s">
        <v>5373</v>
      </c>
      <c r="J8" s="9" t="s">
        <v>1702</v>
      </c>
      <c r="K8" s="9" t="s">
        <v>5374</v>
      </c>
      <c r="L8" s="9" t="s">
        <v>133</v>
      </c>
      <c r="M8" s="9" t="s">
        <v>5372</v>
      </c>
    </row>
    <row r="9" spans="1:13" ht="24.9" x14ac:dyDescent="0.4">
      <c r="B9" s="6" t="s">
        <v>134</v>
      </c>
      <c r="C9" s="6" t="s">
        <v>135</v>
      </c>
      <c r="D9" s="9" t="s">
        <v>5375</v>
      </c>
      <c r="E9" s="9" t="s">
        <v>1584</v>
      </c>
      <c r="F9" s="9" t="s">
        <v>137</v>
      </c>
      <c r="G9" s="9" t="s">
        <v>5372</v>
      </c>
      <c r="H9" s="9" t="s">
        <v>1409</v>
      </c>
      <c r="I9" s="9" t="s">
        <v>5376</v>
      </c>
      <c r="J9" s="9" t="s">
        <v>3458</v>
      </c>
      <c r="K9" s="9" t="s">
        <v>5377</v>
      </c>
      <c r="L9" s="9" t="s">
        <v>137</v>
      </c>
      <c r="M9" s="9" t="s">
        <v>5372</v>
      </c>
    </row>
    <row r="10" spans="1:13" x14ac:dyDescent="0.4">
      <c r="B10" s="21" t="s">
        <v>41</v>
      </c>
      <c r="C10" s="21"/>
      <c r="D10" s="29"/>
      <c r="E10" s="29"/>
      <c r="F10" s="29"/>
      <c r="G10" s="29"/>
      <c r="H10" s="29"/>
      <c r="I10" s="29"/>
      <c r="J10" s="29"/>
      <c r="K10" s="29"/>
      <c r="L10" s="29"/>
      <c r="M10" s="29"/>
    </row>
    <row r="11" spans="1:13" ht="24.9" x14ac:dyDescent="0.4">
      <c r="B11" s="6" t="s">
        <v>138</v>
      </c>
      <c r="C11" s="6" t="s">
        <v>139</v>
      </c>
      <c r="D11" s="9" t="s">
        <v>5378</v>
      </c>
      <c r="E11" s="9" t="s">
        <v>1595</v>
      </c>
      <c r="F11" s="9" t="s">
        <v>93</v>
      </c>
      <c r="G11" s="9" t="s">
        <v>5379</v>
      </c>
      <c r="H11" s="9" t="s">
        <v>93</v>
      </c>
      <c r="I11" s="9" t="s">
        <v>5379</v>
      </c>
      <c r="J11" s="9" t="s">
        <v>1659</v>
      </c>
      <c r="K11" s="9" t="s">
        <v>5380</v>
      </c>
      <c r="L11" s="9" t="s">
        <v>1300</v>
      </c>
      <c r="M11" s="9" t="s">
        <v>5381</v>
      </c>
    </row>
    <row r="12" spans="1:13" ht="24.9" x14ac:dyDescent="0.4">
      <c r="B12" s="6" t="s">
        <v>140</v>
      </c>
      <c r="C12" s="6" t="s">
        <v>43</v>
      </c>
      <c r="D12" s="9" t="s">
        <v>5382</v>
      </c>
      <c r="E12" s="9" t="s">
        <v>1597</v>
      </c>
      <c r="F12" s="9" t="s">
        <v>93</v>
      </c>
      <c r="G12" s="9" t="s">
        <v>5383</v>
      </c>
      <c r="H12" s="9" t="s">
        <v>1300</v>
      </c>
      <c r="I12" s="9" t="s">
        <v>5384</v>
      </c>
      <c r="J12" s="9" t="s">
        <v>2947</v>
      </c>
      <c r="K12" s="9" t="s">
        <v>5385</v>
      </c>
      <c r="L12" s="9" t="s">
        <v>93</v>
      </c>
      <c r="M12" s="9" t="s">
        <v>5383</v>
      </c>
    </row>
    <row r="13" spans="1:13" ht="24.9" x14ac:dyDescent="0.4">
      <c r="B13" s="6" t="s">
        <v>141</v>
      </c>
      <c r="C13" s="6" t="s">
        <v>47</v>
      </c>
      <c r="D13" s="9" t="s">
        <v>5386</v>
      </c>
      <c r="E13" s="9" t="s">
        <v>1584</v>
      </c>
      <c r="F13" s="9" t="s">
        <v>143</v>
      </c>
      <c r="G13" s="9" t="s">
        <v>5383</v>
      </c>
      <c r="H13" s="9" t="s">
        <v>143</v>
      </c>
      <c r="I13" s="9" t="s">
        <v>5383</v>
      </c>
      <c r="J13" s="9" t="s">
        <v>897</v>
      </c>
      <c r="K13" s="9" t="s">
        <v>5387</v>
      </c>
      <c r="L13" s="9" t="s">
        <v>143</v>
      </c>
      <c r="M13" s="9" t="s">
        <v>5383</v>
      </c>
    </row>
    <row r="14" spans="1:13" ht="24.9" x14ac:dyDescent="0.4">
      <c r="B14" s="6" t="s">
        <v>144</v>
      </c>
      <c r="C14" s="6" t="s">
        <v>51</v>
      </c>
      <c r="D14" s="9" t="s">
        <v>5388</v>
      </c>
      <c r="E14" s="9" t="s">
        <v>1595</v>
      </c>
      <c r="F14" s="9" t="s">
        <v>45</v>
      </c>
      <c r="G14" s="9" t="s">
        <v>5389</v>
      </c>
      <c r="H14" s="9" t="s">
        <v>899</v>
      </c>
      <c r="I14" s="9" t="s">
        <v>5390</v>
      </c>
      <c r="J14" s="9" t="s">
        <v>45</v>
      </c>
      <c r="K14" s="9" t="s">
        <v>5389</v>
      </c>
      <c r="L14" s="9" t="s">
        <v>45</v>
      </c>
      <c r="M14" s="9" t="s">
        <v>5389</v>
      </c>
    </row>
  </sheetData>
  <mergeCells count="11">
    <mergeCell ref="B7:M7"/>
    <mergeCell ref="B10:M10"/>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7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heetViews>
  <sheetFormatPr baseColWidth="10" defaultRowHeight="14.6" x14ac:dyDescent="0.4"/>
  <cols>
    <col min="2" max="2" width="9.69140625" customWidth="1"/>
    <col min="3" max="3" width="99.304687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HSMDEF-HSM-IMPL'!A1", "Zurück")</f>
        <v>Zurück</v>
      </c>
    </row>
    <row r="3" spans="1:9" x14ac:dyDescent="0.4">
      <c r="B3" s="7" t="s">
        <v>6816</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554</v>
      </c>
      <c r="C6" s="6" t="s">
        <v>555</v>
      </c>
      <c r="D6" s="9" t="s">
        <v>1689</v>
      </c>
      <c r="E6" s="9" t="s">
        <v>1597</v>
      </c>
      <c r="F6" s="9" t="s">
        <v>3326</v>
      </c>
      <c r="G6" s="9" t="s">
        <v>1663</v>
      </c>
      <c r="H6" s="9" t="s">
        <v>1588</v>
      </c>
      <c r="I6" s="9" t="s">
        <v>3326</v>
      </c>
    </row>
    <row r="7" spans="1:9" x14ac:dyDescent="0.4">
      <c r="B7" s="10" t="s">
        <v>556</v>
      </c>
      <c r="C7" s="10" t="s">
        <v>557</v>
      </c>
      <c r="D7" s="11" t="s">
        <v>1588</v>
      </c>
      <c r="E7" s="11" t="s">
        <v>1586</v>
      </c>
      <c r="F7" s="11" t="s">
        <v>3326</v>
      </c>
      <c r="G7" s="11" t="s">
        <v>1586</v>
      </c>
      <c r="H7" s="11" t="s">
        <v>1586</v>
      </c>
      <c r="I7" s="11" t="s">
        <v>3326</v>
      </c>
    </row>
    <row r="8" spans="1:9" x14ac:dyDescent="0.4">
      <c r="B8" s="6" t="s">
        <v>558</v>
      </c>
      <c r="C8" s="6" t="s">
        <v>559</v>
      </c>
      <c r="D8" s="9" t="s">
        <v>1853</v>
      </c>
      <c r="E8" s="9" t="s">
        <v>1625</v>
      </c>
      <c r="F8" s="9" t="s">
        <v>3326</v>
      </c>
      <c r="G8" s="9" t="s">
        <v>1632</v>
      </c>
      <c r="H8" s="9" t="s">
        <v>1588</v>
      </c>
      <c r="I8" s="9" t="s">
        <v>3326</v>
      </c>
    </row>
    <row r="9" spans="1:9" x14ac:dyDescent="0.4">
      <c r="B9" s="10" t="s">
        <v>560</v>
      </c>
      <c r="C9" s="10" t="s">
        <v>561</v>
      </c>
      <c r="D9" s="11" t="s">
        <v>1916</v>
      </c>
      <c r="E9" s="11" t="s">
        <v>1695</v>
      </c>
      <c r="F9" s="11" t="s">
        <v>3326</v>
      </c>
      <c r="G9" s="11" t="s">
        <v>1853</v>
      </c>
      <c r="H9" s="11" t="s">
        <v>1668</v>
      </c>
      <c r="I9" s="11" t="s">
        <v>3326</v>
      </c>
    </row>
    <row r="10" spans="1:9" x14ac:dyDescent="0.4">
      <c r="B10" s="6" t="s">
        <v>564</v>
      </c>
      <c r="C10" s="6" t="s">
        <v>565</v>
      </c>
      <c r="D10" s="9" t="s">
        <v>1919</v>
      </c>
      <c r="E10" s="9" t="s">
        <v>1670</v>
      </c>
      <c r="F10" s="9" t="s">
        <v>3326</v>
      </c>
      <c r="G10" s="9" t="s">
        <v>1585</v>
      </c>
      <c r="H10" s="9" t="s">
        <v>1586</v>
      </c>
      <c r="I10" s="9" t="s">
        <v>3326</v>
      </c>
    </row>
    <row r="11" spans="1:9" x14ac:dyDescent="0.4">
      <c r="B11" s="10" t="s">
        <v>568</v>
      </c>
      <c r="C11" s="10" t="s">
        <v>569</v>
      </c>
      <c r="D11" s="11" t="s">
        <v>1922</v>
      </c>
      <c r="E11" s="11" t="s">
        <v>1698</v>
      </c>
      <c r="F11" s="11" t="s">
        <v>3326</v>
      </c>
      <c r="G11" s="11" t="s">
        <v>1599</v>
      </c>
      <c r="H11" s="11" t="s">
        <v>1584</v>
      </c>
      <c r="I11" s="11" t="s">
        <v>3326</v>
      </c>
    </row>
    <row r="12" spans="1:9" x14ac:dyDescent="0.4">
      <c r="B12" s="6" t="s">
        <v>572</v>
      </c>
      <c r="C12" s="6" t="s">
        <v>573</v>
      </c>
      <c r="D12" s="9" t="s">
        <v>1925</v>
      </c>
      <c r="E12" s="9" t="s">
        <v>1873</v>
      </c>
      <c r="F12" s="9" t="s">
        <v>3326</v>
      </c>
      <c r="G12" s="9" t="s">
        <v>1853</v>
      </c>
      <c r="H12" s="9" t="s">
        <v>1668</v>
      </c>
      <c r="I12" s="9" t="s">
        <v>3326</v>
      </c>
    </row>
    <row r="13" spans="1:9" x14ac:dyDescent="0.4">
      <c r="B13" s="10" t="s">
        <v>576</v>
      </c>
      <c r="C13" s="10" t="s">
        <v>368</v>
      </c>
      <c r="D13" s="11" t="s">
        <v>1864</v>
      </c>
      <c r="E13" s="11" t="s">
        <v>1661</v>
      </c>
      <c r="F13" s="11" t="s">
        <v>3326</v>
      </c>
      <c r="G13" s="11" t="s">
        <v>1584</v>
      </c>
      <c r="H13" s="11" t="s">
        <v>1586</v>
      </c>
      <c r="I13" s="11" t="s">
        <v>3326</v>
      </c>
    </row>
    <row r="14" spans="1:9" x14ac:dyDescent="0.4">
      <c r="B14" s="6" t="s">
        <v>577</v>
      </c>
      <c r="C14" s="6" t="s">
        <v>578</v>
      </c>
      <c r="D14" s="9" t="s">
        <v>1928</v>
      </c>
      <c r="E14" s="9" t="s">
        <v>1586</v>
      </c>
      <c r="F14" s="9" t="s">
        <v>3326</v>
      </c>
      <c r="G14" s="9" t="s">
        <v>1665</v>
      </c>
      <c r="H14" s="9" t="s">
        <v>1586</v>
      </c>
      <c r="I14" s="9" t="s">
        <v>3326</v>
      </c>
    </row>
    <row r="15" spans="1:9" x14ac:dyDescent="0.4">
      <c r="B15" s="10" t="s">
        <v>581</v>
      </c>
      <c r="C15" s="10" t="s">
        <v>582</v>
      </c>
      <c r="D15" s="11" t="s">
        <v>1647</v>
      </c>
      <c r="E15" s="11" t="s">
        <v>1586</v>
      </c>
      <c r="F15" s="11" t="s">
        <v>3326</v>
      </c>
      <c r="G15" s="11" t="s">
        <v>1625</v>
      </c>
      <c r="H15" s="11" t="s">
        <v>1586</v>
      </c>
      <c r="I15" s="11" t="s">
        <v>3326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baseColWidth="10" defaultRowHeight="14.6" x14ac:dyDescent="0.4"/>
  <cols>
    <col min="2" max="2" width="9.69140625" customWidth="1"/>
    <col min="3" max="3" width="54.69140625" customWidth="1"/>
    <col min="4" max="4" width="250.69140625" customWidth="1"/>
  </cols>
  <sheetData>
    <row r="1" spans="1:4" x14ac:dyDescent="0.4">
      <c r="A1" s="2" t="str">
        <f>HYPERLINK("#'Auswahl Auswertungsmodul'!A1", "Zurück zum Start")</f>
        <v>Zurück zum Start</v>
      </c>
    </row>
    <row r="2" spans="1:4" x14ac:dyDescent="0.4">
      <c r="A2" s="2" t="str">
        <f>HYPERLINK("#'Auswahl WI-HI-S'!A1", "Zurück")</f>
        <v>Zurück</v>
      </c>
    </row>
    <row r="3" spans="1:4" x14ac:dyDescent="0.4">
      <c r="B3" s="7" t="s">
        <v>1468</v>
      </c>
    </row>
    <row r="4" spans="1:4" x14ac:dyDescent="0.4">
      <c r="B4" s="3" t="s">
        <v>36</v>
      </c>
      <c r="C4" s="4" t="s">
        <v>345</v>
      </c>
      <c r="D4" s="4" t="s">
        <v>1028</v>
      </c>
    </row>
    <row r="5" spans="1:4" ht="62.15" x14ac:dyDescent="0.4">
      <c r="B5" s="5" t="s">
        <v>548</v>
      </c>
      <c r="C5" s="6" t="s">
        <v>549</v>
      </c>
      <c r="D5" s="6" t="s">
        <v>1467</v>
      </c>
    </row>
  </sheetData>
  <pageMargins left="0.7" right="0.7" top="0.75" bottom="0.75" header="0.3" footer="0.3"/>
  <pageSetup paperSize="9" orientation="portrait" horizontalDpi="300" verticalDpi="300"/>
</worksheet>
</file>

<file path=xl/worksheets/sheet7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heetViews>
  <sheetFormatPr baseColWidth="10" defaultRowHeight="14.6" x14ac:dyDescent="0.4"/>
  <cols>
    <col min="2" max="2" width="9.69140625" customWidth="1"/>
    <col min="3" max="3" width="49.613281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HSMDEF-HSM-IMPL'!A1", "Zurück")</f>
        <v>Zurück</v>
      </c>
    </row>
    <row r="3" spans="1:9" x14ac:dyDescent="0.4">
      <c r="B3" s="7" t="s">
        <v>6782</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61</v>
      </c>
      <c r="C6" s="21"/>
      <c r="D6" s="29"/>
      <c r="E6" s="29"/>
      <c r="F6" s="29"/>
      <c r="G6" s="29"/>
      <c r="H6" s="29"/>
      <c r="I6" s="29"/>
    </row>
    <row r="7" spans="1:9" x14ac:dyDescent="0.4">
      <c r="B7" s="6" t="s">
        <v>130</v>
      </c>
      <c r="C7" s="6" t="s">
        <v>131</v>
      </c>
      <c r="D7" s="9" t="s">
        <v>1650</v>
      </c>
      <c r="E7" s="9" t="s">
        <v>1663</v>
      </c>
      <c r="F7" s="9" t="s">
        <v>3326</v>
      </c>
      <c r="G7" s="9" t="s">
        <v>1723</v>
      </c>
      <c r="H7" s="9" t="s">
        <v>1595</v>
      </c>
      <c r="I7" s="9" t="s">
        <v>3326</v>
      </c>
    </row>
    <row r="8" spans="1:9" x14ac:dyDescent="0.4">
      <c r="B8" s="6" t="s">
        <v>134</v>
      </c>
      <c r="C8" s="6" t="s">
        <v>135</v>
      </c>
      <c r="D8" s="9" t="s">
        <v>1656</v>
      </c>
      <c r="E8" s="9" t="s">
        <v>1625</v>
      </c>
      <c r="F8" s="9" t="s">
        <v>3326</v>
      </c>
      <c r="G8" s="9" t="s">
        <v>1851</v>
      </c>
      <c r="H8" s="9" t="s">
        <v>1595</v>
      </c>
      <c r="I8" s="9" t="s">
        <v>3326</v>
      </c>
    </row>
    <row r="9" spans="1:9" x14ac:dyDescent="0.4">
      <c r="B9" s="21" t="s">
        <v>41</v>
      </c>
      <c r="C9" s="21"/>
      <c r="D9" s="29"/>
      <c r="E9" s="29"/>
      <c r="F9" s="29"/>
      <c r="G9" s="29"/>
      <c r="H9" s="29"/>
      <c r="I9" s="29"/>
    </row>
    <row r="10" spans="1:9" x14ac:dyDescent="0.4">
      <c r="B10" s="6" t="s">
        <v>138</v>
      </c>
      <c r="C10" s="6" t="s">
        <v>139</v>
      </c>
      <c r="D10" s="9" t="s">
        <v>1601</v>
      </c>
      <c r="E10" s="9" t="s">
        <v>1584</v>
      </c>
      <c r="F10" s="9" t="s">
        <v>3326</v>
      </c>
      <c r="G10" s="9" t="s">
        <v>1632</v>
      </c>
      <c r="H10" s="9" t="s">
        <v>1584</v>
      </c>
      <c r="I10" s="9" t="s">
        <v>3326</v>
      </c>
    </row>
    <row r="11" spans="1:9" x14ac:dyDescent="0.4">
      <c r="B11" s="6" t="s">
        <v>140</v>
      </c>
      <c r="C11" s="6" t="s">
        <v>43</v>
      </c>
      <c r="D11" s="9" t="s">
        <v>1601</v>
      </c>
      <c r="E11" s="9" t="s">
        <v>1586</v>
      </c>
      <c r="F11" s="9" t="s">
        <v>3326</v>
      </c>
      <c r="G11" s="9" t="s">
        <v>1668</v>
      </c>
      <c r="H11" s="9" t="s">
        <v>1586</v>
      </c>
      <c r="I11" s="9" t="s">
        <v>3326</v>
      </c>
    </row>
    <row r="12" spans="1:9" x14ac:dyDescent="0.4">
      <c r="B12" s="6" t="s">
        <v>141</v>
      </c>
      <c r="C12" s="6" t="s">
        <v>47</v>
      </c>
      <c r="D12" s="9" t="s">
        <v>1661</v>
      </c>
      <c r="E12" s="9" t="s">
        <v>1586</v>
      </c>
      <c r="F12" s="9" t="s">
        <v>3326</v>
      </c>
      <c r="G12" s="9" t="s">
        <v>1584</v>
      </c>
      <c r="H12" s="9" t="s">
        <v>1586</v>
      </c>
      <c r="I12" s="9" t="s">
        <v>3326</v>
      </c>
    </row>
    <row r="13" spans="1:9" x14ac:dyDescent="0.4">
      <c r="B13" s="6" t="s">
        <v>144</v>
      </c>
      <c r="C13" s="6" t="s">
        <v>51</v>
      </c>
      <c r="D13" s="9" t="s">
        <v>1584</v>
      </c>
      <c r="E13" s="9" t="s">
        <v>1586</v>
      </c>
      <c r="F13" s="9" t="s">
        <v>3326</v>
      </c>
      <c r="G13" s="9" t="s">
        <v>1586</v>
      </c>
      <c r="H13" s="9" t="s">
        <v>1586</v>
      </c>
      <c r="I13" s="9" t="s">
        <v>3326</v>
      </c>
    </row>
  </sheetData>
  <mergeCells count="6">
    <mergeCell ref="B9:I9"/>
    <mergeCell ref="B4:B5"/>
    <mergeCell ref="C4:C5"/>
    <mergeCell ref="D4:F4"/>
    <mergeCell ref="G4:I4"/>
    <mergeCell ref="B6:I6"/>
  </mergeCells>
  <pageMargins left="0.7" right="0.7" top="0.75" bottom="0.75" header="0.3" footer="0.3"/>
  <pageSetup paperSize="9" orientation="portrait" horizontalDpi="300" verticalDpi="300"/>
</worksheet>
</file>

<file path=xl/worksheets/sheet7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3.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HSMDEF-HSM-IMPL'!A1", "Zurück")</f>
        <v>Zurück</v>
      </c>
    </row>
    <row r="3" spans="1:7" x14ac:dyDescent="0.4">
      <c r="B3" s="7" t="s">
        <v>6893</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2069</v>
      </c>
      <c r="C6" s="5" t="s">
        <v>6892</v>
      </c>
      <c r="D6" s="5" t="s">
        <v>1627</v>
      </c>
      <c r="E6" s="5" t="s">
        <v>5118</v>
      </c>
      <c r="F6" s="5" t="s">
        <v>1835</v>
      </c>
      <c r="G6" s="5" t="s">
        <v>1597</v>
      </c>
    </row>
  </sheetData>
  <mergeCells count="2">
    <mergeCell ref="B4:D4"/>
    <mergeCell ref="E4:G4"/>
  </mergeCells>
  <pageMargins left="0.7" right="0.7" top="0.75" bottom="0.75" header="0.3" footer="0.3"/>
  <pageSetup paperSize="9" orientation="portrait" horizontalDpi="300" verticalDpi="300"/>
</worksheet>
</file>

<file path=xl/worksheets/sheet7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6.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HSMDEF-HSM-IMPL'!A1", "Zurück")</f>
        <v>Zurück</v>
      </c>
    </row>
    <row r="3" spans="1:7" x14ac:dyDescent="0.4">
      <c r="B3" s="7" t="s">
        <v>6857</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1728</v>
      </c>
      <c r="C6" s="5" t="s">
        <v>1594</v>
      </c>
      <c r="D6" s="5" t="s">
        <v>1586</v>
      </c>
      <c r="E6" s="5" t="s">
        <v>2012</v>
      </c>
      <c r="F6" s="5" t="s">
        <v>1625</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7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5.92187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HSMDEF-HSM-IMPL'!A1", "Zurück")</f>
        <v>Zurück</v>
      </c>
    </row>
    <row r="3" spans="1:5" x14ac:dyDescent="0.4">
      <c r="B3" s="7" t="s">
        <v>6992</v>
      </c>
    </row>
    <row r="4" spans="1:5" x14ac:dyDescent="0.4">
      <c r="B4" s="4" t="s">
        <v>6916</v>
      </c>
      <c r="C4" s="3" t="s">
        <v>6917</v>
      </c>
      <c r="D4" s="3" t="s">
        <v>6918</v>
      </c>
      <c r="E4" s="3" t="s">
        <v>6919</v>
      </c>
    </row>
    <row r="5" spans="1:5" x14ac:dyDescent="0.4">
      <c r="B5" s="6" t="s">
        <v>6975</v>
      </c>
      <c r="C5" s="5" t="s">
        <v>6892</v>
      </c>
      <c r="D5" s="5" t="s">
        <v>6976</v>
      </c>
      <c r="E5" s="5" t="s">
        <v>6977</v>
      </c>
    </row>
    <row r="6" spans="1:5" x14ac:dyDescent="0.4">
      <c r="B6" s="10" t="s">
        <v>6978</v>
      </c>
      <c r="C6" s="14" t="s">
        <v>1922</v>
      </c>
      <c r="D6" s="14" t="s">
        <v>6979</v>
      </c>
      <c r="E6" s="14" t="s">
        <v>6980</v>
      </c>
    </row>
    <row r="7" spans="1:5" x14ac:dyDescent="0.4">
      <c r="B7" s="6" t="s">
        <v>6981</v>
      </c>
      <c r="C7" s="5" t="s">
        <v>6832</v>
      </c>
      <c r="D7" s="5" t="s">
        <v>6982</v>
      </c>
      <c r="E7" s="5" t="s">
        <v>6983</v>
      </c>
    </row>
    <row r="8" spans="1:5" x14ac:dyDescent="0.4">
      <c r="B8" s="10" t="s">
        <v>6984</v>
      </c>
      <c r="C8" s="14" t="s">
        <v>3460</v>
      </c>
      <c r="D8" s="14" t="s">
        <v>6985</v>
      </c>
      <c r="E8" s="14" t="s">
        <v>6986</v>
      </c>
    </row>
    <row r="9" spans="1:5" x14ac:dyDescent="0.4">
      <c r="B9" s="6" t="s">
        <v>6987</v>
      </c>
      <c r="C9" s="5" t="s">
        <v>2017</v>
      </c>
      <c r="D9" s="5" t="s">
        <v>6988</v>
      </c>
      <c r="E9" s="5" t="s">
        <v>6989</v>
      </c>
    </row>
    <row r="10" spans="1:5" x14ac:dyDescent="0.4">
      <c r="B10" s="10" t="s">
        <v>3356</v>
      </c>
      <c r="C10" s="14" t="s">
        <v>3523</v>
      </c>
      <c r="D10" s="14" t="s">
        <v>6990</v>
      </c>
      <c r="E10" s="14" t="s">
        <v>6991</v>
      </c>
    </row>
  </sheetData>
  <pageMargins left="0.7" right="0.7" top="0.75" bottom="0.75" header="0.3" footer="0.3"/>
  <pageSetup paperSize="9" orientation="portrait" horizontalDpi="300" verticalDpi="300"/>
</worksheet>
</file>

<file path=xl/worksheets/sheet7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baseColWidth="10" defaultRowHeight="14.6" x14ac:dyDescent="0.4"/>
  <cols>
    <col min="2" max="2" width="9.69140625" customWidth="1"/>
    <col min="3" max="3" width="99.30468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HSMDEF-HSM-IMPL'!A1", "Zurück")</f>
        <v>Zurück</v>
      </c>
    </row>
    <row r="3" spans="1:5" x14ac:dyDescent="0.4">
      <c r="B3" s="7" t="s">
        <v>585</v>
      </c>
    </row>
    <row r="4" spans="1:5" x14ac:dyDescent="0.4">
      <c r="B4" s="25" t="s">
        <v>36</v>
      </c>
      <c r="C4" s="25" t="s">
        <v>345</v>
      </c>
      <c r="D4" s="23" t="s">
        <v>38</v>
      </c>
      <c r="E4" s="25" t="s">
        <v>38</v>
      </c>
    </row>
    <row r="5" spans="1:5" x14ac:dyDescent="0.4">
      <c r="B5" s="24"/>
      <c r="C5" s="24"/>
      <c r="D5" s="8" t="s">
        <v>39</v>
      </c>
      <c r="E5" s="8" t="s">
        <v>40</v>
      </c>
    </row>
    <row r="6" spans="1:5" ht="24.9" x14ac:dyDescent="0.4">
      <c r="B6" s="6" t="s">
        <v>554</v>
      </c>
      <c r="C6" s="6" t="s">
        <v>555</v>
      </c>
      <c r="D6" s="9" t="s">
        <v>221</v>
      </c>
      <c r="E6" s="9" t="s">
        <v>222</v>
      </c>
    </row>
    <row r="7" spans="1:5" ht="24.9" x14ac:dyDescent="0.4">
      <c r="B7" s="10" t="s">
        <v>556</v>
      </c>
      <c r="C7" s="10" t="s">
        <v>557</v>
      </c>
      <c r="D7" s="11" t="s">
        <v>58</v>
      </c>
      <c r="E7" s="11" t="s">
        <v>59</v>
      </c>
    </row>
    <row r="8" spans="1:5" ht="24.9" x14ac:dyDescent="0.4">
      <c r="B8" s="6" t="s">
        <v>558</v>
      </c>
      <c r="C8" s="6" t="s">
        <v>559</v>
      </c>
      <c r="D8" s="9" t="s">
        <v>496</v>
      </c>
      <c r="E8" s="9" t="s">
        <v>497</v>
      </c>
    </row>
    <row r="9" spans="1:5" ht="24.9" x14ac:dyDescent="0.4">
      <c r="B9" s="10" t="s">
        <v>560</v>
      </c>
      <c r="C9" s="10" t="s">
        <v>561</v>
      </c>
      <c r="D9" s="11" t="s">
        <v>562</v>
      </c>
      <c r="E9" s="11" t="s">
        <v>563</v>
      </c>
    </row>
    <row r="10" spans="1:5" ht="24.9" x14ac:dyDescent="0.4">
      <c r="B10" s="6" t="s">
        <v>564</v>
      </c>
      <c r="C10" s="6" t="s">
        <v>565</v>
      </c>
      <c r="D10" s="9" t="s">
        <v>566</v>
      </c>
      <c r="E10" s="9" t="s">
        <v>567</v>
      </c>
    </row>
    <row r="11" spans="1:5" ht="24.9" x14ac:dyDescent="0.4">
      <c r="B11" s="10" t="s">
        <v>568</v>
      </c>
      <c r="C11" s="10" t="s">
        <v>569</v>
      </c>
      <c r="D11" s="11" t="s">
        <v>570</v>
      </c>
      <c r="E11" s="11" t="s">
        <v>571</v>
      </c>
    </row>
    <row r="12" spans="1:5" ht="24.9" x14ac:dyDescent="0.4">
      <c r="B12" s="6" t="s">
        <v>572</v>
      </c>
      <c r="C12" s="6" t="s">
        <v>573</v>
      </c>
      <c r="D12" s="9" t="s">
        <v>574</v>
      </c>
      <c r="E12" s="9" t="s">
        <v>575</v>
      </c>
    </row>
    <row r="13" spans="1:5" ht="24.9" x14ac:dyDescent="0.4">
      <c r="B13" s="10" t="s">
        <v>576</v>
      </c>
      <c r="C13" s="10" t="s">
        <v>368</v>
      </c>
      <c r="D13" s="11" t="s">
        <v>506</v>
      </c>
      <c r="E13" s="11" t="s">
        <v>507</v>
      </c>
    </row>
    <row r="14" spans="1:5" ht="24.9" x14ac:dyDescent="0.4">
      <c r="B14" s="6" t="s">
        <v>577</v>
      </c>
      <c r="C14" s="6" t="s">
        <v>578</v>
      </c>
      <c r="D14" s="9" t="s">
        <v>579</v>
      </c>
      <c r="E14" s="9" t="s">
        <v>580</v>
      </c>
    </row>
    <row r="15" spans="1:5" ht="24.9" x14ac:dyDescent="0.4">
      <c r="B15" s="10" t="s">
        <v>581</v>
      </c>
      <c r="C15" s="10" t="s">
        <v>582</v>
      </c>
      <c r="D15" s="11" t="s">
        <v>583</v>
      </c>
      <c r="E15" s="11" t="s">
        <v>584</v>
      </c>
    </row>
  </sheetData>
  <mergeCells count="3">
    <mergeCell ref="B4:B5"/>
    <mergeCell ref="C4:C5"/>
    <mergeCell ref="D4:E4"/>
  </mergeCells>
  <pageMargins left="0.7" right="0.7" top="0.75" bottom="0.75" header="0.3" footer="0.3"/>
  <pageSetup paperSize="9" orientation="portrait" horizontalDpi="300" verticalDpi="300"/>
</worksheet>
</file>

<file path=xl/worksheets/sheet7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baseColWidth="10" defaultRowHeight="14.6" x14ac:dyDescent="0.4"/>
  <cols>
    <col min="2" max="2" width="9.69140625" customWidth="1"/>
    <col min="3" max="3" width="49.613281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HSMDEF-HSM-IMPL'!A1", "Zurück")</f>
        <v>Zurück</v>
      </c>
    </row>
    <row r="3" spans="1:5" x14ac:dyDescent="0.4">
      <c r="B3" s="7" t="s">
        <v>145</v>
      </c>
    </row>
    <row r="4" spans="1:5" x14ac:dyDescent="0.4">
      <c r="B4" s="25" t="s">
        <v>36</v>
      </c>
      <c r="C4" s="25" t="s">
        <v>37</v>
      </c>
      <c r="D4" s="23" t="s">
        <v>38</v>
      </c>
      <c r="E4" s="25" t="s">
        <v>38</v>
      </c>
    </row>
    <row r="5" spans="1:5" x14ac:dyDescent="0.4">
      <c r="B5" s="24"/>
      <c r="C5" s="24"/>
      <c r="D5" s="8" t="s">
        <v>39</v>
      </c>
      <c r="E5" s="8" t="s">
        <v>40</v>
      </c>
    </row>
    <row r="6" spans="1:5" x14ac:dyDescent="0.4">
      <c r="B6" s="21" t="s">
        <v>61</v>
      </c>
      <c r="C6" s="21"/>
      <c r="D6" s="29"/>
      <c r="E6" s="29"/>
    </row>
    <row r="7" spans="1:5" ht="24.9" x14ac:dyDescent="0.4">
      <c r="B7" s="6" t="s">
        <v>130</v>
      </c>
      <c r="C7" s="6" t="s">
        <v>131</v>
      </c>
      <c r="D7" s="9" t="s">
        <v>132</v>
      </c>
      <c r="E7" s="9" t="s">
        <v>133</v>
      </c>
    </row>
    <row r="8" spans="1:5" ht="24.9" x14ac:dyDescent="0.4">
      <c r="B8" s="6" t="s">
        <v>134</v>
      </c>
      <c r="C8" s="6" t="s">
        <v>135</v>
      </c>
      <c r="D8" s="9" t="s">
        <v>136</v>
      </c>
      <c r="E8" s="9" t="s">
        <v>137</v>
      </c>
    </row>
    <row r="9" spans="1:5" x14ac:dyDescent="0.4">
      <c r="B9" s="21" t="s">
        <v>41</v>
      </c>
      <c r="C9" s="21"/>
      <c r="D9" s="29"/>
      <c r="E9" s="29"/>
    </row>
    <row r="10" spans="1:5" ht="24.9" x14ac:dyDescent="0.4">
      <c r="B10" s="6" t="s">
        <v>138</v>
      </c>
      <c r="C10" s="6" t="s">
        <v>139</v>
      </c>
      <c r="D10" s="9" t="s">
        <v>92</v>
      </c>
      <c r="E10" s="9" t="s">
        <v>93</v>
      </c>
    </row>
    <row r="11" spans="1:5" ht="24.9" x14ac:dyDescent="0.4">
      <c r="B11" s="6" t="s">
        <v>140</v>
      </c>
      <c r="C11" s="6" t="s">
        <v>43</v>
      </c>
      <c r="D11" s="9" t="s">
        <v>92</v>
      </c>
      <c r="E11" s="9" t="s">
        <v>93</v>
      </c>
    </row>
    <row r="12" spans="1:5" ht="24.9" x14ac:dyDescent="0.4">
      <c r="B12" s="6" t="s">
        <v>141</v>
      </c>
      <c r="C12" s="6" t="s">
        <v>47</v>
      </c>
      <c r="D12" s="9" t="s">
        <v>142</v>
      </c>
      <c r="E12" s="9" t="s">
        <v>143</v>
      </c>
    </row>
    <row r="13" spans="1:5" ht="24.9" x14ac:dyDescent="0.4">
      <c r="B13" s="6" t="s">
        <v>144</v>
      </c>
      <c r="C13" s="6" t="s">
        <v>51</v>
      </c>
      <c r="D13" s="9" t="s">
        <v>44</v>
      </c>
      <c r="E13" s="9" t="s">
        <v>45</v>
      </c>
    </row>
  </sheetData>
  <mergeCells count="5">
    <mergeCell ref="B4:B5"/>
    <mergeCell ref="C4:C5"/>
    <mergeCell ref="D4:E4"/>
    <mergeCell ref="B6:E6"/>
    <mergeCell ref="B9:E9"/>
  </mergeCells>
  <pageMargins left="0.7" right="0.7" top="0.75" bottom="0.75" header="0.3" footer="0.3"/>
  <pageSetup paperSize="9" orientation="portrait" horizontalDpi="300" verticalDpi="300"/>
</worksheet>
</file>

<file path=xl/worksheets/sheet7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heetViews>
  <sheetFormatPr baseColWidth="10" defaultRowHeight="14.6" x14ac:dyDescent="0.4"/>
  <cols>
    <col min="2" max="2" width="9.69140625" customWidth="1"/>
    <col min="3" max="3" width="99.3046875" customWidth="1"/>
    <col min="4" max="4" width="39.69140625" customWidth="1"/>
    <col min="5" max="5" width="22.69140625" customWidth="1"/>
    <col min="6" max="7" width="20.4609375" customWidth="1"/>
  </cols>
  <sheetData>
    <row r="1" spans="1:7" x14ac:dyDescent="0.4">
      <c r="A1" s="2" t="str">
        <f>HYPERLINK("#'Auswahl Auswertungsmodul'!A1", "Zurück zum Start")</f>
        <v>Zurück zum Start</v>
      </c>
    </row>
    <row r="2" spans="1:7" x14ac:dyDescent="0.4">
      <c r="A2" s="2" t="str">
        <f>HYPERLINK("#'Auswahl HSMDEF-HSM-IMPL'!A1", "Zurück")</f>
        <v>Zurück</v>
      </c>
    </row>
    <row r="3" spans="1:7" x14ac:dyDescent="0.4">
      <c r="B3" s="7" t="s">
        <v>1225</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554</v>
      </c>
      <c r="C6" s="6" t="s">
        <v>555</v>
      </c>
      <c r="D6" s="9" t="s">
        <v>1203</v>
      </c>
      <c r="E6" s="9" t="s">
        <v>1204</v>
      </c>
      <c r="F6" s="9" t="s">
        <v>994</v>
      </c>
      <c r="G6" s="9" t="s">
        <v>222</v>
      </c>
    </row>
    <row r="7" spans="1:7" ht="24.9" x14ac:dyDescent="0.4">
      <c r="B7" s="10" t="s">
        <v>556</v>
      </c>
      <c r="C7" s="10" t="s">
        <v>557</v>
      </c>
      <c r="D7" s="11" t="s">
        <v>58</v>
      </c>
      <c r="E7" s="11" t="s">
        <v>59</v>
      </c>
      <c r="F7" s="11" t="s">
        <v>59</v>
      </c>
      <c r="G7" s="11" t="s">
        <v>59</v>
      </c>
    </row>
    <row r="8" spans="1:7" ht="24.9" x14ac:dyDescent="0.4">
      <c r="B8" s="6" t="s">
        <v>558</v>
      </c>
      <c r="C8" s="6" t="s">
        <v>559</v>
      </c>
      <c r="D8" s="9" t="s">
        <v>1205</v>
      </c>
      <c r="E8" s="9" t="s">
        <v>1206</v>
      </c>
      <c r="F8" s="9" t="s">
        <v>497</v>
      </c>
      <c r="G8" s="9" t="s">
        <v>497</v>
      </c>
    </row>
    <row r="9" spans="1:7" ht="24.9" x14ac:dyDescent="0.4">
      <c r="B9" s="10" t="s">
        <v>560</v>
      </c>
      <c r="C9" s="10" t="s">
        <v>561</v>
      </c>
      <c r="D9" s="11" t="s">
        <v>1207</v>
      </c>
      <c r="E9" s="11" t="s">
        <v>1208</v>
      </c>
      <c r="F9" s="11" t="s">
        <v>1209</v>
      </c>
      <c r="G9" s="11" t="s">
        <v>563</v>
      </c>
    </row>
    <row r="10" spans="1:7" ht="24.9" x14ac:dyDescent="0.4">
      <c r="B10" s="6" t="s">
        <v>564</v>
      </c>
      <c r="C10" s="6" t="s">
        <v>565</v>
      </c>
      <c r="D10" s="9" t="s">
        <v>1210</v>
      </c>
      <c r="E10" s="9" t="s">
        <v>1211</v>
      </c>
      <c r="F10" s="9" t="s">
        <v>1212</v>
      </c>
      <c r="G10" s="9" t="s">
        <v>567</v>
      </c>
    </row>
    <row r="11" spans="1:7" ht="24.9" x14ac:dyDescent="0.4">
      <c r="B11" s="10" t="s">
        <v>568</v>
      </c>
      <c r="C11" s="10" t="s">
        <v>569</v>
      </c>
      <c r="D11" s="11" t="s">
        <v>1213</v>
      </c>
      <c r="E11" s="11" t="s">
        <v>1214</v>
      </c>
      <c r="F11" s="11" t="s">
        <v>1215</v>
      </c>
      <c r="G11" s="11" t="s">
        <v>571</v>
      </c>
    </row>
    <row r="12" spans="1:7" ht="24.9" x14ac:dyDescent="0.4">
      <c r="B12" s="6" t="s">
        <v>572</v>
      </c>
      <c r="C12" s="6" t="s">
        <v>573</v>
      </c>
      <c r="D12" s="9" t="s">
        <v>1216</v>
      </c>
      <c r="E12" s="9" t="s">
        <v>1217</v>
      </c>
      <c r="F12" s="9" t="s">
        <v>1218</v>
      </c>
      <c r="G12" s="9" t="s">
        <v>1219</v>
      </c>
    </row>
    <row r="13" spans="1:7" ht="24.9" x14ac:dyDescent="0.4">
      <c r="B13" s="10" t="s">
        <v>576</v>
      </c>
      <c r="C13" s="10" t="s">
        <v>368</v>
      </c>
      <c r="D13" s="11" t="s">
        <v>1220</v>
      </c>
      <c r="E13" s="11" t="s">
        <v>1221</v>
      </c>
      <c r="F13" s="11" t="s">
        <v>507</v>
      </c>
      <c r="G13" s="11" t="s">
        <v>507</v>
      </c>
    </row>
    <row r="14" spans="1:7" ht="24.9" x14ac:dyDescent="0.4">
      <c r="B14" s="6" t="s">
        <v>577</v>
      </c>
      <c r="C14" s="6" t="s">
        <v>578</v>
      </c>
      <c r="D14" s="9" t="s">
        <v>1222</v>
      </c>
      <c r="E14" s="9" t="s">
        <v>1222</v>
      </c>
      <c r="F14" s="9" t="s">
        <v>580</v>
      </c>
      <c r="G14" s="9" t="s">
        <v>580</v>
      </c>
    </row>
    <row r="15" spans="1:7" ht="24.9" x14ac:dyDescent="0.4">
      <c r="B15" s="10" t="s">
        <v>581</v>
      </c>
      <c r="C15" s="10" t="s">
        <v>582</v>
      </c>
      <c r="D15" s="11" t="s">
        <v>1223</v>
      </c>
      <c r="E15" s="11" t="s">
        <v>1224</v>
      </c>
      <c r="F15" s="11" t="s">
        <v>584</v>
      </c>
      <c r="G15" s="11" t="s">
        <v>584</v>
      </c>
    </row>
    <row r="16" spans="1:7" x14ac:dyDescent="0.4">
      <c r="B16"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7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heetViews>
  <sheetFormatPr baseColWidth="10" defaultRowHeight="14.6" x14ac:dyDescent="0.4"/>
  <cols>
    <col min="2" max="2" width="9.69140625" customWidth="1"/>
    <col min="3" max="3" width="49.6132812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HSMDEF-HSM-IMPL'!A1", "Zurück")</f>
        <v>Zurück</v>
      </c>
    </row>
    <row r="3" spans="1:7" x14ac:dyDescent="0.4">
      <c r="B3" s="7" t="s">
        <v>900</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61</v>
      </c>
      <c r="C6" s="21"/>
      <c r="D6" s="29"/>
      <c r="E6" s="29"/>
      <c r="F6" s="29"/>
      <c r="G6" s="29"/>
    </row>
    <row r="7" spans="1:7" ht="24.9" x14ac:dyDescent="0.4">
      <c r="B7" s="6" t="s">
        <v>130</v>
      </c>
      <c r="C7" s="6" t="s">
        <v>131</v>
      </c>
      <c r="D7" s="9" t="s">
        <v>887</v>
      </c>
      <c r="E7" s="9" t="s">
        <v>888</v>
      </c>
      <c r="F7" s="9" t="s">
        <v>889</v>
      </c>
      <c r="G7" s="9" t="s">
        <v>133</v>
      </c>
    </row>
    <row r="8" spans="1:7" ht="24.9" x14ac:dyDescent="0.4">
      <c r="B8" s="6" t="s">
        <v>134</v>
      </c>
      <c r="C8" s="6" t="s">
        <v>135</v>
      </c>
      <c r="D8" s="9" t="s">
        <v>890</v>
      </c>
      <c r="E8" s="9" t="s">
        <v>891</v>
      </c>
      <c r="F8" s="9" t="s">
        <v>892</v>
      </c>
      <c r="G8" s="9" t="s">
        <v>137</v>
      </c>
    </row>
    <row r="9" spans="1:7" x14ac:dyDescent="0.4">
      <c r="B9" s="21" t="s">
        <v>41</v>
      </c>
      <c r="C9" s="21"/>
      <c r="D9" s="29"/>
      <c r="E9" s="29"/>
      <c r="F9" s="29"/>
      <c r="G9" s="29"/>
    </row>
    <row r="10" spans="1:7" ht="24.9" x14ac:dyDescent="0.4">
      <c r="B10" s="6" t="s">
        <v>138</v>
      </c>
      <c r="C10" s="6" t="s">
        <v>139</v>
      </c>
      <c r="D10" s="9" t="s">
        <v>893</v>
      </c>
      <c r="E10" s="9" t="s">
        <v>894</v>
      </c>
      <c r="F10" s="9" t="s">
        <v>93</v>
      </c>
      <c r="G10" s="9" t="s">
        <v>93</v>
      </c>
    </row>
    <row r="11" spans="1:7" ht="24.9" x14ac:dyDescent="0.4">
      <c r="B11" s="6" t="s">
        <v>140</v>
      </c>
      <c r="C11" s="6" t="s">
        <v>43</v>
      </c>
      <c r="D11" s="9" t="s">
        <v>895</v>
      </c>
      <c r="E11" s="9" t="s">
        <v>896</v>
      </c>
      <c r="F11" s="9" t="s">
        <v>93</v>
      </c>
      <c r="G11" s="9" t="s">
        <v>93</v>
      </c>
    </row>
    <row r="12" spans="1:7" ht="24.9" x14ac:dyDescent="0.4">
      <c r="B12" s="6" t="s">
        <v>141</v>
      </c>
      <c r="C12" s="6" t="s">
        <v>47</v>
      </c>
      <c r="D12" s="9" t="s">
        <v>897</v>
      </c>
      <c r="E12" s="9" t="s">
        <v>897</v>
      </c>
      <c r="F12" s="9" t="s">
        <v>143</v>
      </c>
      <c r="G12" s="9" t="s">
        <v>143</v>
      </c>
    </row>
    <row r="13" spans="1:7" ht="24.9" x14ac:dyDescent="0.4">
      <c r="B13" s="6" t="s">
        <v>144</v>
      </c>
      <c r="C13" s="6" t="s">
        <v>51</v>
      </c>
      <c r="D13" s="9" t="s">
        <v>898</v>
      </c>
      <c r="E13" s="9" t="s">
        <v>899</v>
      </c>
      <c r="F13" s="9" t="s">
        <v>45</v>
      </c>
      <c r="G13" s="9" t="s">
        <v>45</v>
      </c>
    </row>
    <row r="14" spans="1:7" x14ac:dyDescent="0.4">
      <c r="B14" s="13" t="s">
        <v>859</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7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workbookViewId="0"/>
  </sheetViews>
  <sheetFormatPr baseColWidth="10" defaultRowHeight="14.6" x14ac:dyDescent="0.4"/>
  <cols>
    <col min="2" max="2" width="9.69140625" customWidth="1"/>
    <col min="3" max="3" width="99.3046875" customWidth="1"/>
    <col min="4" max="4" width="250.69140625" customWidth="1"/>
  </cols>
  <sheetData>
    <row r="1" spans="1:4" x14ac:dyDescent="0.4">
      <c r="A1" s="2" t="str">
        <f>HYPERLINK("#'Auswahl Auswertungsmodul'!A1", "Zurück zum Start")</f>
        <v>Zurück zum Start</v>
      </c>
    </row>
    <row r="2" spans="1:4" x14ac:dyDescent="0.4">
      <c r="A2" s="2" t="str">
        <f>HYPERLINK("#'Auswahl HSMDEF-HSM-IMPL'!A1", "Zurück")</f>
        <v>Zurück</v>
      </c>
    </row>
    <row r="3" spans="1:4" x14ac:dyDescent="0.4">
      <c r="B3" s="7" t="s">
        <v>1479</v>
      </c>
    </row>
    <row r="4" spans="1:4" x14ac:dyDescent="0.4">
      <c r="B4" s="3" t="s">
        <v>36</v>
      </c>
      <c r="C4" s="4" t="s">
        <v>345</v>
      </c>
      <c r="D4" s="4" t="s">
        <v>1028</v>
      </c>
    </row>
    <row r="5" spans="1:4" ht="87" x14ac:dyDescent="0.4">
      <c r="B5" s="5" t="s">
        <v>554</v>
      </c>
      <c r="C5" s="6" t="s">
        <v>555</v>
      </c>
      <c r="D5" s="6" t="s">
        <v>1469</v>
      </c>
    </row>
    <row r="6" spans="1:4" x14ac:dyDescent="0.4">
      <c r="B6" s="14" t="s">
        <v>556</v>
      </c>
      <c r="C6" s="10" t="s">
        <v>557</v>
      </c>
      <c r="D6" s="10" t="s">
        <v>1470</v>
      </c>
    </row>
    <row r="7" spans="1:4" ht="136.75" x14ac:dyDescent="0.4">
      <c r="B7" s="5" t="s">
        <v>558</v>
      </c>
      <c r="C7" s="6" t="s">
        <v>559</v>
      </c>
      <c r="D7" s="6" t="s">
        <v>1471</v>
      </c>
    </row>
    <row r="8" spans="1:4" ht="136.75" x14ac:dyDescent="0.4">
      <c r="B8" s="14" t="s">
        <v>560</v>
      </c>
      <c r="C8" s="10" t="s">
        <v>561</v>
      </c>
      <c r="D8" s="10" t="s">
        <v>1472</v>
      </c>
    </row>
    <row r="9" spans="1:4" ht="261" x14ac:dyDescent="0.4">
      <c r="B9" s="5" t="s">
        <v>564</v>
      </c>
      <c r="C9" s="6" t="s">
        <v>565</v>
      </c>
      <c r="D9" s="6" t="s">
        <v>1473</v>
      </c>
    </row>
    <row r="10" spans="1:4" ht="186.45" x14ac:dyDescent="0.4">
      <c r="B10" s="14" t="s">
        <v>568</v>
      </c>
      <c r="C10" s="10" t="s">
        <v>569</v>
      </c>
      <c r="D10" s="10" t="s">
        <v>1474</v>
      </c>
    </row>
    <row r="11" spans="1:4" ht="236.15" x14ac:dyDescent="0.4">
      <c r="B11" s="5" t="s">
        <v>572</v>
      </c>
      <c r="C11" s="6" t="s">
        <v>573</v>
      </c>
      <c r="D11" s="6" t="s">
        <v>1475</v>
      </c>
    </row>
    <row r="12" spans="1:4" ht="62.15" x14ac:dyDescent="0.4">
      <c r="B12" s="14" t="s">
        <v>576</v>
      </c>
      <c r="C12" s="10" t="s">
        <v>368</v>
      </c>
      <c r="D12" s="10" t="s">
        <v>1476</v>
      </c>
    </row>
    <row r="13" spans="1:4" ht="136.75" x14ac:dyDescent="0.4">
      <c r="B13" s="5" t="s">
        <v>577</v>
      </c>
      <c r="C13" s="6" t="s">
        <v>578</v>
      </c>
      <c r="D13" s="6" t="s">
        <v>1477</v>
      </c>
    </row>
    <row r="14" spans="1:4" ht="62.15" x14ac:dyDescent="0.4">
      <c r="B14" s="14" t="s">
        <v>581</v>
      </c>
      <c r="C14" s="10" t="s">
        <v>582</v>
      </c>
      <c r="D14" s="10" t="s">
        <v>1478</v>
      </c>
    </row>
  </sheetData>
  <pageMargins left="0.7" right="0.7" top="0.75" bottom="0.75" header="0.3" footer="0.3"/>
  <pageSetup paperSize="9" orientation="portrait" horizontalDpi="300" verticalDpi="300"/>
</worksheet>
</file>

<file path=xl/worksheets/sheet7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heetViews>
  <sheetFormatPr baseColWidth="10" defaultRowHeight="14.6" x14ac:dyDescent="0.4"/>
  <cols>
    <col min="2" max="2" width="9.69140625" customWidth="1"/>
    <col min="3" max="3" width="49.61328125" customWidth="1"/>
    <col min="4" max="4" width="172.23046875" customWidth="1"/>
  </cols>
  <sheetData>
    <row r="1" spans="1:4" x14ac:dyDescent="0.4">
      <c r="A1" s="2" t="str">
        <f>HYPERLINK("#'Auswahl Auswertungsmodul'!A1", "Zurück zum Start")</f>
        <v>Zurück zum Start</v>
      </c>
    </row>
    <row r="2" spans="1:4" x14ac:dyDescent="0.4">
      <c r="A2" s="2" t="str">
        <f>HYPERLINK("#'Auswahl HSMDEF-HSM-IMPL'!A1", "Zurück")</f>
        <v>Zurück</v>
      </c>
    </row>
    <row r="3" spans="1:4" x14ac:dyDescent="0.4">
      <c r="B3" s="7" t="s">
        <v>1046</v>
      </c>
    </row>
    <row r="4" spans="1:4" x14ac:dyDescent="0.4">
      <c r="B4" s="3" t="s">
        <v>36</v>
      </c>
      <c r="C4" s="4" t="s">
        <v>37</v>
      </c>
      <c r="D4" s="4" t="s">
        <v>1028</v>
      </c>
    </row>
    <row r="5" spans="1:4" x14ac:dyDescent="0.4">
      <c r="B5" s="21" t="s">
        <v>61</v>
      </c>
      <c r="C5" s="21"/>
      <c r="D5" s="21"/>
    </row>
    <row r="6" spans="1:4" x14ac:dyDescent="0.4">
      <c r="B6" s="5" t="s">
        <v>130</v>
      </c>
      <c r="C6" s="6" t="s">
        <v>131</v>
      </c>
      <c r="D6" s="6" t="s">
        <v>1042</v>
      </c>
    </row>
    <row r="7" spans="1:4" x14ac:dyDescent="0.4">
      <c r="B7" s="5" t="s">
        <v>134</v>
      </c>
      <c r="C7" s="6" t="s">
        <v>135</v>
      </c>
      <c r="D7" s="6" t="s">
        <v>1043</v>
      </c>
    </row>
    <row r="8" spans="1:4" x14ac:dyDescent="0.4">
      <c r="B8" s="21" t="s">
        <v>41</v>
      </c>
      <c r="C8" s="21"/>
      <c r="D8" s="21"/>
    </row>
    <row r="9" spans="1:4" ht="37.299999999999997" x14ac:dyDescent="0.4">
      <c r="B9" s="5" t="s">
        <v>138</v>
      </c>
      <c r="C9" s="6" t="s">
        <v>139</v>
      </c>
      <c r="D9" s="6" t="s">
        <v>1044</v>
      </c>
    </row>
    <row r="10" spans="1:4" x14ac:dyDescent="0.4">
      <c r="B10" s="5" t="s">
        <v>140</v>
      </c>
      <c r="C10" s="6" t="s">
        <v>43</v>
      </c>
      <c r="D10" s="6" t="s">
        <v>1045</v>
      </c>
    </row>
    <row r="11" spans="1:4" x14ac:dyDescent="0.4">
      <c r="B11" s="5" t="s">
        <v>141</v>
      </c>
      <c r="C11" s="6" t="s">
        <v>47</v>
      </c>
      <c r="D11" s="6" t="s">
        <v>1043</v>
      </c>
    </row>
    <row r="12" spans="1:4" x14ac:dyDescent="0.4">
      <c r="B12" s="5" t="s">
        <v>144</v>
      </c>
      <c r="C12" s="6" t="s">
        <v>51</v>
      </c>
      <c r="D12" s="6" t="s">
        <v>1042</v>
      </c>
    </row>
  </sheetData>
  <mergeCells count="2">
    <mergeCell ref="B5:D5"/>
    <mergeCell ref="B8:D8"/>
  </mergeCells>
  <pageMargins left="0.7" right="0.7" top="0.75" bottom="0.75" header="0.3" footer="0.3"/>
  <pageSetup paperSize="9" orientation="portrait" horizontalDpi="300" verticalDpi="30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baseColWidth="10" defaultRowHeight="14.6" x14ac:dyDescent="0.4"/>
  <cols>
    <col min="2" max="2" width="9.69140625" customWidth="1"/>
    <col min="3" max="3" width="54.69140625" customWidth="1"/>
    <col min="4" max="4" width="17" customWidth="1"/>
    <col min="5" max="5" width="22.69140625" customWidth="1"/>
    <col min="6" max="6" width="67.69140625" customWidth="1"/>
    <col min="7" max="7" width="85.69140625" customWidth="1"/>
    <col min="8" max="8" width="33.69140625" customWidth="1"/>
  </cols>
  <sheetData>
    <row r="1" spans="1:8" x14ac:dyDescent="0.4">
      <c r="A1" s="2" t="str">
        <f>HYPERLINK("#'Auswahl Auswertungsmodul'!A1", "Zurück zum Start")</f>
        <v>Zurück zum Start</v>
      </c>
    </row>
    <row r="2" spans="1:8" x14ac:dyDescent="0.4">
      <c r="A2" s="2" t="str">
        <f>HYPERLINK("#'Auswahl WI-HI-S'!A1", "Zurück")</f>
        <v>Zurück</v>
      </c>
    </row>
    <row r="3" spans="1:8" x14ac:dyDescent="0.4">
      <c r="B3" s="7" t="s">
        <v>1914</v>
      </c>
    </row>
    <row r="4" spans="1:8" x14ac:dyDescent="0.4">
      <c r="B4" s="25" t="s">
        <v>36</v>
      </c>
      <c r="C4" s="25" t="s">
        <v>345</v>
      </c>
      <c r="D4" s="25" t="s">
        <v>1608</v>
      </c>
      <c r="E4" s="26" t="s">
        <v>1580</v>
      </c>
      <c r="F4" s="23" t="s">
        <v>1581</v>
      </c>
      <c r="G4" s="25" t="s">
        <v>1581</v>
      </c>
      <c r="H4" s="25" t="s">
        <v>1581</v>
      </c>
    </row>
    <row r="5" spans="1:8" x14ac:dyDescent="0.4">
      <c r="B5" s="24"/>
      <c r="C5" s="24"/>
      <c r="D5" s="24"/>
      <c r="E5" s="27"/>
      <c r="F5" s="8" t="s">
        <v>1811</v>
      </c>
      <c r="G5" s="8" t="s">
        <v>1583</v>
      </c>
      <c r="H5" s="8" t="s">
        <v>14</v>
      </c>
    </row>
    <row r="6" spans="1:8" ht="24.9" x14ac:dyDescent="0.4">
      <c r="B6" s="6" t="s">
        <v>548</v>
      </c>
      <c r="C6" s="6" t="s">
        <v>549</v>
      </c>
      <c r="D6" s="6" t="s">
        <v>1610</v>
      </c>
      <c r="E6" s="9" t="s">
        <v>1904</v>
      </c>
      <c r="F6" s="9" t="s">
        <v>1905</v>
      </c>
      <c r="G6" s="9" t="s">
        <v>1906</v>
      </c>
      <c r="H6" s="9" t="s">
        <v>1907</v>
      </c>
    </row>
    <row r="7" spans="1:8" ht="24.9" x14ac:dyDescent="0.4">
      <c r="B7" s="6" t="s">
        <v>548</v>
      </c>
      <c r="C7" s="6" t="s">
        <v>549</v>
      </c>
      <c r="D7" s="6" t="s">
        <v>1613</v>
      </c>
      <c r="E7" s="9" t="s">
        <v>1611</v>
      </c>
      <c r="F7" s="9" t="s">
        <v>1908</v>
      </c>
      <c r="G7" s="9" t="s">
        <v>1891</v>
      </c>
      <c r="H7" s="9" t="s">
        <v>1909</v>
      </c>
    </row>
    <row r="8" spans="1:8" ht="24.9" x14ac:dyDescent="0.4">
      <c r="B8" s="6" t="s">
        <v>548</v>
      </c>
      <c r="C8" s="6" t="s">
        <v>549</v>
      </c>
      <c r="D8" s="6" t="s">
        <v>1617</v>
      </c>
      <c r="E8" s="9" t="s">
        <v>1910</v>
      </c>
      <c r="F8" s="9" t="s">
        <v>1911</v>
      </c>
      <c r="G8" s="9" t="s">
        <v>1912</v>
      </c>
      <c r="H8" s="9" t="s">
        <v>1913</v>
      </c>
    </row>
  </sheetData>
  <mergeCells count="5">
    <mergeCell ref="B4:B5"/>
    <mergeCell ref="C4:C5"/>
    <mergeCell ref="D4:D5"/>
    <mergeCell ref="E4:E5"/>
    <mergeCell ref="F4:H4"/>
  </mergeCells>
  <pageMargins left="0.7" right="0.7" top="0.75" bottom="0.75" header="0.3" footer="0.3"/>
  <pageSetup paperSize="9" orientation="portrait" horizontalDpi="300" verticalDpi="300"/>
</worksheet>
</file>

<file path=xl/worksheets/sheet7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baseColWidth="10" defaultRowHeight="14.6" x14ac:dyDescent="0.4"/>
  <cols>
    <col min="2" max="2" width="9.69140625" customWidth="1"/>
    <col min="3" max="3" width="49.6132812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HSMDEF-HSM-IMPL'!A1", "Zurück")</f>
        <v>Zurück</v>
      </c>
    </row>
    <row r="3" spans="1:7" x14ac:dyDescent="0.4">
      <c r="B3" s="7" t="s">
        <v>1662</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61</v>
      </c>
      <c r="C6" s="21"/>
      <c r="D6" s="29"/>
      <c r="E6" s="29"/>
      <c r="F6" s="29"/>
      <c r="G6" s="29"/>
    </row>
    <row r="7" spans="1:7" ht="24.9" x14ac:dyDescent="0.4">
      <c r="B7" s="6" t="s">
        <v>130</v>
      </c>
      <c r="C7" s="6" t="s">
        <v>131</v>
      </c>
      <c r="D7" s="9" t="s">
        <v>1650</v>
      </c>
      <c r="E7" s="9" t="s">
        <v>1655</v>
      </c>
      <c r="F7" s="9" t="s">
        <v>889</v>
      </c>
      <c r="G7" s="9" t="s">
        <v>133</v>
      </c>
    </row>
    <row r="8" spans="1:7" ht="24.9" x14ac:dyDescent="0.4">
      <c r="B8" s="6" t="s">
        <v>134</v>
      </c>
      <c r="C8" s="6" t="s">
        <v>135</v>
      </c>
      <c r="D8" s="9" t="s">
        <v>1656</v>
      </c>
      <c r="E8" s="9" t="s">
        <v>1657</v>
      </c>
      <c r="F8" s="9" t="s">
        <v>1658</v>
      </c>
      <c r="G8" s="9" t="s">
        <v>137</v>
      </c>
    </row>
    <row r="9" spans="1:7" x14ac:dyDescent="0.4">
      <c r="B9" s="21" t="s">
        <v>41</v>
      </c>
      <c r="C9" s="21"/>
      <c r="D9" s="29"/>
      <c r="E9" s="29"/>
      <c r="F9" s="29"/>
      <c r="G9" s="29"/>
    </row>
    <row r="10" spans="1:7" ht="24.9" x14ac:dyDescent="0.4">
      <c r="B10" s="6" t="s">
        <v>138</v>
      </c>
      <c r="C10" s="6" t="s">
        <v>139</v>
      </c>
      <c r="D10" s="9" t="s">
        <v>1601</v>
      </c>
      <c r="E10" s="9" t="s">
        <v>1659</v>
      </c>
      <c r="F10" s="9" t="s">
        <v>93</v>
      </c>
      <c r="G10" s="9" t="s">
        <v>93</v>
      </c>
    </row>
    <row r="11" spans="1:7" ht="24.9" x14ac:dyDescent="0.4">
      <c r="B11" s="6" t="s">
        <v>140</v>
      </c>
      <c r="C11" s="6" t="s">
        <v>43</v>
      </c>
      <c r="D11" s="9" t="s">
        <v>1601</v>
      </c>
      <c r="E11" s="9" t="s">
        <v>1660</v>
      </c>
      <c r="F11" s="9" t="s">
        <v>893</v>
      </c>
      <c r="G11" s="9" t="s">
        <v>93</v>
      </c>
    </row>
    <row r="12" spans="1:7" ht="24.9" x14ac:dyDescent="0.4">
      <c r="B12" s="6" t="s">
        <v>141</v>
      </c>
      <c r="C12" s="6" t="s">
        <v>47</v>
      </c>
      <c r="D12" s="9" t="s">
        <v>1661</v>
      </c>
      <c r="E12" s="9" t="s">
        <v>897</v>
      </c>
      <c r="F12" s="9" t="s">
        <v>143</v>
      </c>
      <c r="G12" s="9" t="s">
        <v>143</v>
      </c>
    </row>
    <row r="13" spans="1:7" ht="24.9" x14ac:dyDescent="0.4">
      <c r="B13" s="6" t="s">
        <v>144</v>
      </c>
      <c r="C13" s="6" t="s">
        <v>51</v>
      </c>
      <c r="D13" s="9" t="s">
        <v>1584</v>
      </c>
      <c r="E13" s="9" t="s">
        <v>45</v>
      </c>
      <c r="F13" s="9" t="s">
        <v>45</v>
      </c>
      <c r="G13" s="9" t="s">
        <v>45</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7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baseColWidth="10" defaultRowHeight="14.6" x14ac:dyDescent="0.4"/>
  <cols>
    <col min="2" max="2" width="9.69140625" customWidth="1"/>
    <col min="3" max="3" width="43.61328125" customWidth="1"/>
    <col min="4" max="4" width="9.69140625" customWidth="1"/>
    <col min="5" max="5" width="201.3828125" customWidth="1"/>
  </cols>
  <sheetData>
    <row r="1" spans="1:5" x14ac:dyDescent="0.4">
      <c r="A1" s="2" t="str">
        <f>HYPERLINK("#'Auswahl Auswertungsmodul'!A1", "Zurück zum Start")</f>
        <v>Zurück zum Start</v>
      </c>
    </row>
    <row r="2" spans="1:5" x14ac:dyDescent="0.4">
      <c r="A2" s="2" t="str">
        <f>HYPERLINK("#'Auswahl HSMDEF-HSM-IMPL'!A1", "Zurück")</f>
        <v>Zurück</v>
      </c>
    </row>
    <row r="3" spans="1:5" x14ac:dyDescent="0.4">
      <c r="B3" s="7" t="s">
        <v>1760</v>
      </c>
    </row>
    <row r="4" spans="1:5" x14ac:dyDescent="0.4">
      <c r="B4" s="3" t="s">
        <v>36</v>
      </c>
      <c r="C4" s="4" t="s">
        <v>37</v>
      </c>
      <c r="D4" s="3" t="s">
        <v>1747</v>
      </c>
      <c r="E4" s="4" t="s">
        <v>1028</v>
      </c>
    </row>
    <row r="5" spans="1:5" x14ac:dyDescent="0.4">
      <c r="B5" s="21" t="s">
        <v>61</v>
      </c>
      <c r="C5" s="21"/>
      <c r="D5" s="30"/>
      <c r="E5" s="21"/>
    </row>
    <row r="6" spans="1:5" x14ac:dyDescent="0.4">
      <c r="B6" s="5" t="s">
        <v>130</v>
      </c>
      <c r="C6" s="6" t="s">
        <v>131</v>
      </c>
      <c r="D6" s="5" t="s">
        <v>4</v>
      </c>
      <c r="E6" s="6" t="s">
        <v>1756</v>
      </c>
    </row>
    <row r="7" spans="1:5" x14ac:dyDescent="0.4">
      <c r="B7" s="5" t="s">
        <v>130</v>
      </c>
      <c r="C7" s="6" t="s">
        <v>131</v>
      </c>
      <c r="D7" s="5" t="s">
        <v>10</v>
      </c>
      <c r="E7" s="6" t="s">
        <v>1757</v>
      </c>
    </row>
    <row r="8" spans="1:5" x14ac:dyDescent="0.4">
      <c r="B8" s="5" t="s">
        <v>134</v>
      </c>
      <c r="C8" s="6" t="s">
        <v>135</v>
      </c>
      <c r="D8" s="5" t="s">
        <v>10</v>
      </c>
      <c r="E8" s="6" t="s">
        <v>1758</v>
      </c>
    </row>
    <row r="9" spans="1:5" x14ac:dyDescent="0.4">
      <c r="B9" s="21" t="s">
        <v>41</v>
      </c>
      <c r="C9" s="21"/>
      <c r="D9" s="30"/>
      <c r="E9" s="21"/>
    </row>
    <row r="10" spans="1:5" x14ac:dyDescent="0.4">
      <c r="B10" s="5" t="s">
        <v>140</v>
      </c>
      <c r="C10" s="6" t="s">
        <v>43</v>
      </c>
      <c r="D10" s="5" t="s">
        <v>10</v>
      </c>
      <c r="E10" s="6" t="s">
        <v>1759</v>
      </c>
    </row>
    <row r="11" spans="1:5" x14ac:dyDescent="0.4">
      <c r="B11" s="5" t="s">
        <v>141</v>
      </c>
      <c r="C11" s="6" t="s">
        <v>47</v>
      </c>
      <c r="D11" s="5" t="s">
        <v>4</v>
      </c>
      <c r="E11" s="6" t="s">
        <v>1756</v>
      </c>
    </row>
  </sheetData>
  <mergeCells count="2">
    <mergeCell ref="B5:E5"/>
    <mergeCell ref="B9:E9"/>
  </mergeCells>
  <pageMargins left="0.7" right="0.7" top="0.75" bottom="0.75" header="0.3" footer="0.3"/>
  <pageSetup paperSize="9" orientation="portrait" horizontalDpi="300" verticalDpi="300"/>
</worksheet>
</file>

<file path=xl/worksheets/sheet7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heetViews>
  <sheetFormatPr baseColWidth="10" defaultRowHeight="14.6" x14ac:dyDescent="0.4"/>
  <cols>
    <col min="2" max="2" width="9.69140625" customWidth="1"/>
    <col min="3" max="3" width="99.304687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HSMDEF-HSM-IMPL'!A1", "Zurück")</f>
        <v>Zurück</v>
      </c>
    </row>
    <row r="3" spans="1:7" x14ac:dyDescent="0.4">
      <c r="B3" s="7" t="s">
        <v>1931</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554</v>
      </c>
      <c r="C6" s="6" t="s">
        <v>555</v>
      </c>
      <c r="D6" s="9" t="s">
        <v>1689</v>
      </c>
      <c r="E6" s="9" t="s">
        <v>1298</v>
      </c>
      <c r="F6" s="9" t="s">
        <v>1691</v>
      </c>
      <c r="G6" s="9" t="s">
        <v>222</v>
      </c>
    </row>
    <row r="7" spans="1:7" ht="24.9" x14ac:dyDescent="0.4">
      <c r="B7" s="10" t="s">
        <v>556</v>
      </c>
      <c r="C7" s="10" t="s">
        <v>557</v>
      </c>
      <c r="D7" s="11" t="s">
        <v>1588</v>
      </c>
      <c r="E7" s="11" t="s">
        <v>59</v>
      </c>
      <c r="F7" s="11" t="s">
        <v>59</v>
      </c>
      <c r="G7" s="11" t="s">
        <v>59</v>
      </c>
    </row>
    <row r="8" spans="1:7" ht="24.9" x14ac:dyDescent="0.4">
      <c r="B8" s="6" t="s">
        <v>558</v>
      </c>
      <c r="C8" s="6" t="s">
        <v>559</v>
      </c>
      <c r="D8" s="9" t="s">
        <v>1853</v>
      </c>
      <c r="E8" s="9" t="s">
        <v>1915</v>
      </c>
      <c r="F8" s="9" t="s">
        <v>497</v>
      </c>
      <c r="G8" s="9" t="s">
        <v>497</v>
      </c>
    </row>
    <row r="9" spans="1:7" ht="24.9" x14ac:dyDescent="0.4">
      <c r="B9" s="10" t="s">
        <v>560</v>
      </c>
      <c r="C9" s="10" t="s">
        <v>561</v>
      </c>
      <c r="D9" s="11" t="s">
        <v>1916</v>
      </c>
      <c r="E9" s="11" t="s">
        <v>1917</v>
      </c>
      <c r="F9" s="11" t="s">
        <v>1918</v>
      </c>
      <c r="G9" s="11" t="s">
        <v>563</v>
      </c>
    </row>
    <row r="10" spans="1:7" ht="24.9" x14ac:dyDescent="0.4">
      <c r="B10" s="6" t="s">
        <v>564</v>
      </c>
      <c r="C10" s="6" t="s">
        <v>565</v>
      </c>
      <c r="D10" s="9" t="s">
        <v>1919</v>
      </c>
      <c r="E10" s="9" t="s">
        <v>1920</v>
      </c>
      <c r="F10" s="9" t="s">
        <v>1921</v>
      </c>
      <c r="G10" s="9" t="s">
        <v>567</v>
      </c>
    </row>
    <row r="11" spans="1:7" ht="24.9" x14ac:dyDescent="0.4">
      <c r="B11" s="10" t="s">
        <v>568</v>
      </c>
      <c r="C11" s="10" t="s">
        <v>569</v>
      </c>
      <c r="D11" s="11" t="s">
        <v>1922</v>
      </c>
      <c r="E11" s="11" t="s">
        <v>1923</v>
      </c>
      <c r="F11" s="11" t="s">
        <v>1924</v>
      </c>
      <c r="G11" s="11" t="s">
        <v>1924</v>
      </c>
    </row>
    <row r="12" spans="1:7" ht="24.9" x14ac:dyDescent="0.4">
      <c r="B12" s="6" t="s">
        <v>572</v>
      </c>
      <c r="C12" s="6" t="s">
        <v>573</v>
      </c>
      <c r="D12" s="9" t="s">
        <v>1925</v>
      </c>
      <c r="E12" s="9" t="s">
        <v>1926</v>
      </c>
      <c r="F12" s="9" t="s">
        <v>1927</v>
      </c>
      <c r="G12" s="9" t="s">
        <v>1219</v>
      </c>
    </row>
    <row r="13" spans="1:7" ht="24.9" x14ac:dyDescent="0.4">
      <c r="B13" s="10" t="s">
        <v>576</v>
      </c>
      <c r="C13" s="10" t="s">
        <v>368</v>
      </c>
      <c r="D13" s="11" t="s">
        <v>1864</v>
      </c>
      <c r="E13" s="11" t="s">
        <v>539</v>
      </c>
      <c r="F13" s="11" t="s">
        <v>539</v>
      </c>
      <c r="G13" s="11" t="s">
        <v>539</v>
      </c>
    </row>
    <row r="14" spans="1:7" ht="24.9" x14ac:dyDescent="0.4">
      <c r="B14" s="6" t="s">
        <v>577</v>
      </c>
      <c r="C14" s="6" t="s">
        <v>578</v>
      </c>
      <c r="D14" s="9" t="s">
        <v>1928</v>
      </c>
      <c r="E14" s="9" t="s">
        <v>1929</v>
      </c>
      <c r="F14" s="9" t="s">
        <v>1930</v>
      </c>
      <c r="G14" s="9" t="s">
        <v>580</v>
      </c>
    </row>
    <row r="15" spans="1:7" ht="24.9" x14ac:dyDescent="0.4">
      <c r="B15" s="10" t="s">
        <v>581</v>
      </c>
      <c r="C15" s="10" t="s">
        <v>582</v>
      </c>
      <c r="D15" s="11" t="s">
        <v>1647</v>
      </c>
      <c r="E15" s="11" t="s">
        <v>1397</v>
      </c>
      <c r="F15" s="11" t="s">
        <v>1649</v>
      </c>
      <c r="G15" s="11" t="s">
        <v>1649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7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heetViews>
  <sheetFormatPr baseColWidth="10" defaultRowHeight="14.6" x14ac:dyDescent="0.4"/>
  <cols>
    <col min="2" max="2" width="9.69140625" customWidth="1"/>
    <col min="3" max="3" width="115.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HSMDEF-HSM-IMPL'!A1", "Zurück")</f>
        <v>Zurück</v>
      </c>
    </row>
    <row r="3" spans="1:5" x14ac:dyDescent="0.4">
      <c r="B3" s="7" t="s">
        <v>2144</v>
      </c>
    </row>
    <row r="4" spans="1:5" x14ac:dyDescent="0.4">
      <c r="B4" s="3" t="s">
        <v>36</v>
      </c>
      <c r="C4" s="4" t="s">
        <v>2081</v>
      </c>
      <c r="D4" s="3" t="s">
        <v>1747</v>
      </c>
      <c r="E4" s="4" t="s">
        <v>1028</v>
      </c>
    </row>
    <row r="5" spans="1:5" ht="62.15" x14ac:dyDescent="0.4">
      <c r="B5" s="5" t="s">
        <v>554</v>
      </c>
      <c r="C5" s="6" t="s">
        <v>555</v>
      </c>
      <c r="D5" s="5" t="s">
        <v>7</v>
      </c>
      <c r="E5" s="6" t="s">
        <v>2129</v>
      </c>
    </row>
    <row r="6" spans="1:5" x14ac:dyDescent="0.4">
      <c r="B6" s="14" t="s">
        <v>554</v>
      </c>
      <c r="C6" s="10" t="s">
        <v>555</v>
      </c>
      <c r="D6" s="14" t="s">
        <v>10</v>
      </c>
      <c r="E6" s="10" t="s">
        <v>1759</v>
      </c>
    </row>
    <row r="7" spans="1:5" ht="261" x14ac:dyDescent="0.4">
      <c r="B7" s="5" t="s">
        <v>558</v>
      </c>
      <c r="C7" s="6" t="s">
        <v>559</v>
      </c>
      <c r="D7" s="5" t="s">
        <v>7</v>
      </c>
      <c r="E7" s="6" t="s">
        <v>2130</v>
      </c>
    </row>
    <row r="8" spans="1:5" ht="409.6" x14ac:dyDescent="0.4">
      <c r="B8" s="14" t="s">
        <v>560</v>
      </c>
      <c r="C8" s="10" t="s">
        <v>561</v>
      </c>
      <c r="D8" s="14" t="s">
        <v>7</v>
      </c>
      <c r="E8" s="10" t="s">
        <v>2131</v>
      </c>
    </row>
    <row r="9" spans="1:5" x14ac:dyDescent="0.4">
      <c r="B9" s="5" t="s">
        <v>560</v>
      </c>
      <c r="C9" s="6" t="s">
        <v>561</v>
      </c>
      <c r="D9" s="5" t="s">
        <v>10</v>
      </c>
      <c r="E9" s="6" t="s">
        <v>1758</v>
      </c>
    </row>
    <row r="10" spans="1:5" ht="62.15" x14ac:dyDescent="0.4">
      <c r="B10" s="14" t="s">
        <v>564</v>
      </c>
      <c r="C10" s="10" t="s">
        <v>565</v>
      </c>
      <c r="D10" s="14" t="s">
        <v>7</v>
      </c>
      <c r="E10" s="10" t="s">
        <v>2132</v>
      </c>
    </row>
    <row r="11" spans="1:5" x14ac:dyDescent="0.4">
      <c r="B11" s="5" t="s">
        <v>564</v>
      </c>
      <c r="C11" s="6" t="s">
        <v>565</v>
      </c>
      <c r="D11" s="5" t="s">
        <v>10</v>
      </c>
      <c r="E11" s="6" t="s">
        <v>1758</v>
      </c>
    </row>
    <row r="12" spans="1:5" ht="285.89999999999998" x14ac:dyDescent="0.4">
      <c r="B12" s="14" t="s">
        <v>568</v>
      </c>
      <c r="C12" s="10" t="s">
        <v>569</v>
      </c>
      <c r="D12" s="14" t="s">
        <v>7</v>
      </c>
      <c r="E12" s="10" t="s">
        <v>2133</v>
      </c>
    </row>
    <row r="13" spans="1:5" ht="37.299999999999997" x14ac:dyDescent="0.4">
      <c r="B13" s="5" t="s">
        <v>568</v>
      </c>
      <c r="C13" s="6" t="s">
        <v>569</v>
      </c>
      <c r="D13" s="5" t="s">
        <v>13</v>
      </c>
      <c r="E13" s="6" t="s">
        <v>2134</v>
      </c>
    </row>
    <row r="14" spans="1:5" ht="409.6" x14ac:dyDescent="0.4">
      <c r="B14" s="14" t="s">
        <v>572</v>
      </c>
      <c r="C14" s="10" t="s">
        <v>573</v>
      </c>
      <c r="D14" s="14" t="s">
        <v>7</v>
      </c>
      <c r="E14" s="10" t="s">
        <v>2135</v>
      </c>
    </row>
    <row r="15" spans="1:5" x14ac:dyDescent="0.4">
      <c r="B15" s="5" t="s">
        <v>572</v>
      </c>
      <c r="C15" s="6" t="s">
        <v>573</v>
      </c>
      <c r="D15" s="5" t="s">
        <v>10</v>
      </c>
      <c r="E15" s="6" t="s">
        <v>2136</v>
      </c>
    </row>
    <row r="16" spans="1:5" x14ac:dyDescent="0.4">
      <c r="B16" s="14" t="s">
        <v>572</v>
      </c>
      <c r="C16" s="10" t="s">
        <v>573</v>
      </c>
      <c r="D16" s="14" t="s">
        <v>13</v>
      </c>
      <c r="E16" s="10" t="s">
        <v>2137</v>
      </c>
    </row>
    <row r="17" spans="2:5" x14ac:dyDescent="0.4">
      <c r="B17" s="5" t="s">
        <v>576</v>
      </c>
      <c r="C17" s="6" t="s">
        <v>368</v>
      </c>
      <c r="D17" s="5" t="s">
        <v>7</v>
      </c>
      <c r="E17" s="6" t="s">
        <v>2138</v>
      </c>
    </row>
    <row r="18" spans="2:5" x14ac:dyDescent="0.4">
      <c r="B18" s="14" t="s">
        <v>576</v>
      </c>
      <c r="C18" s="10" t="s">
        <v>368</v>
      </c>
      <c r="D18" s="14" t="s">
        <v>10</v>
      </c>
      <c r="E18" s="10" t="s">
        <v>1758</v>
      </c>
    </row>
    <row r="19" spans="2:5" x14ac:dyDescent="0.4">
      <c r="B19" s="5" t="s">
        <v>576</v>
      </c>
      <c r="C19" s="6" t="s">
        <v>368</v>
      </c>
      <c r="D19" s="5" t="s">
        <v>13</v>
      </c>
      <c r="E19" s="6" t="s">
        <v>2139</v>
      </c>
    </row>
    <row r="20" spans="2:5" ht="310.75" x14ac:dyDescent="0.4">
      <c r="B20" s="14" t="s">
        <v>577</v>
      </c>
      <c r="C20" s="10" t="s">
        <v>578</v>
      </c>
      <c r="D20" s="14" t="s">
        <v>7</v>
      </c>
      <c r="E20" s="10" t="s">
        <v>2140</v>
      </c>
    </row>
    <row r="21" spans="2:5" ht="87" x14ac:dyDescent="0.4">
      <c r="B21" s="5" t="s">
        <v>577</v>
      </c>
      <c r="C21" s="6" t="s">
        <v>578</v>
      </c>
      <c r="D21" s="5" t="s">
        <v>10</v>
      </c>
      <c r="E21" s="6" t="s">
        <v>2141</v>
      </c>
    </row>
    <row r="22" spans="2:5" ht="124.3" x14ac:dyDescent="0.4">
      <c r="B22" s="14" t="s">
        <v>581</v>
      </c>
      <c r="C22" s="10" t="s">
        <v>582</v>
      </c>
      <c r="D22" s="14" t="s">
        <v>7</v>
      </c>
      <c r="E22" s="10" t="s">
        <v>2142</v>
      </c>
    </row>
    <row r="23" spans="2:5" ht="24.9" x14ac:dyDescent="0.4">
      <c r="B23" s="5" t="s">
        <v>581</v>
      </c>
      <c r="C23" s="6" t="s">
        <v>582</v>
      </c>
      <c r="D23" s="5" t="s">
        <v>13</v>
      </c>
      <c r="E23" s="6" t="s">
        <v>2143</v>
      </c>
    </row>
  </sheetData>
  <pageMargins left="0.7" right="0.7" top="0.75" bottom="0.75" header="0.3" footer="0.3"/>
  <pageSetup paperSize="9" orientation="portrait" horizontalDpi="300" verticalDpi="300"/>
</worksheet>
</file>

<file path=xl/worksheets/sheet7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baseColWidth="10" defaultRowHeight="14.6" x14ac:dyDescent="0.4"/>
  <cols>
    <col min="2" max="2" width="9.69140625" customWidth="1"/>
    <col min="3" max="3" width="49.6132812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HSMDEF-HSM-IMPL'!A1", "Zurück")</f>
        <v>Zurück</v>
      </c>
    </row>
    <row r="3" spans="1:6" x14ac:dyDescent="0.4">
      <c r="B3" s="7" t="s">
        <v>2312</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61</v>
      </c>
      <c r="C6" s="21"/>
      <c r="D6" s="29"/>
      <c r="E6" s="29"/>
      <c r="F6" s="29"/>
    </row>
    <row r="7" spans="1:6" ht="24.9" x14ac:dyDescent="0.4">
      <c r="B7" s="6" t="s">
        <v>130</v>
      </c>
      <c r="C7" s="6" t="s">
        <v>131</v>
      </c>
      <c r="D7" s="9" t="s">
        <v>1650</v>
      </c>
      <c r="E7" s="9" t="s">
        <v>1718</v>
      </c>
      <c r="F7" s="9" t="s">
        <v>887</v>
      </c>
    </row>
    <row r="8" spans="1:6" ht="24.9" x14ac:dyDescent="0.4">
      <c r="B8" s="6" t="s">
        <v>134</v>
      </c>
      <c r="C8" s="6" t="s">
        <v>135</v>
      </c>
      <c r="D8" s="9" t="s">
        <v>1656</v>
      </c>
      <c r="E8" s="9" t="s">
        <v>2059</v>
      </c>
      <c r="F8" s="9" t="s">
        <v>892</v>
      </c>
    </row>
    <row r="9" spans="1:6" x14ac:dyDescent="0.4">
      <c r="B9" s="21" t="s">
        <v>41</v>
      </c>
      <c r="C9" s="21"/>
      <c r="D9" s="29"/>
      <c r="E9" s="29"/>
      <c r="F9" s="29"/>
    </row>
    <row r="10" spans="1:6" ht="24.9" x14ac:dyDescent="0.4">
      <c r="B10" s="6" t="s">
        <v>138</v>
      </c>
      <c r="C10" s="6" t="s">
        <v>139</v>
      </c>
      <c r="D10" s="9" t="s">
        <v>1601</v>
      </c>
      <c r="E10" s="9" t="s">
        <v>93</v>
      </c>
      <c r="F10" s="9" t="s">
        <v>93</v>
      </c>
    </row>
    <row r="11" spans="1:6" ht="24.9" x14ac:dyDescent="0.4">
      <c r="B11" s="6" t="s">
        <v>140</v>
      </c>
      <c r="C11" s="6" t="s">
        <v>43</v>
      </c>
      <c r="D11" s="9" t="s">
        <v>1601</v>
      </c>
      <c r="E11" s="9" t="s">
        <v>1300</v>
      </c>
      <c r="F11" s="9" t="s">
        <v>93</v>
      </c>
    </row>
    <row r="12" spans="1:6" ht="24.9" x14ac:dyDescent="0.4">
      <c r="B12" s="6" t="s">
        <v>141</v>
      </c>
      <c r="C12" s="6" t="s">
        <v>47</v>
      </c>
      <c r="D12" s="9" t="s">
        <v>1661</v>
      </c>
      <c r="E12" s="9" t="s">
        <v>143</v>
      </c>
      <c r="F12" s="9" t="s">
        <v>143</v>
      </c>
    </row>
    <row r="13" spans="1:6" ht="24.9" x14ac:dyDescent="0.4">
      <c r="B13" s="6" t="s">
        <v>144</v>
      </c>
      <c r="C13" s="6" t="s">
        <v>51</v>
      </c>
      <c r="D13" s="9" t="s">
        <v>1584</v>
      </c>
      <c r="E13" s="9" t="s">
        <v>899</v>
      </c>
      <c r="F13" s="9" t="s">
        <v>45</v>
      </c>
    </row>
  </sheetData>
  <mergeCells count="6">
    <mergeCell ref="B9:F9"/>
    <mergeCell ref="B4:B5"/>
    <mergeCell ref="C4:C5"/>
    <mergeCell ref="D4:D5"/>
    <mergeCell ref="E4:F4"/>
    <mergeCell ref="B6:F6"/>
  </mergeCells>
  <pageMargins left="0.7" right="0.7" top="0.75" bottom="0.75" header="0.3" footer="0.3"/>
  <pageSetup paperSize="9" orientation="portrait" horizontalDpi="300" verticalDpi="300"/>
</worksheet>
</file>

<file path=xl/worksheets/sheet7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43.61328125" customWidth="1"/>
    <col min="4" max="4" width="9.69140625" customWidth="1"/>
    <col min="5" max="5" width="90.765625" customWidth="1"/>
  </cols>
  <sheetData>
    <row r="1" spans="1:5" x14ac:dyDescent="0.4">
      <c r="A1" s="2" t="str">
        <f>HYPERLINK("#'Auswahl Auswertungsmodul'!A1", "Zurück zum Start")</f>
        <v>Zurück zum Start</v>
      </c>
    </row>
    <row r="2" spans="1:5" x14ac:dyDescent="0.4">
      <c r="A2" s="2" t="str">
        <f>HYPERLINK("#'Auswahl HSMDEF-HSM-IMPL'!A1", "Zurück")</f>
        <v>Zurück</v>
      </c>
    </row>
    <row r="3" spans="1:5" x14ac:dyDescent="0.4">
      <c r="B3" s="7" t="s">
        <v>2350</v>
      </c>
    </row>
    <row r="4" spans="1:5" x14ac:dyDescent="0.4">
      <c r="B4" s="3" t="s">
        <v>36</v>
      </c>
      <c r="C4" s="4" t="s">
        <v>37</v>
      </c>
      <c r="D4" s="3" t="s">
        <v>1747</v>
      </c>
      <c r="E4" s="4" t="s">
        <v>1028</v>
      </c>
    </row>
    <row r="5" spans="1:5" x14ac:dyDescent="0.4">
      <c r="B5" s="21" t="s">
        <v>61</v>
      </c>
      <c r="C5" s="21"/>
      <c r="D5" s="30"/>
      <c r="E5" s="21"/>
    </row>
    <row r="6" spans="1:5" x14ac:dyDescent="0.4">
      <c r="B6" s="5" t="s">
        <v>130</v>
      </c>
      <c r="C6" s="6" t="s">
        <v>131</v>
      </c>
      <c r="D6" s="5" t="s">
        <v>33</v>
      </c>
      <c r="E6" s="6" t="s">
        <v>2348</v>
      </c>
    </row>
    <row r="7" spans="1:5" x14ac:dyDescent="0.4">
      <c r="B7" s="5" t="s">
        <v>134</v>
      </c>
      <c r="C7" s="6" t="s">
        <v>135</v>
      </c>
      <c r="D7" s="5" t="s">
        <v>33</v>
      </c>
      <c r="E7" s="6" t="s">
        <v>2349</v>
      </c>
    </row>
  </sheetData>
  <mergeCells count="1">
    <mergeCell ref="B5:E5"/>
  </mergeCells>
  <pageMargins left="0.7" right="0.7" top="0.75" bottom="0.75" header="0.3" footer="0.3"/>
  <pageSetup paperSize="9" orientation="portrait" horizontalDpi="300" verticalDpi="300"/>
</worksheet>
</file>

<file path=xl/worksheets/sheet7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heetViews>
  <sheetFormatPr baseColWidth="10" defaultRowHeight="14.6" x14ac:dyDescent="0.4"/>
  <cols>
    <col min="2" max="2" width="9.69140625" customWidth="1"/>
    <col min="3" max="3" width="99.304687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HSMDEF-HSM-IMPL'!A1", "Zurück")</f>
        <v>Zurück</v>
      </c>
    </row>
    <row r="3" spans="1:8" x14ac:dyDescent="0.4">
      <c r="B3" s="7" t="s">
        <v>2510</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554</v>
      </c>
      <c r="C6" s="6" t="s">
        <v>555</v>
      </c>
      <c r="D6" s="9" t="s">
        <v>1689</v>
      </c>
      <c r="E6" s="9" t="s">
        <v>222</v>
      </c>
      <c r="F6" s="9" t="s">
        <v>1691</v>
      </c>
      <c r="G6" s="9" t="s">
        <v>2498</v>
      </c>
      <c r="H6" s="9" t="s">
        <v>1691</v>
      </c>
    </row>
    <row r="7" spans="1:8" ht="24.9" x14ac:dyDescent="0.4">
      <c r="B7" s="10" t="s">
        <v>556</v>
      </c>
      <c r="C7" s="10" t="s">
        <v>557</v>
      </c>
      <c r="D7" s="11" t="s">
        <v>1588</v>
      </c>
      <c r="E7" s="11" t="s">
        <v>59</v>
      </c>
      <c r="F7" s="11" t="s">
        <v>59</v>
      </c>
      <c r="G7" s="11" t="s">
        <v>59</v>
      </c>
      <c r="H7" s="11" t="s">
        <v>59</v>
      </c>
    </row>
    <row r="8" spans="1:8" ht="24.9" x14ac:dyDescent="0.4">
      <c r="B8" s="6" t="s">
        <v>558</v>
      </c>
      <c r="C8" s="6" t="s">
        <v>559</v>
      </c>
      <c r="D8" s="9" t="s">
        <v>1853</v>
      </c>
      <c r="E8" s="9" t="s">
        <v>497</v>
      </c>
      <c r="F8" s="9" t="s">
        <v>1158</v>
      </c>
      <c r="G8" s="9" t="s">
        <v>1177</v>
      </c>
      <c r="H8" s="9" t="s">
        <v>497</v>
      </c>
    </row>
    <row r="9" spans="1:8" ht="24.9" x14ac:dyDescent="0.4">
      <c r="B9" s="10" t="s">
        <v>560</v>
      </c>
      <c r="C9" s="10" t="s">
        <v>561</v>
      </c>
      <c r="D9" s="11" t="s">
        <v>1916</v>
      </c>
      <c r="E9" s="11" t="s">
        <v>2499</v>
      </c>
      <c r="F9" s="11" t="s">
        <v>2500</v>
      </c>
      <c r="G9" s="11" t="s">
        <v>1918</v>
      </c>
      <c r="H9" s="11" t="s">
        <v>563</v>
      </c>
    </row>
    <row r="10" spans="1:8" ht="24.9" x14ac:dyDescent="0.4">
      <c r="B10" s="6" t="s">
        <v>564</v>
      </c>
      <c r="C10" s="6" t="s">
        <v>565</v>
      </c>
      <c r="D10" s="9" t="s">
        <v>1919</v>
      </c>
      <c r="E10" s="9" t="s">
        <v>567</v>
      </c>
      <c r="F10" s="9" t="s">
        <v>2501</v>
      </c>
      <c r="G10" s="9" t="s">
        <v>2502</v>
      </c>
      <c r="H10" s="9" t="s">
        <v>1920</v>
      </c>
    </row>
    <row r="11" spans="1:8" ht="24.9" x14ac:dyDescent="0.4">
      <c r="B11" s="10" t="s">
        <v>568</v>
      </c>
      <c r="C11" s="10" t="s">
        <v>569</v>
      </c>
      <c r="D11" s="11" t="s">
        <v>1922</v>
      </c>
      <c r="E11" s="11" t="s">
        <v>1924</v>
      </c>
      <c r="F11" s="11" t="s">
        <v>2503</v>
      </c>
      <c r="G11" s="11" t="s">
        <v>2504</v>
      </c>
      <c r="H11" s="11" t="s">
        <v>1215</v>
      </c>
    </row>
    <row r="12" spans="1:8" ht="24.9" x14ac:dyDescent="0.4">
      <c r="B12" s="6" t="s">
        <v>572</v>
      </c>
      <c r="C12" s="6" t="s">
        <v>573</v>
      </c>
      <c r="D12" s="9" t="s">
        <v>1925</v>
      </c>
      <c r="E12" s="9" t="s">
        <v>1218</v>
      </c>
      <c r="F12" s="9" t="s">
        <v>2505</v>
      </c>
      <c r="G12" s="9" t="s">
        <v>2506</v>
      </c>
      <c r="H12" s="9" t="s">
        <v>1218</v>
      </c>
    </row>
    <row r="13" spans="1:8" ht="24.9" x14ac:dyDescent="0.4">
      <c r="B13" s="10" t="s">
        <v>576</v>
      </c>
      <c r="C13" s="10" t="s">
        <v>368</v>
      </c>
      <c r="D13" s="11" t="s">
        <v>1864</v>
      </c>
      <c r="E13" s="11" t="s">
        <v>1169</v>
      </c>
      <c r="F13" s="11" t="s">
        <v>2507</v>
      </c>
      <c r="G13" s="11" t="s">
        <v>1169</v>
      </c>
      <c r="H13" s="11" t="s">
        <v>507</v>
      </c>
    </row>
    <row r="14" spans="1:8" ht="24.9" x14ac:dyDescent="0.4">
      <c r="B14" s="6" t="s">
        <v>577</v>
      </c>
      <c r="C14" s="6" t="s">
        <v>578</v>
      </c>
      <c r="D14" s="9" t="s">
        <v>1928</v>
      </c>
      <c r="E14" s="9" t="s">
        <v>580</v>
      </c>
      <c r="F14" s="9" t="s">
        <v>2508</v>
      </c>
      <c r="G14" s="9" t="s">
        <v>580</v>
      </c>
      <c r="H14" s="9" t="s">
        <v>580</v>
      </c>
    </row>
    <row r="15" spans="1:8" ht="24.9" x14ac:dyDescent="0.4">
      <c r="B15" s="10" t="s">
        <v>581</v>
      </c>
      <c r="C15" s="10" t="s">
        <v>582</v>
      </c>
      <c r="D15" s="11" t="s">
        <v>1647</v>
      </c>
      <c r="E15" s="11" t="s">
        <v>584</v>
      </c>
      <c r="F15" s="11" t="s">
        <v>2509</v>
      </c>
      <c r="G15" s="11" t="s">
        <v>584</v>
      </c>
      <c r="H15" s="11" t="s">
        <v>584</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7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baseColWidth="10" defaultRowHeight="14.6" x14ac:dyDescent="0.4"/>
  <cols>
    <col min="2" max="2" width="9.69140625" customWidth="1"/>
    <col min="3" max="3" width="75.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HSMDEF-HSM-IMPL'!A1", "Zurück")</f>
        <v>Zurück</v>
      </c>
    </row>
    <row r="3" spans="1:5" x14ac:dyDescent="0.4">
      <c r="B3" s="7" t="s">
        <v>2721</v>
      </c>
    </row>
    <row r="4" spans="1:5" x14ac:dyDescent="0.4">
      <c r="B4" s="3" t="s">
        <v>36</v>
      </c>
      <c r="C4" s="4" t="s">
        <v>2081</v>
      </c>
      <c r="D4" s="3" t="s">
        <v>1747</v>
      </c>
      <c r="E4" s="4" t="s">
        <v>1028</v>
      </c>
    </row>
    <row r="5" spans="1:5" ht="24.9" x14ac:dyDescent="0.4">
      <c r="B5" s="5" t="s">
        <v>554</v>
      </c>
      <c r="C5" s="6" t="s">
        <v>555</v>
      </c>
      <c r="D5" s="5" t="s">
        <v>31</v>
      </c>
      <c r="E5" s="6" t="s">
        <v>2710</v>
      </c>
    </row>
    <row r="6" spans="1:5" ht="37.299999999999997" x14ac:dyDescent="0.4">
      <c r="B6" s="14" t="s">
        <v>554</v>
      </c>
      <c r="C6" s="10" t="s">
        <v>555</v>
      </c>
      <c r="D6" s="14" t="s">
        <v>33</v>
      </c>
      <c r="E6" s="10" t="s">
        <v>2711</v>
      </c>
    </row>
    <row r="7" spans="1:5" ht="62.15" x14ac:dyDescent="0.4">
      <c r="B7" s="5" t="s">
        <v>560</v>
      </c>
      <c r="C7" s="6" t="s">
        <v>561</v>
      </c>
      <c r="D7" s="5" t="s">
        <v>27</v>
      </c>
      <c r="E7" s="6" t="s">
        <v>2712</v>
      </c>
    </row>
    <row r="8" spans="1:5" ht="62.15" x14ac:dyDescent="0.4">
      <c r="B8" s="14" t="s">
        <v>564</v>
      </c>
      <c r="C8" s="10" t="s">
        <v>565</v>
      </c>
      <c r="D8" s="14" t="s">
        <v>33</v>
      </c>
      <c r="E8" s="10" t="s">
        <v>2713</v>
      </c>
    </row>
    <row r="9" spans="1:5" ht="37.299999999999997" x14ac:dyDescent="0.4">
      <c r="B9" s="5" t="s">
        <v>568</v>
      </c>
      <c r="C9" s="6" t="s">
        <v>569</v>
      </c>
      <c r="D9" s="5" t="s">
        <v>27</v>
      </c>
      <c r="E9" s="6" t="s">
        <v>2714</v>
      </c>
    </row>
    <row r="10" spans="1:5" x14ac:dyDescent="0.4">
      <c r="B10" s="14" t="s">
        <v>568</v>
      </c>
      <c r="C10" s="10" t="s">
        <v>569</v>
      </c>
      <c r="D10" s="14" t="s">
        <v>31</v>
      </c>
      <c r="E10" s="10" t="s">
        <v>2715</v>
      </c>
    </row>
    <row r="11" spans="1:5" x14ac:dyDescent="0.4">
      <c r="B11" s="5" t="s">
        <v>568</v>
      </c>
      <c r="C11" s="6" t="s">
        <v>569</v>
      </c>
      <c r="D11" s="5" t="s">
        <v>33</v>
      </c>
      <c r="E11" s="6" t="s">
        <v>2716</v>
      </c>
    </row>
    <row r="12" spans="1:5" ht="37.299999999999997" x14ac:dyDescent="0.4">
      <c r="B12" s="14" t="s">
        <v>572</v>
      </c>
      <c r="C12" s="10" t="s">
        <v>573</v>
      </c>
      <c r="D12" s="14" t="s">
        <v>27</v>
      </c>
      <c r="E12" s="10" t="s">
        <v>2717</v>
      </c>
    </row>
    <row r="13" spans="1:5" ht="37.299999999999997" x14ac:dyDescent="0.4">
      <c r="B13" s="5" t="s">
        <v>572</v>
      </c>
      <c r="C13" s="6" t="s">
        <v>573</v>
      </c>
      <c r="D13" s="5" t="s">
        <v>33</v>
      </c>
      <c r="E13" s="6" t="s">
        <v>2718</v>
      </c>
    </row>
    <row r="14" spans="1:5" ht="37.299999999999997" x14ac:dyDescent="0.4">
      <c r="B14" s="14" t="s">
        <v>576</v>
      </c>
      <c r="C14" s="10" t="s">
        <v>368</v>
      </c>
      <c r="D14" s="14" t="s">
        <v>27</v>
      </c>
      <c r="E14" s="10" t="s">
        <v>2719</v>
      </c>
    </row>
    <row r="15" spans="1:5" ht="62.15" x14ac:dyDescent="0.4">
      <c r="B15" s="5" t="s">
        <v>576</v>
      </c>
      <c r="C15" s="6" t="s">
        <v>368</v>
      </c>
      <c r="D15" s="5" t="s">
        <v>29</v>
      </c>
      <c r="E15" s="6" t="s">
        <v>2720</v>
      </c>
    </row>
  </sheetData>
  <pageMargins left="0.7" right="0.7" top="0.75" bottom="0.75" header="0.3" footer="0.3"/>
  <pageSetup paperSize="9" orientation="portrait" horizontalDpi="300" verticalDpi="300"/>
</worksheet>
</file>

<file path=xl/worksheets/sheet7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baseColWidth="10" defaultRowHeight="14.6" x14ac:dyDescent="0.4"/>
  <cols>
    <col min="2" max="2" width="9.69140625" customWidth="1"/>
    <col min="3" max="3" width="49.6132812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HSMDEF-HSM-IMPL'!A1", "Zurück")</f>
        <v>Zurück</v>
      </c>
    </row>
    <row r="3" spans="1:5" x14ac:dyDescent="0.4">
      <c r="B3" s="7" t="s">
        <v>2870</v>
      </c>
    </row>
    <row r="4" spans="1:5" x14ac:dyDescent="0.4">
      <c r="B4" s="25" t="s">
        <v>36</v>
      </c>
      <c r="C4" s="25" t="s">
        <v>37</v>
      </c>
      <c r="D4" s="26" t="s">
        <v>1580</v>
      </c>
      <c r="E4" s="12" t="s">
        <v>1581</v>
      </c>
    </row>
    <row r="5" spans="1:5" x14ac:dyDescent="0.4">
      <c r="B5" s="24"/>
      <c r="C5" s="24"/>
      <c r="D5" s="27"/>
      <c r="E5" s="8" t="s">
        <v>2851</v>
      </c>
    </row>
    <row r="6" spans="1:5" x14ac:dyDescent="0.4">
      <c r="B6" s="21" t="s">
        <v>61</v>
      </c>
      <c r="C6" s="21"/>
      <c r="D6" s="29"/>
      <c r="E6" s="29"/>
    </row>
    <row r="7" spans="1:5" ht="24.9" x14ac:dyDescent="0.4">
      <c r="B7" s="6" t="s">
        <v>130</v>
      </c>
      <c r="C7" s="6" t="s">
        <v>131</v>
      </c>
      <c r="D7" s="9" t="s">
        <v>1650</v>
      </c>
      <c r="E7" s="9" t="s">
        <v>133</v>
      </c>
    </row>
    <row r="8" spans="1:5" ht="24.9" x14ac:dyDescent="0.4">
      <c r="B8" s="6" t="s">
        <v>134</v>
      </c>
      <c r="C8" s="6" t="s">
        <v>135</v>
      </c>
      <c r="D8" s="9" t="s">
        <v>1656</v>
      </c>
      <c r="E8" s="9" t="s">
        <v>137</v>
      </c>
    </row>
    <row r="9" spans="1:5" x14ac:dyDescent="0.4">
      <c r="B9" s="21" t="s">
        <v>41</v>
      </c>
      <c r="C9" s="21"/>
      <c r="D9" s="29"/>
      <c r="E9" s="29"/>
    </row>
    <row r="10" spans="1:5" ht="24.9" x14ac:dyDescent="0.4">
      <c r="B10" s="6" t="s">
        <v>138</v>
      </c>
      <c r="C10" s="6" t="s">
        <v>139</v>
      </c>
      <c r="D10" s="9" t="s">
        <v>1601</v>
      </c>
      <c r="E10" s="9" t="s">
        <v>1300</v>
      </c>
    </row>
    <row r="11" spans="1:5" ht="24.9" x14ac:dyDescent="0.4">
      <c r="B11" s="6" t="s">
        <v>140</v>
      </c>
      <c r="C11" s="6" t="s">
        <v>43</v>
      </c>
      <c r="D11" s="9" t="s">
        <v>1601</v>
      </c>
      <c r="E11" s="9" t="s">
        <v>93</v>
      </c>
    </row>
    <row r="12" spans="1:5" ht="24.9" x14ac:dyDescent="0.4">
      <c r="B12" s="6" t="s">
        <v>141</v>
      </c>
      <c r="C12" s="6" t="s">
        <v>47</v>
      </c>
      <c r="D12" s="9" t="s">
        <v>1661</v>
      </c>
      <c r="E12" s="9" t="s">
        <v>143</v>
      </c>
    </row>
    <row r="13" spans="1:5" ht="24.9" x14ac:dyDescent="0.4">
      <c r="B13" s="6" t="s">
        <v>144</v>
      </c>
      <c r="C13" s="6" t="s">
        <v>51</v>
      </c>
      <c r="D13" s="9" t="s">
        <v>1584</v>
      </c>
      <c r="E13" s="9" t="s">
        <v>45</v>
      </c>
    </row>
  </sheetData>
  <mergeCells count="5">
    <mergeCell ref="B4:B5"/>
    <mergeCell ref="C4:C5"/>
    <mergeCell ref="D4:D5"/>
    <mergeCell ref="B6:E6"/>
    <mergeCell ref="B9:E9"/>
  </mergeCells>
  <pageMargins left="0.7" right="0.7" top="0.75" bottom="0.75" header="0.3" footer="0.3"/>
  <pageSetup paperSize="9" orientation="portrait" horizontalDpi="300" verticalDpi="300"/>
</worksheet>
</file>

<file path=xl/worksheets/sheet7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49.61328125" customWidth="1"/>
    <col min="4" max="4" width="9.69140625" customWidth="1"/>
    <col min="5" max="5" width="237.3828125" customWidth="1"/>
  </cols>
  <sheetData>
    <row r="1" spans="1:5" x14ac:dyDescent="0.4">
      <c r="A1" s="2" t="str">
        <f>HYPERLINK("#'Auswahl Auswertungsmodul'!A1", "Zurück zum Start")</f>
        <v>Zurück zum Start</v>
      </c>
    </row>
    <row r="2" spans="1:5" x14ac:dyDescent="0.4">
      <c r="A2" s="2" t="str">
        <f>HYPERLINK("#'Auswahl HSMDEF-HSM-IMPL'!A1", "Zurück")</f>
        <v>Zurück</v>
      </c>
    </row>
    <row r="3" spans="1:5" x14ac:dyDescent="0.4">
      <c r="B3" s="7" t="s">
        <v>2896</v>
      </c>
    </row>
    <row r="4" spans="1:5" x14ac:dyDescent="0.4">
      <c r="B4" s="3" t="s">
        <v>36</v>
      </c>
      <c r="C4" s="4" t="s">
        <v>37</v>
      </c>
      <c r="D4" s="3" t="s">
        <v>1747</v>
      </c>
      <c r="E4" s="4" t="s">
        <v>1028</v>
      </c>
    </row>
    <row r="5" spans="1:5" x14ac:dyDescent="0.4">
      <c r="B5" s="21" t="s">
        <v>41</v>
      </c>
      <c r="C5" s="21"/>
      <c r="D5" s="30"/>
      <c r="E5" s="21"/>
    </row>
    <row r="6" spans="1:5" x14ac:dyDescent="0.4">
      <c r="B6" s="5" t="s">
        <v>138</v>
      </c>
      <c r="C6" s="6" t="s">
        <v>139</v>
      </c>
      <c r="D6" s="5" t="s">
        <v>23</v>
      </c>
      <c r="E6" s="6" t="s">
        <v>2895</v>
      </c>
    </row>
  </sheetData>
  <mergeCells count="1">
    <mergeCell ref="B5:E5"/>
  </mergeCells>
  <pageMargins left="0.7" right="0.7" top="0.75" bottom="0.75" header="0.3" footer="0.3"/>
  <pageSetup paperSize="9" orientation="portrait" horizontalDpi="300" verticalDpi="30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63.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WI-HI-S'!A1", "Zurück")</f>
        <v>Zurück</v>
      </c>
    </row>
    <row r="3" spans="1:5" x14ac:dyDescent="0.4">
      <c r="B3" s="7" t="s">
        <v>2128</v>
      </c>
    </row>
    <row r="4" spans="1:5" x14ac:dyDescent="0.4">
      <c r="B4" s="3" t="s">
        <v>36</v>
      </c>
      <c r="C4" s="4" t="s">
        <v>2081</v>
      </c>
      <c r="D4" s="3" t="s">
        <v>1747</v>
      </c>
      <c r="E4" s="4" t="s">
        <v>1028</v>
      </c>
    </row>
    <row r="5" spans="1:5" ht="236.15" x14ac:dyDescent="0.4">
      <c r="B5" s="5" t="s">
        <v>548</v>
      </c>
      <c r="C5" s="6" t="s">
        <v>549</v>
      </c>
      <c r="D5" s="5" t="s">
        <v>7</v>
      </c>
      <c r="E5" s="6" t="s">
        <v>2125</v>
      </c>
    </row>
    <row r="6" spans="1:5" ht="87" x14ac:dyDescent="0.4">
      <c r="B6" s="14" t="s">
        <v>548</v>
      </c>
      <c r="C6" s="10" t="s">
        <v>549</v>
      </c>
      <c r="D6" s="14" t="s">
        <v>10</v>
      </c>
      <c r="E6" s="10" t="s">
        <v>2126</v>
      </c>
    </row>
    <row r="7" spans="1:5" ht="186.45" x14ac:dyDescent="0.4">
      <c r="B7" s="5" t="s">
        <v>548</v>
      </c>
      <c r="C7" s="6" t="s">
        <v>549</v>
      </c>
      <c r="D7" s="5" t="s">
        <v>13</v>
      </c>
      <c r="E7" s="6" t="s">
        <v>2127</v>
      </c>
    </row>
  </sheetData>
  <pageMargins left="0.7" right="0.7" top="0.75" bottom="0.75" header="0.3" footer="0.3"/>
  <pageSetup paperSize="9" orientation="portrait" horizontalDpi="300" verticalDpi="300"/>
</worksheet>
</file>

<file path=xl/worksheets/sheet7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heetViews>
  <sheetFormatPr baseColWidth="10" defaultRowHeight="14.6" x14ac:dyDescent="0.4"/>
  <cols>
    <col min="2" max="2" width="9.69140625" customWidth="1"/>
    <col min="3" max="3" width="99.304687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HSMDEF-HSM-IMPL'!A1", "Zurück")</f>
        <v>Zurück</v>
      </c>
    </row>
    <row r="3" spans="1:8" x14ac:dyDescent="0.4">
      <c r="B3" s="7" t="s">
        <v>2979</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554</v>
      </c>
      <c r="C6" s="6" t="s">
        <v>555</v>
      </c>
      <c r="D6" s="9" t="s">
        <v>1689</v>
      </c>
      <c r="E6" s="9" t="s">
        <v>1298</v>
      </c>
      <c r="F6" s="9" t="s">
        <v>222</v>
      </c>
      <c r="G6" s="9" t="s">
        <v>222</v>
      </c>
      <c r="H6" s="9" t="s">
        <v>1691</v>
      </c>
    </row>
    <row r="7" spans="1:8" ht="24.9" x14ac:dyDescent="0.4">
      <c r="B7" s="10" t="s">
        <v>556</v>
      </c>
      <c r="C7" s="10" t="s">
        <v>557</v>
      </c>
      <c r="D7" s="11" t="s">
        <v>1588</v>
      </c>
      <c r="E7" s="11" t="s">
        <v>59</v>
      </c>
      <c r="F7" s="11" t="s">
        <v>59</v>
      </c>
      <c r="G7" s="11" t="s">
        <v>59</v>
      </c>
      <c r="H7" s="11" t="s">
        <v>59</v>
      </c>
    </row>
    <row r="8" spans="1:8" ht="24.9" x14ac:dyDescent="0.4">
      <c r="B8" s="6" t="s">
        <v>558</v>
      </c>
      <c r="C8" s="6" t="s">
        <v>559</v>
      </c>
      <c r="D8" s="9" t="s">
        <v>1853</v>
      </c>
      <c r="E8" s="9" t="s">
        <v>1177</v>
      </c>
      <c r="F8" s="9" t="s">
        <v>497</v>
      </c>
      <c r="G8" s="9" t="s">
        <v>497</v>
      </c>
      <c r="H8" s="9" t="s">
        <v>497</v>
      </c>
    </row>
    <row r="9" spans="1:8" ht="24.9" x14ac:dyDescent="0.4">
      <c r="B9" s="10" t="s">
        <v>560</v>
      </c>
      <c r="C9" s="10" t="s">
        <v>561</v>
      </c>
      <c r="D9" s="11" t="s">
        <v>1916</v>
      </c>
      <c r="E9" s="11" t="s">
        <v>2977</v>
      </c>
      <c r="F9" s="11" t="s">
        <v>563</v>
      </c>
      <c r="G9" s="11" t="s">
        <v>563</v>
      </c>
      <c r="H9" s="11" t="s">
        <v>563</v>
      </c>
    </row>
    <row r="10" spans="1:8" ht="24.9" x14ac:dyDescent="0.4">
      <c r="B10" s="6" t="s">
        <v>564</v>
      </c>
      <c r="C10" s="6" t="s">
        <v>565</v>
      </c>
      <c r="D10" s="9" t="s">
        <v>1919</v>
      </c>
      <c r="E10" s="9" t="s">
        <v>1920</v>
      </c>
      <c r="F10" s="9" t="s">
        <v>567</v>
      </c>
      <c r="G10" s="9" t="s">
        <v>1212</v>
      </c>
      <c r="H10" s="9" t="s">
        <v>2978</v>
      </c>
    </row>
    <row r="11" spans="1:8" ht="24.9" x14ac:dyDescent="0.4">
      <c r="B11" s="10" t="s">
        <v>568</v>
      </c>
      <c r="C11" s="10" t="s">
        <v>569</v>
      </c>
      <c r="D11" s="11" t="s">
        <v>1922</v>
      </c>
      <c r="E11" s="11" t="s">
        <v>1924</v>
      </c>
      <c r="F11" s="11" t="s">
        <v>571</v>
      </c>
      <c r="G11" s="11" t="s">
        <v>571</v>
      </c>
      <c r="H11" s="11" t="s">
        <v>571</v>
      </c>
    </row>
    <row r="12" spans="1:8" ht="24.9" x14ac:dyDescent="0.4">
      <c r="B12" s="6" t="s">
        <v>572</v>
      </c>
      <c r="C12" s="6" t="s">
        <v>573</v>
      </c>
      <c r="D12" s="9" t="s">
        <v>1925</v>
      </c>
      <c r="E12" s="9" t="s">
        <v>1219</v>
      </c>
      <c r="F12" s="9" t="s">
        <v>575</v>
      </c>
      <c r="G12" s="9" t="s">
        <v>575</v>
      </c>
      <c r="H12" s="9" t="s">
        <v>1219</v>
      </c>
    </row>
    <row r="13" spans="1:8" ht="24.9" x14ac:dyDescent="0.4">
      <c r="B13" s="10" t="s">
        <v>576</v>
      </c>
      <c r="C13" s="10" t="s">
        <v>368</v>
      </c>
      <c r="D13" s="11" t="s">
        <v>1864</v>
      </c>
      <c r="E13" s="11" t="s">
        <v>507</v>
      </c>
      <c r="F13" s="11" t="s">
        <v>507</v>
      </c>
      <c r="G13" s="11" t="s">
        <v>507</v>
      </c>
      <c r="H13" s="11" t="s">
        <v>539</v>
      </c>
    </row>
    <row r="14" spans="1:8" ht="24.9" x14ac:dyDescent="0.4">
      <c r="B14" s="6" t="s">
        <v>577</v>
      </c>
      <c r="C14" s="6" t="s">
        <v>578</v>
      </c>
      <c r="D14" s="9" t="s">
        <v>1928</v>
      </c>
      <c r="E14" s="9" t="s">
        <v>580</v>
      </c>
      <c r="F14" s="9" t="s">
        <v>580</v>
      </c>
      <c r="G14" s="9" t="s">
        <v>580</v>
      </c>
      <c r="H14" s="9" t="s">
        <v>580</v>
      </c>
    </row>
    <row r="15" spans="1:8" ht="24.9" x14ac:dyDescent="0.4">
      <c r="B15" s="10" t="s">
        <v>581</v>
      </c>
      <c r="C15" s="10" t="s">
        <v>582</v>
      </c>
      <c r="D15" s="11" t="s">
        <v>1647</v>
      </c>
      <c r="E15" s="11" t="s">
        <v>584</v>
      </c>
      <c r="F15" s="11" t="s">
        <v>584</v>
      </c>
      <c r="G15" s="11" t="s">
        <v>584</v>
      </c>
      <c r="H15" s="11" t="s">
        <v>2609</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7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4.6" x14ac:dyDescent="0.4"/>
  <cols>
    <col min="2" max="2" width="9.69140625" customWidth="1"/>
    <col min="3" max="3" width="94.69140625" customWidth="1"/>
    <col min="4" max="4" width="11.69140625" customWidth="1"/>
    <col min="5" max="5" width="250.69140625" customWidth="1"/>
  </cols>
  <sheetData>
    <row r="1" spans="1:5" x14ac:dyDescent="0.4">
      <c r="A1" s="2" t="str">
        <f>HYPERLINK("#'Auswahl Auswertungsmodul'!A1", "Zurück zum Start")</f>
        <v>Zurück zum Start</v>
      </c>
    </row>
    <row r="2" spans="1:5" x14ac:dyDescent="0.4">
      <c r="A2" s="2" t="str">
        <f>HYPERLINK("#'Auswahl HSMDEF-HSM-IMPL'!A1", "Zurück")</f>
        <v>Zurück</v>
      </c>
    </row>
    <row r="3" spans="1:5" x14ac:dyDescent="0.4">
      <c r="B3" s="7" t="s">
        <v>3080</v>
      </c>
    </row>
    <row r="4" spans="1:5" x14ac:dyDescent="0.4">
      <c r="B4" s="3" t="s">
        <v>36</v>
      </c>
      <c r="C4" s="4" t="s">
        <v>2081</v>
      </c>
      <c r="D4" s="3" t="s">
        <v>1747</v>
      </c>
      <c r="E4" s="4" t="s">
        <v>1028</v>
      </c>
    </row>
    <row r="5" spans="1:5" ht="37.299999999999997" x14ac:dyDescent="0.4">
      <c r="B5" s="5" t="s">
        <v>554</v>
      </c>
      <c r="C5" s="6" t="s">
        <v>555</v>
      </c>
      <c r="D5" s="5" t="s">
        <v>23</v>
      </c>
      <c r="E5" s="6" t="s">
        <v>3073</v>
      </c>
    </row>
    <row r="6" spans="1:5" x14ac:dyDescent="0.4">
      <c r="B6" s="14" t="s">
        <v>560</v>
      </c>
      <c r="C6" s="10" t="s">
        <v>561</v>
      </c>
      <c r="D6" s="14" t="s">
        <v>15</v>
      </c>
      <c r="E6" s="10" t="s">
        <v>3074</v>
      </c>
    </row>
    <row r="7" spans="1:5" x14ac:dyDescent="0.4">
      <c r="B7" s="5" t="s">
        <v>564</v>
      </c>
      <c r="C7" s="6" t="s">
        <v>565</v>
      </c>
      <c r="D7" s="5" t="s">
        <v>15</v>
      </c>
      <c r="E7" s="6" t="s">
        <v>3075</v>
      </c>
    </row>
    <row r="8" spans="1:5" ht="62.15" x14ac:dyDescent="0.4">
      <c r="B8" s="14" t="s">
        <v>564</v>
      </c>
      <c r="C8" s="10" t="s">
        <v>565</v>
      </c>
      <c r="D8" s="14" t="s">
        <v>3076</v>
      </c>
      <c r="E8" s="10" t="s">
        <v>3077</v>
      </c>
    </row>
    <row r="9" spans="1:5" x14ac:dyDescent="0.4">
      <c r="B9" s="5" t="s">
        <v>568</v>
      </c>
      <c r="C9" s="6" t="s">
        <v>569</v>
      </c>
      <c r="D9" s="5" t="s">
        <v>15</v>
      </c>
      <c r="E9" s="6" t="s">
        <v>3078</v>
      </c>
    </row>
    <row r="10" spans="1:5" x14ac:dyDescent="0.4">
      <c r="B10" s="14" t="s">
        <v>572</v>
      </c>
      <c r="C10" s="10" t="s">
        <v>573</v>
      </c>
      <c r="D10" s="14" t="s">
        <v>23</v>
      </c>
      <c r="E10" s="10" t="s">
        <v>2895</v>
      </c>
    </row>
    <row r="11" spans="1:5" x14ac:dyDescent="0.4">
      <c r="B11" s="5" t="s">
        <v>576</v>
      </c>
      <c r="C11" s="6" t="s">
        <v>368</v>
      </c>
      <c r="D11" s="5" t="s">
        <v>23</v>
      </c>
      <c r="E11" s="6" t="s">
        <v>2919</v>
      </c>
    </row>
    <row r="12" spans="1:5" ht="87" x14ac:dyDescent="0.4">
      <c r="B12" s="14" t="s">
        <v>581</v>
      </c>
      <c r="C12" s="10" t="s">
        <v>582</v>
      </c>
      <c r="D12" s="14" t="s">
        <v>23</v>
      </c>
      <c r="E12" s="10" t="s">
        <v>3079</v>
      </c>
    </row>
  </sheetData>
  <pageMargins left="0.7" right="0.7" top="0.75" bottom="0.75" header="0.3" footer="0.3"/>
  <pageSetup paperSize="9" orientation="portrait" horizontalDpi="300" verticalDpi="300"/>
</worksheet>
</file>

<file path=xl/worksheets/sheet7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heetViews>
  <sheetFormatPr baseColWidth="10" defaultRowHeight="14.6" x14ac:dyDescent="0.4"/>
  <cols>
    <col min="2" max="2" width="9.69140625" customWidth="1"/>
    <col min="3" max="3" width="99.304687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HSMDEF-HSM-IMPL'!A1", "Zurück")</f>
        <v>Zurück</v>
      </c>
    </row>
    <row r="3" spans="1:6" x14ac:dyDescent="0.4">
      <c r="B3" s="7" t="s">
        <v>3271</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554</v>
      </c>
      <c r="C6" s="6" t="s">
        <v>555</v>
      </c>
      <c r="D6" s="9" t="s">
        <v>940</v>
      </c>
      <c r="E6" s="9" t="s">
        <v>452</v>
      </c>
      <c r="F6" s="9" t="s">
        <v>941</v>
      </c>
    </row>
    <row r="7" spans="1:6" ht="24.9" x14ac:dyDescent="0.4">
      <c r="B7" s="10" t="s">
        <v>556</v>
      </c>
      <c r="C7" s="10" t="s">
        <v>557</v>
      </c>
      <c r="D7" s="11" t="s">
        <v>52</v>
      </c>
      <c r="E7" s="11" t="s">
        <v>52</v>
      </c>
      <c r="F7" s="11" t="s">
        <v>52</v>
      </c>
    </row>
    <row r="8" spans="1:6" ht="24.9" x14ac:dyDescent="0.4">
      <c r="B8" s="6" t="s">
        <v>558</v>
      </c>
      <c r="C8" s="6" t="s">
        <v>559</v>
      </c>
      <c r="D8" s="9" t="s">
        <v>3265</v>
      </c>
      <c r="E8" s="9" t="s">
        <v>187</v>
      </c>
      <c r="F8" s="9" t="s">
        <v>3266</v>
      </c>
    </row>
    <row r="9" spans="1:6" ht="24.9" x14ac:dyDescent="0.4">
      <c r="B9" s="10" t="s">
        <v>560</v>
      </c>
      <c r="C9" s="10" t="s">
        <v>561</v>
      </c>
      <c r="D9" s="11" t="s">
        <v>3267</v>
      </c>
      <c r="E9" s="11" t="s">
        <v>3268</v>
      </c>
      <c r="F9" s="11" t="s">
        <v>3269</v>
      </c>
    </row>
    <row r="10" spans="1:6" ht="24.9" x14ac:dyDescent="0.4">
      <c r="B10" s="6" t="s">
        <v>564</v>
      </c>
      <c r="C10" s="6" t="s">
        <v>565</v>
      </c>
      <c r="D10" s="9" t="s">
        <v>918</v>
      </c>
      <c r="E10" s="9" t="s">
        <v>183</v>
      </c>
      <c r="F10" s="9" t="s">
        <v>919</v>
      </c>
    </row>
    <row r="11" spans="1:6" ht="24.9" x14ac:dyDescent="0.4">
      <c r="B11" s="10" t="s">
        <v>568</v>
      </c>
      <c r="C11" s="10" t="s">
        <v>569</v>
      </c>
      <c r="D11" s="11" t="s">
        <v>1667</v>
      </c>
      <c r="E11" s="11" t="s">
        <v>493</v>
      </c>
      <c r="F11" s="11" t="s">
        <v>3270</v>
      </c>
    </row>
    <row r="12" spans="1:6" ht="24.9" x14ac:dyDescent="0.4">
      <c r="B12" s="6" t="s">
        <v>572</v>
      </c>
      <c r="C12" s="6" t="s">
        <v>573</v>
      </c>
      <c r="D12" s="9" t="s">
        <v>1205</v>
      </c>
      <c r="E12" s="9" t="s">
        <v>2495</v>
      </c>
      <c r="F12" s="9" t="s">
        <v>1206</v>
      </c>
    </row>
    <row r="13" spans="1:6" ht="24.9" x14ac:dyDescent="0.4">
      <c r="B13" s="10" t="s">
        <v>576</v>
      </c>
      <c r="C13" s="10" t="s">
        <v>368</v>
      </c>
      <c r="D13" s="11" t="s">
        <v>899</v>
      </c>
      <c r="E13" s="11" t="s">
        <v>222</v>
      </c>
      <c r="F13" s="11" t="s">
        <v>898</v>
      </c>
    </row>
    <row r="14" spans="1:6" ht="24.9" x14ac:dyDescent="0.4">
      <c r="B14" s="6" t="s">
        <v>577</v>
      </c>
      <c r="C14" s="6" t="s">
        <v>578</v>
      </c>
      <c r="D14" s="9" t="s">
        <v>1697</v>
      </c>
      <c r="E14" s="9" t="s">
        <v>286</v>
      </c>
      <c r="F14" s="9" t="s">
        <v>1725</v>
      </c>
    </row>
    <row r="15" spans="1:6" ht="24.9" x14ac:dyDescent="0.4">
      <c r="B15" s="10" t="s">
        <v>581</v>
      </c>
      <c r="C15" s="10" t="s">
        <v>582</v>
      </c>
      <c r="D15" s="11" t="s">
        <v>1673</v>
      </c>
      <c r="E15" s="11" t="s">
        <v>311</v>
      </c>
      <c r="F15" s="11" t="s">
        <v>1626</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7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baseColWidth="10" defaultRowHeight="14.6" x14ac:dyDescent="0.4"/>
  <cols>
    <col min="2" max="2" width="9.69140625" customWidth="1"/>
    <col min="3" max="3" width="49.613281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HSMDEF-HSM-IMPL'!A1", "Zurück")</f>
        <v>Zurück</v>
      </c>
    </row>
    <row r="3" spans="1:6" x14ac:dyDescent="0.4">
      <c r="B3" s="7" t="s">
        <v>3197</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61</v>
      </c>
      <c r="C6" s="21"/>
      <c r="D6" s="29"/>
      <c r="E6" s="29"/>
      <c r="F6" s="29"/>
    </row>
    <row r="7" spans="1:6" ht="24.9" x14ac:dyDescent="0.4">
      <c r="B7" s="6" t="s">
        <v>130</v>
      </c>
      <c r="C7" s="6" t="s">
        <v>131</v>
      </c>
      <c r="D7" s="9" t="s">
        <v>1831</v>
      </c>
      <c r="E7" s="9" t="s">
        <v>168</v>
      </c>
      <c r="F7" s="9" t="s">
        <v>3195</v>
      </c>
    </row>
    <row r="8" spans="1:6" ht="24.9" x14ac:dyDescent="0.4">
      <c r="B8" s="6" t="s">
        <v>134</v>
      </c>
      <c r="C8" s="6" t="s">
        <v>135</v>
      </c>
      <c r="D8" s="9" t="s">
        <v>1852</v>
      </c>
      <c r="E8" s="9" t="s">
        <v>149</v>
      </c>
      <c r="F8" s="9" t="s">
        <v>3196</v>
      </c>
    </row>
    <row r="9" spans="1:6" x14ac:dyDescent="0.4">
      <c r="B9" s="21" t="s">
        <v>41</v>
      </c>
      <c r="C9" s="21"/>
      <c r="D9" s="29"/>
      <c r="E9" s="29"/>
      <c r="F9" s="29"/>
    </row>
    <row r="10" spans="1:6" ht="24.9" x14ac:dyDescent="0.4">
      <c r="B10" s="6" t="s">
        <v>138</v>
      </c>
      <c r="C10" s="6" t="s">
        <v>139</v>
      </c>
      <c r="D10" s="9" t="s">
        <v>158</v>
      </c>
      <c r="E10" s="9" t="s">
        <v>59</v>
      </c>
      <c r="F10" s="9" t="s">
        <v>157</v>
      </c>
    </row>
    <row r="11" spans="1:6" ht="24.9" x14ac:dyDescent="0.4">
      <c r="B11" s="6" t="s">
        <v>140</v>
      </c>
      <c r="C11" s="6" t="s">
        <v>43</v>
      </c>
      <c r="D11" s="9" t="s">
        <v>168</v>
      </c>
      <c r="E11" s="9" t="s">
        <v>59</v>
      </c>
      <c r="F11" s="9" t="s">
        <v>167</v>
      </c>
    </row>
    <row r="12" spans="1:6" ht="24.9" x14ac:dyDescent="0.4">
      <c r="B12" s="6" t="s">
        <v>141</v>
      </c>
      <c r="C12" s="6" t="s">
        <v>47</v>
      </c>
      <c r="D12" s="9" t="s">
        <v>45</v>
      </c>
      <c r="E12" s="9" t="s">
        <v>52</v>
      </c>
      <c r="F12" s="9" t="s">
        <v>44</v>
      </c>
    </row>
    <row r="13" spans="1:6" ht="24.9" x14ac:dyDescent="0.4">
      <c r="B13" s="6" t="s">
        <v>144</v>
      </c>
      <c r="C13" s="6" t="s">
        <v>51</v>
      </c>
      <c r="D13" s="9" t="s">
        <v>52</v>
      </c>
      <c r="E13" s="9" t="s">
        <v>59</v>
      </c>
      <c r="F13" s="9" t="s">
        <v>52</v>
      </c>
    </row>
  </sheetData>
  <mergeCells count="6">
    <mergeCell ref="B9:F9"/>
    <mergeCell ref="B4:B5"/>
    <mergeCell ref="C4:C5"/>
    <mergeCell ref="D4:E4"/>
    <mergeCell ref="F4:F5"/>
    <mergeCell ref="B6:F6"/>
  </mergeCells>
  <pageMargins left="0.7" right="0.7" top="0.75" bottom="0.75" header="0.3" footer="0.3"/>
  <pageSetup paperSize="9" orientation="portrait" horizontalDpi="300" verticalDpi="300"/>
</worksheet>
</file>

<file path=xl/worksheets/sheet7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91.6132812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HSMDEF-HSM-IMPL'!A1", "Zurück")</f>
        <v>Zurück</v>
      </c>
    </row>
    <row r="3" spans="1:8" x14ac:dyDescent="0.4">
      <c r="B3" s="7" t="s">
        <v>3921</v>
      </c>
    </row>
    <row r="4" spans="1:8" x14ac:dyDescent="0.4">
      <c r="B4" s="4" t="s">
        <v>3315</v>
      </c>
      <c r="C4" s="15" t="s">
        <v>3316</v>
      </c>
      <c r="D4" s="15" t="s">
        <v>3750</v>
      </c>
      <c r="E4" s="15" t="s">
        <v>3318</v>
      </c>
      <c r="F4" s="15" t="s">
        <v>3319</v>
      </c>
      <c r="G4" s="15" t="s">
        <v>3320</v>
      </c>
      <c r="H4" s="15" t="s">
        <v>3321</v>
      </c>
    </row>
    <row r="5" spans="1:8" ht="24.9" x14ac:dyDescent="0.4">
      <c r="B5" s="6" t="s">
        <v>3322</v>
      </c>
      <c r="C5" s="9" t="s">
        <v>3883</v>
      </c>
      <c r="D5" s="9" t="s">
        <v>3884</v>
      </c>
      <c r="E5" s="9" t="s">
        <v>1586</v>
      </c>
      <c r="F5" s="9" t="s">
        <v>3885</v>
      </c>
      <c r="G5" s="9" t="s">
        <v>3886</v>
      </c>
      <c r="H5" s="9" t="s">
        <v>3887</v>
      </c>
    </row>
    <row r="6" spans="1:8" ht="24.9" x14ac:dyDescent="0.4">
      <c r="B6" s="10" t="s">
        <v>3325</v>
      </c>
      <c r="C6" s="11" t="s">
        <v>1745</v>
      </c>
      <c r="D6" s="11" t="s">
        <v>3888</v>
      </c>
      <c r="E6" s="11" t="s">
        <v>1586</v>
      </c>
      <c r="F6" s="11" t="s">
        <v>451</v>
      </c>
      <c r="G6" s="11" t="s">
        <v>452</v>
      </c>
      <c r="H6" s="11" t="s">
        <v>452</v>
      </c>
    </row>
    <row r="7" spans="1:8" ht="24.9" x14ac:dyDescent="0.4">
      <c r="B7" s="6" t="s">
        <v>3328</v>
      </c>
      <c r="C7" s="9" t="s">
        <v>1745</v>
      </c>
      <c r="D7" s="9" t="s">
        <v>3889</v>
      </c>
      <c r="E7" s="9" t="s">
        <v>1586</v>
      </c>
      <c r="F7" s="9" t="s">
        <v>962</v>
      </c>
      <c r="G7" s="9" t="s">
        <v>3890</v>
      </c>
      <c r="H7" s="9" t="s">
        <v>3891</v>
      </c>
    </row>
    <row r="8" spans="1:8" ht="24.9" x14ac:dyDescent="0.4">
      <c r="B8" s="10" t="s">
        <v>3330</v>
      </c>
      <c r="C8" s="11" t="s">
        <v>3371</v>
      </c>
      <c r="D8" s="11" t="s">
        <v>3892</v>
      </c>
      <c r="E8" s="11" t="s">
        <v>1586</v>
      </c>
      <c r="F8" s="11" t="s">
        <v>3689</v>
      </c>
      <c r="G8" s="11" t="s">
        <v>3893</v>
      </c>
      <c r="H8" s="11" t="s">
        <v>3894</v>
      </c>
    </row>
    <row r="9" spans="1:8" ht="24.9" x14ac:dyDescent="0.4">
      <c r="B9" s="6" t="s">
        <v>3333</v>
      </c>
      <c r="C9" s="9" t="s">
        <v>1625</v>
      </c>
      <c r="D9" s="9" t="s">
        <v>3895</v>
      </c>
      <c r="E9" s="9" t="s">
        <v>1586</v>
      </c>
      <c r="F9" s="9" t="s">
        <v>142</v>
      </c>
      <c r="G9" s="9" t="s">
        <v>1716</v>
      </c>
      <c r="H9" s="9" t="s">
        <v>1716</v>
      </c>
    </row>
    <row r="10" spans="1:8" ht="24.9" x14ac:dyDescent="0.4">
      <c r="B10" s="10" t="s">
        <v>3334</v>
      </c>
      <c r="C10" s="11" t="s">
        <v>1728</v>
      </c>
      <c r="D10" s="11" t="s">
        <v>3896</v>
      </c>
      <c r="E10" s="11" t="s">
        <v>1586</v>
      </c>
      <c r="F10" s="11" t="s">
        <v>3897</v>
      </c>
      <c r="G10" s="11" t="s">
        <v>3898</v>
      </c>
      <c r="H10" s="11" t="s">
        <v>958</v>
      </c>
    </row>
    <row r="11" spans="1:8" ht="24.9" x14ac:dyDescent="0.4">
      <c r="B11" s="6" t="s">
        <v>3336</v>
      </c>
      <c r="C11" s="9" t="s">
        <v>1723</v>
      </c>
      <c r="D11" s="9" t="s">
        <v>3899</v>
      </c>
      <c r="E11" s="9" t="s">
        <v>1586</v>
      </c>
      <c r="F11" s="9" t="s">
        <v>142</v>
      </c>
      <c r="G11" s="9" t="s">
        <v>143</v>
      </c>
      <c r="H11" s="9" t="s">
        <v>143</v>
      </c>
    </row>
    <row r="12" spans="1:8" ht="24.9" x14ac:dyDescent="0.4">
      <c r="B12" s="10" t="s">
        <v>3338</v>
      </c>
      <c r="C12" s="11" t="s">
        <v>3337</v>
      </c>
      <c r="D12" s="11" t="s">
        <v>3900</v>
      </c>
      <c r="E12" s="11" t="s">
        <v>1586</v>
      </c>
      <c r="F12" s="11" t="s">
        <v>3242</v>
      </c>
      <c r="G12" s="11" t="s">
        <v>3901</v>
      </c>
      <c r="H12" s="11" t="s">
        <v>857</v>
      </c>
    </row>
    <row r="13" spans="1:8" ht="24.9" x14ac:dyDescent="0.4">
      <c r="B13" s="6" t="s">
        <v>3340</v>
      </c>
      <c r="C13" s="9" t="s">
        <v>3695</v>
      </c>
      <c r="D13" s="9" t="s">
        <v>3902</v>
      </c>
      <c r="E13" s="9" t="s">
        <v>1586</v>
      </c>
      <c r="F13" s="9" t="s">
        <v>352</v>
      </c>
      <c r="G13" s="9" t="s">
        <v>2581</v>
      </c>
      <c r="H13" s="9" t="s">
        <v>2581</v>
      </c>
    </row>
    <row r="14" spans="1:8" ht="24.9" x14ac:dyDescent="0.4">
      <c r="B14" s="10" t="s">
        <v>3342</v>
      </c>
      <c r="C14" s="11" t="s">
        <v>3903</v>
      </c>
      <c r="D14" s="11" t="s">
        <v>3904</v>
      </c>
      <c r="E14" s="11" t="s">
        <v>1586</v>
      </c>
      <c r="F14" s="11" t="s">
        <v>3905</v>
      </c>
      <c r="G14" s="11" t="s">
        <v>3906</v>
      </c>
      <c r="H14" s="11" t="s">
        <v>3907</v>
      </c>
    </row>
    <row r="15" spans="1:8" ht="24.9" x14ac:dyDescent="0.4">
      <c r="B15" s="6" t="s">
        <v>3345</v>
      </c>
      <c r="C15" s="9" t="s">
        <v>2009</v>
      </c>
      <c r="D15" s="9" t="s">
        <v>3908</v>
      </c>
      <c r="E15" s="9" t="s">
        <v>1586</v>
      </c>
      <c r="F15" s="9" t="s">
        <v>3909</v>
      </c>
      <c r="G15" s="9" t="s">
        <v>3910</v>
      </c>
      <c r="H15" s="9" t="s">
        <v>2471</v>
      </c>
    </row>
    <row r="16" spans="1:8" ht="24.9" x14ac:dyDescent="0.4">
      <c r="B16" s="10" t="s">
        <v>3347</v>
      </c>
      <c r="C16" s="11" t="s">
        <v>1678</v>
      </c>
      <c r="D16" s="11" t="s">
        <v>3911</v>
      </c>
      <c r="E16" s="11" t="s">
        <v>1586</v>
      </c>
      <c r="F16" s="11" t="s">
        <v>2625</v>
      </c>
      <c r="G16" s="11" t="s">
        <v>2060</v>
      </c>
      <c r="H16" s="11" t="s">
        <v>996</v>
      </c>
    </row>
    <row r="17" spans="2:8" ht="24.9" x14ac:dyDescent="0.4">
      <c r="B17" s="6" t="s">
        <v>3349</v>
      </c>
      <c r="C17" s="9" t="s">
        <v>1632</v>
      </c>
      <c r="D17" s="9" t="s">
        <v>3912</v>
      </c>
      <c r="E17" s="9" t="s">
        <v>1586</v>
      </c>
      <c r="F17" s="9" t="s">
        <v>186</v>
      </c>
      <c r="G17" s="9" t="s">
        <v>927</v>
      </c>
      <c r="H17" s="9" t="s">
        <v>927</v>
      </c>
    </row>
    <row r="18" spans="2:8" ht="24.9" x14ac:dyDescent="0.4">
      <c r="B18" s="10" t="s">
        <v>3350</v>
      </c>
      <c r="C18" s="11" t="s">
        <v>1966</v>
      </c>
      <c r="D18" s="11" t="s">
        <v>3913</v>
      </c>
      <c r="E18" s="11" t="s">
        <v>1586</v>
      </c>
      <c r="F18" s="11" t="s">
        <v>197</v>
      </c>
      <c r="G18" s="11" t="s">
        <v>2479</v>
      </c>
      <c r="H18" s="11" t="s">
        <v>2479</v>
      </c>
    </row>
    <row r="19" spans="2:8" ht="24.9" x14ac:dyDescent="0.4">
      <c r="B19" s="6" t="s">
        <v>3352</v>
      </c>
      <c r="C19" s="9" t="s">
        <v>1853</v>
      </c>
      <c r="D19" s="9" t="s">
        <v>3914</v>
      </c>
      <c r="E19" s="9" t="s">
        <v>1586</v>
      </c>
      <c r="F19" s="9" t="s">
        <v>265</v>
      </c>
      <c r="G19" s="9" t="s">
        <v>266</v>
      </c>
      <c r="H19" s="9" t="s">
        <v>266</v>
      </c>
    </row>
    <row r="20" spans="2:8" ht="24.9" x14ac:dyDescent="0.4">
      <c r="B20" s="10" t="s">
        <v>3354</v>
      </c>
      <c r="C20" s="11" t="s">
        <v>1678</v>
      </c>
      <c r="D20" s="11" t="s">
        <v>3915</v>
      </c>
      <c r="E20" s="11" t="s">
        <v>1586</v>
      </c>
      <c r="F20" s="11" t="s">
        <v>265</v>
      </c>
      <c r="G20" s="11" t="s">
        <v>2424</v>
      </c>
      <c r="H20" s="11" t="s">
        <v>2424</v>
      </c>
    </row>
    <row r="21" spans="2:8" ht="24.9" x14ac:dyDescent="0.4">
      <c r="B21" s="16" t="s">
        <v>3356</v>
      </c>
      <c r="C21" s="17" t="s">
        <v>3916</v>
      </c>
      <c r="D21" s="17" t="s">
        <v>3917</v>
      </c>
      <c r="E21" s="17" t="s">
        <v>1586</v>
      </c>
      <c r="F21" s="17" t="s">
        <v>3918</v>
      </c>
      <c r="G21" s="17" t="s">
        <v>3919</v>
      </c>
      <c r="H21" s="17" t="s">
        <v>3920</v>
      </c>
    </row>
  </sheetData>
  <pageMargins left="0.7" right="0.7" top="0.75" bottom="0.75" header="0.3" footer="0.3"/>
  <pageSetup paperSize="9" orientation="portrait" horizontalDpi="300" verticalDpi="300"/>
</worksheet>
</file>

<file path=xl/worksheets/sheet7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94.152343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HSMDEF-HSM-IMPL'!A1", "Zurück")</f>
        <v>Zurück</v>
      </c>
    </row>
    <row r="3" spans="1:8" x14ac:dyDescent="0.4">
      <c r="B3" s="7" t="s">
        <v>3420</v>
      </c>
    </row>
    <row r="4" spans="1:8" x14ac:dyDescent="0.4">
      <c r="B4" s="4" t="s">
        <v>3315</v>
      </c>
      <c r="C4" s="15" t="s">
        <v>3316</v>
      </c>
      <c r="D4" s="15" t="s">
        <v>3317</v>
      </c>
      <c r="E4" s="15" t="s">
        <v>3318</v>
      </c>
      <c r="F4" s="15" t="s">
        <v>3319</v>
      </c>
      <c r="G4" s="15" t="s">
        <v>3320</v>
      </c>
      <c r="H4" s="15" t="s">
        <v>3321</v>
      </c>
    </row>
    <row r="5" spans="1:8" ht="24.9" x14ac:dyDescent="0.4">
      <c r="B5" s="6" t="s">
        <v>3322</v>
      </c>
      <c r="C5" s="9" t="s">
        <v>3399</v>
      </c>
      <c r="D5" s="9" t="s">
        <v>3400</v>
      </c>
      <c r="E5" s="9" t="s">
        <v>1586</v>
      </c>
      <c r="F5" s="9" t="s">
        <v>599</v>
      </c>
      <c r="G5" s="9" t="s">
        <v>3196</v>
      </c>
      <c r="H5" s="9" t="s">
        <v>3196</v>
      </c>
    </row>
    <row r="6" spans="1:8" ht="24.9" x14ac:dyDescent="0.4">
      <c r="B6" s="10" t="s">
        <v>3325</v>
      </c>
      <c r="C6" s="11" t="s">
        <v>1682</v>
      </c>
      <c r="D6" s="11" t="s">
        <v>3401</v>
      </c>
      <c r="E6" s="11" t="s">
        <v>3326</v>
      </c>
      <c r="F6" s="11" t="s">
        <v>3327</v>
      </c>
      <c r="G6" s="11" t="s">
        <v>3327</v>
      </c>
      <c r="H6" s="11" t="s">
        <v>3327</v>
      </c>
    </row>
    <row r="7" spans="1:8" ht="24.9" x14ac:dyDescent="0.4">
      <c r="B7" s="6" t="s">
        <v>3328</v>
      </c>
      <c r="C7" s="9" t="s">
        <v>1745</v>
      </c>
      <c r="D7" s="9" t="s">
        <v>3402</v>
      </c>
      <c r="E7" s="9" t="s">
        <v>1586</v>
      </c>
      <c r="F7" s="9" t="s">
        <v>898</v>
      </c>
      <c r="G7" s="9" t="s">
        <v>45</v>
      </c>
      <c r="H7" s="9" t="s">
        <v>81</v>
      </c>
    </row>
    <row r="8" spans="1:8" ht="24.9" x14ac:dyDescent="0.4">
      <c r="B8" s="10" t="s">
        <v>3330</v>
      </c>
      <c r="C8" s="11" t="s">
        <v>1999</v>
      </c>
      <c r="D8" s="11" t="s">
        <v>3403</v>
      </c>
      <c r="E8" s="11" t="s">
        <v>1586</v>
      </c>
      <c r="F8" s="11" t="s">
        <v>84</v>
      </c>
      <c r="G8" s="11" t="s">
        <v>885</v>
      </c>
      <c r="H8" s="11" t="s">
        <v>885</v>
      </c>
    </row>
    <row r="9" spans="1:8" ht="24.9" x14ac:dyDescent="0.4">
      <c r="B9" s="6" t="s">
        <v>3333</v>
      </c>
      <c r="C9" s="9" t="s">
        <v>1625</v>
      </c>
      <c r="D9" s="9" t="s">
        <v>1257</v>
      </c>
      <c r="E9" s="9" t="s">
        <v>1586</v>
      </c>
      <c r="F9" s="9" t="s">
        <v>58</v>
      </c>
      <c r="G9" s="9" t="s">
        <v>59</v>
      </c>
      <c r="H9" s="9" t="s">
        <v>59</v>
      </c>
    </row>
    <row r="10" spans="1:8" ht="24.9" x14ac:dyDescent="0.4">
      <c r="B10" s="10" t="s">
        <v>3334</v>
      </c>
      <c r="C10" s="11" t="s">
        <v>1919</v>
      </c>
      <c r="D10" s="11" t="s">
        <v>3404</v>
      </c>
      <c r="E10" s="11" t="s">
        <v>1586</v>
      </c>
      <c r="F10" s="11" t="s">
        <v>157</v>
      </c>
      <c r="G10" s="11" t="s">
        <v>157</v>
      </c>
      <c r="H10" s="11" t="s">
        <v>157</v>
      </c>
    </row>
    <row r="11" spans="1:8" ht="24.9" x14ac:dyDescent="0.4">
      <c r="B11" s="6" t="s">
        <v>3336</v>
      </c>
      <c r="C11" s="9" t="s">
        <v>1665</v>
      </c>
      <c r="D11" s="9" t="s">
        <v>3405</v>
      </c>
      <c r="E11" s="9" t="s">
        <v>1586</v>
      </c>
      <c r="F11" s="9" t="s">
        <v>58</v>
      </c>
      <c r="G11" s="9" t="s">
        <v>59</v>
      </c>
      <c r="H11" s="9" t="s">
        <v>59</v>
      </c>
    </row>
    <row r="12" spans="1:8" ht="24.9" x14ac:dyDescent="0.4">
      <c r="B12" s="10" t="s">
        <v>3338</v>
      </c>
      <c r="C12" s="11" t="s">
        <v>3337</v>
      </c>
      <c r="D12" s="11" t="s">
        <v>3406</v>
      </c>
      <c r="E12" s="11" t="s">
        <v>1586</v>
      </c>
      <c r="F12" s="11" t="s">
        <v>80</v>
      </c>
      <c r="G12" s="11" t="s">
        <v>80</v>
      </c>
      <c r="H12" s="11" t="s">
        <v>80</v>
      </c>
    </row>
    <row r="13" spans="1:8" ht="24.9" x14ac:dyDescent="0.4">
      <c r="B13" s="6" t="s">
        <v>3340</v>
      </c>
      <c r="C13" s="9" t="s">
        <v>3407</v>
      </c>
      <c r="D13" s="9" t="s">
        <v>3408</v>
      </c>
      <c r="E13" s="9" t="s">
        <v>1586</v>
      </c>
      <c r="F13" s="9" t="s">
        <v>76</v>
      </c>
      <c r="G13" s="9" t="s">
        <v>3295</v>
      </c>
      <c r="H13" s="9" t="s">
        <v>3295</v>
      </c>
    </row>
    <row r="14" spans="1:8" ht="24.9" x14ac:dyDescent="0.4">
      <c r="B14" s="10" t="s">
        <v>3342</v>
      </c>
      <c r="C14" s="11" t="s">
        <v>3409</v>
      </c>
      <c r="D14" s="11" t="s">
        <v>3410</v>
      </c>
      <c r="E14" s="11" t="s">
        <v>1586</v>
      </c>
      <c r="F14" s="11" t="s">
        <v>2332</v>
      </c>
      <c r="G14" s="11" t="s">
        <v>2332</v>
      </c>
      <c r="H14" s="11" t="s">
        <v>44</v>
      </c>
    </row>
    <row r="15" spans="1:8" ht="24.9" x14ac:dyDescent="0.4">
      <c r="B15" s="6" t="s">
        <v>3345</v>
      </c>
      <c r="C15" s="9" t="s">
        <v>1812</v>
      </c>
      <c r="D15" s="9" t="s">
        <v>3411</v>
      </c>
      <c r="E15" s="9" t="s">
        <v>1586</v>
      </c>
      <c r="F15" s="9" t="s">
        <v>157</v>
      </c>
      <c r="G15" s="9" t="s">
        <v>909</v>
      </c>
      <c r="H15" s="9" t="s">
        <v>909</v>
      </c>
    </row>
    <row r="16" spans="1:8" ht="24.9" x14ac:dyDescent="0.4">
      <c r="B16" s="10" t="s">
        <v>3347</v>
      </c>
      <c r="C16" s="11" t="s">
        <v>1739</v>
      </c>
      <c r="D16" s="11" t="s">
        <v>706</v>
      </c>
      <c r="E16" s="11" t="s">
        <v>3326</v>
      </c>
      <c r="F16" s="11" t="s">
        <v>3327</v>
      </c>
      <c r="G16" s="11" t="s">
        <v>3327</v>
      </c>
      <c r="H16" s="11" t="s">
        <v>3327</v>
      </c>
    </row>
    <row r="17" spans="2:8" ht="24.9" x14ac:dyDescent="0.4">
      <c r="B17" s="6" t="s">
        <v>3349</v>
      </c>
      <c r="C17" s="9" t="s">
        <v>1632</v>
      </c>
      <c r="D17" s="9" t="s">
        <v>2037</v>
      </c>
      <c r="E17" s="9" t="s">
        <v>1586</v>
      </c>
      <c r="F17" s="9" t="s">
        <v>44</v>
      </c>
      <c r="G17" s="9" t="s">
        <v>44</v>
      </c>
      <c r="H17" s="9" t="s">
        <v>44</v>
      </c>
    </row>
    <row r="18" spans="2:8" ht="24.9" x14ac:dyDescent="0.4">
      <c r="B18" s="10" t="s">
        <v>3350</v>
      </c>
      <c r="C18" s="11" t="s">
        <v>1812</v>
      </c>
      <c r="D18" s="11" t="s">
        <v>3412</v>
      </c>
      <c r="E18" s="11" t="s">
        <v>1586</v>
      </c>
      <c r="F18" s="11" t="s">
        <v>58</v>
      </c>
      <c r="G18" s="11" t="s">
        <v>58</v>
      </c>
      <c r="H18" s="11" t="s">
        <v>58</v>
      </c>
    </row>
    <row r="19" spans="2:8" ht="24.9" x14ac:dyDescent="0.4">
      <c r="B19" s="6" t="s">
        <v>3352</v>
      </c>
      <c r="C19" s="9" t="s">
        <v>1637</v>
      </c>
      <c r="D19" s="9" t="s">
        <v>3413</v>
      </c>
      <c r="E19" s="9" t="s">
        <v>1586</v>
      </c>
      <c r="F19" s="9" t="s">
        <v>44</v>
      </c>
      <c r="G19" s="9" t="s">
        <v>45</v>
      </c>
      <c r="H19" s="9" t="s">
        <v>45</v>
      </c>
    </row>
    <row r="20" spans="2:8" ht="24.9" x14ac:dyDescent="0.4">
      <c r="B20" s="10" t="s">
        <v>3354</v>
      </c>
      <c r="C20" s="11" t="s">
        <v>1739</v>
      </c>
      <c r="D20" s="11" t="s">
        <v>3414</v>
      </c>
      <c r="E20" s="11" t="s">
        <v>1586</v>
      </c>
      <c r="F20" s="11" t="s">
        <v>80</v>
      </c>
      <c r="G20" s="11" t="s">
        <v>80</v>
      </c>
      <c r="H20" s="11" t="s">
        <v>80</v>
      </c>
    </row>
    <row r="21" spans="2:8" ht="24.9" x14ac:dyDescent="0.4">
      <c r="B21" s="16" t="s">
        <v>3356</v>
      </c>
      <c r="C21" s="17" t="s">
        <v>3415</v>
      </c>
      <c r="D21" s="17" t="s">
        <v>3416</v>
      </c>
      <c r="E21" s="17" t="s">
        <v>1586</v>
      </c>
      <c r="F21" s="17" t="s">
        <v>3417</v>
      </c>
      <c r="G21" s="17" t="s">
        <v>3418</v>
      </c>
      <c r="H21" s="17" t="s">
        <v>3419</v>
      </c>
    </row>
  </sheetData>
  <pageMargins left="0.7" right="0.7" top="0.75" bottom="0.75" header="0.3" footer="0.3"/>
  <pageSetup paperSize="9" orientation="portrait" horizontalDpi="300" verticalDpi="300"/>
</worksheet>
</file>

<file path=xl/worksheets/sheet7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HSMDEF-HSM-IMPL'!A1", "Zurück")</f>
        <v>Zurück</v>
      </c>
    </row>
  </sheetData>
  <pageMargins left="0.7" right="0.7" top="0.75" bottom="0.75" header="0.3" footer="0.3"/>
  <pageSetup paperSize="9" orientation="portrait" horizontalDpi="300" verticalDpi="300"/>
</worksheet>
</file>

<file path=xl/worksheets/sheet7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HSMDEF-HSM-IMPL'!A1", "Zurück")</f>
        <v>Zurück</v>
      </c>
    </row>
  </sheetData>
  <pageMargins left="0.7" right="0.7" top="0.75" bottom="0.75" header="0.3" footer="0.3"/>
  <pageSetup paperSize="9" orientation="portrait" horizontalDpi="300" verticalDpi="300"/>
</worksheet>
</file>

<file path=xl/worksheets/sheet7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heetViews>
  <sheetFormatPr baseColWidth="10" defaultRowHeight="14.6" x14ac:dyDescent="0.4"/>
  <cols>
    <col min="2" max="2" width="9.69140625" customWidth="1"/>
    <col min="3" max="3" width="99.304687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HSMDEF-HSM-IMPL'!A1", "Zurück")</f>
        <v>Zurück</v>
      </c>
    </row>
    <row r="3" spans="1:11" x14ac:dyDescent="0.4">
      <c r="B3" s="7" t="s">
        <v>4421</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554</v>
      </c>
      <c r="C6" s="6" t="s">
        <v>555</v>
      </c>
      <c r="D6" s="6" t="s">
        <v>1610</v>
      </c>
      <c r="E6" s="9" t="s">
        <v>1586</v>
      </c>
      <c r="F6" s="9" t="s">
        <v>1586</v>
      </c>
      <c r="G6" s="9" t="s">
        <v>1588</v>
      </c>
      <c r="H6" s="9" t="s">
        <v>1586</v>
      </c>
      <c r="I6" s="9" t="s">
        <v>1586</v>
      </c>
      <c r="J6" s="9" t="s">
        <v>1586</v>
      </c>
      <c r="K6" s="9" t="s">
        <v>1588</v>
      </c>
    </row>
    <row r="7" spans="1:11" x14ac:dyDescent="0.4">
      <c r="B7" s="6" t="s">
        <v>554</v>
      </c>
      <c r="C7" s="6" t="s">
        <v>555</v>
      </c>
      <c r="D7" s="6" t="s">
        <v>4373</v>
      </c>
      <c r="E7" s="9" t="s">
        <v>1586</v>
      </c>
      <c r="F7" s="9" t="s">
        <v>1586</v>
      </c>
      <c r="G7" s="9" t="s">
        <v>1586</v>
      </c>
      <c r="H7" s="9" t="s">
        <v>1586</v>
      </c>
      <c r="I7" s="9" t="s">
        <v>1586</v>
      </c>
      <c r="J7" s="9" t="s">
        <v>1586</v>
      </c>
      <c r="K7" s="9" t="s">
        <v>1586</v>
      </c>
    </row>
    <row r="8" spans="1:11" x14ac:dyDescent="0.4">
      <c r="B8" s="6" t="s">
        <v>556</v>
      </c>
      <c r="C8" s="6" t="s">
        <v>557</v>
      </c>
      <c r="D8" s="6" t="s">
        <v>1610</v>
      </c>
      <c r="E8" s="9" t="s">
        <v>1586</v>
      </c>
      <c r="F8" s="9" t="s">
        <v>1586</v>
      </c>
      <c r="G8" s="9" t="s">
        <v>1586</v>
      </c>
      <c r="H8" s="9" t="s">
        <v>1586</v>
      </c>
      <c r="I8" s="9" t="s">
        <v>1586</v>
      </c>
      <c r="J8" s="9" t="s">
        <v>1586</v>
      </c>
      <c r="K8" s="9" t="s">
        <v>1586</v>
      </c>
    </row>
    <row r="9" spans="1:11" x14ac:dyDescent="0.4">
      <c r="B9" s="6" t="s">
        <v>556</v>
      </c>
      <c r="C9" s="6" t="s">
        <v>557</v>
      </c>
      <c r="D9" s="6" t="s">
        <v>4373</v>
      </c>
      <c r="E9" s="9" t="s">
        <v>1586</v>
      </c>
      <c r="F9" s="9" t="s">
        <v>1586</v>
      </c>
      <c r="G9" s="9" t="s">
        <v>1586</v>
      </c>
      <c r="H9" s="9" t="s">
        <v>1586</v>
      </c>
      <c r="I9" s="9" t="s">
        <v>1586</v>
      </c>
      <c r="J9" s="9" t="s">
        <v>1586</v>
      </c>
      <c r="K9" s="9" t="s">
        <v>1586</v>
      </c>
    </row>
    <row r="10" spans="1:11" x14ac:dyDescent="0.4">
      <c r="B10" s="6" t="s">
        <v>558</v>
      </c>
      <c r="C10" s="6" t="s">
        <v>559</v>
      </c>
      <c r="D10" s="6" t="s">
        <v>1610</v>
      </c>
      <c r="E10" s="9" t="s">
        <v>1588</v>
      </c>
      <c r="F10" s="9" t="s">
        <v>1586</v>
      </c>
      <c r="G10" s="9" t="s">
        <v>1588</v>
      </c>
      <c r="H10" s="9" t="s">
        <v>1586</v>
      </c>
      <c r="I10" s="9" t="s">
        <v>1586</v>
      </c>
      <c r="J10" s="9" t="s">
        <v>1588</v>
      </c>
      <c r="K10" s="9" t="s">
        <v>1586</v>
      </c>
    </row>
    <row r="11" spans="1:11" x14ac:dyDescent="0.4">
      <c r="B11" s="6" t="s">
        <v>558</v>
      </c>
      <c r="C11" s="6" t="s">
        <v>559</v>
      </c>
      <c r="D11" s="6" t="s">
        <v>4373</v>
      </c>
      <c r="E11" s="9" t="s">
        <v>1586</v>
      </c>
      <c r="F11" s="9" t="s">
        <v>1586</v>
      </c>
      <c r="G11" s="9" t="s">
        <v>1586</v>
      </c>
      <c r="H11" s="9" t="s">
        <v>1586</v>
      </c>
      <c r="I11" s="9" t="s">
        <v>1586</v>
      </c>
      <c r="J11" s="9" t="s">
        <v>1586</v>
      </c>
      <c r="K11" s="9" t="s">
        <v>1586</v>
      </c>
    </row>
    <row r="12" spans="1:11" x14ac:dyDescent="0.4">
      <c r="B12" s="6" t="s">
        <v>560</v>
      </c>
      <c r="C12" s="6" t="s">
        <v>561</v>
      </c>
      <c r="D12" s="6" t="s">
        <v>1610</v>
      </c>
      <c r="E12" s="9" t="s">
        <v>1670</v>
      </c>
      <c r="F12" s="9" t="s">
        <v>1586</v>
      </c>
      <c r="G12" s="9" t="s">
        <v>1625</v>
      </c>
      <c r="H12" s="9" t="s">
        <v>1586</v>
      </c>
      <c r="I12" s="9" t="s">
        <v>1586</v>
      </c>
      <c r="J12" s="9" t="s">
        <v>1588</v>
      </c>
      <c r="K12" s="9" t="s">
        <v>1597</v>
      </c>
    </row>
    <row r="13" spans="1:11" x14ac:dyDescent="0.4">
      <c r="B13" s="6" t="s">
        <v>560</v>
      </c>
      <c r="C13" s="6" t="s">
        <v>561</v>
      </c>
      <c r="D13" s="6" t="s">
        <v>4373</v>
      </c>
      <c r="E13" s="9" t="s">
        <v>1586</v>
      </c>
      <c r="F13" s="9" t="s">
        <v>1586</v>
      </c>
      <c r="G13" s="9" t="s">
        <v>1586</v>
      </c>
      <c r="H13" s="9" t="s">
        <v>1586</v>
      </c>
      <c r="I13" s="9" t="s">
        <v>1586</v>
      </c>
      <c r="J13" s="9" t="s">
        <v>1586</v>
      </c>
      <c r="K13" s="9" t="s">
        <v>1586</v>
      </c>
    </row>
    <row r="14" spans="1:11" x14ac:dyDescent="0.4">
      <c r="B14" s="6" t="s">
        <v>564</v>
      </c>
      <c r="C14" s="6" t="s">
        <v>565</v>
      </c>
      <c r="D14" s="6" t="s">
        <v>1610</v>
      </c>
      <c r="E14" s="9" t="s">
        <v>1588</v>
      </c>
      <c r="F14" s="9" t="s">
        <v>1586</v>
      </c>
      <c r="G14" s="9" t="s">
        <v>1595</v>
      </c>
      <c r="H14" s="9" t="s">
        <v>1586</v>
      </c>
      <c r="I14" s="9" t="s">
        <v>1586</v>
      </c>
      <c r="J14" s="9" t="s">
        <v>1586</v>
      </c>
      <c r="K14" s="9" t="s">
        <v>1595</v>
      </c>
    </row>
    <row r="15" spans="1:11" x14ac:dyDescent="0.4">
      <c r="B15" s="6" t="s">
        <v>564</v>
      </c>
      <c r="C15" s="6" t="s">
        <v>565</v>
      </c>
      <c r="D15" s="6" t="s">
        <v>4373</v>
      </c>
      <c r="E15" s="9" t="s">
        <v>1586</v>
      </c>
      <c r="F15" s="9" t="s">
        <v>1586</v>
      </c>
      <c r="G15" s="9" t="s">
        <v>1586</v>
      </c>
      <c r="H15" s="9" t="s">
        <v>1586</v>
      </c>
      <c r="I15" s="9" t="s">
        <v>1586</v>
      </c>
      <c r="J15" s="9" t="s">
        <v>1586</v>
      </c>
      <c r="K15" s="9" t="s">
        <v>1586</v>
      </c>
    </row>
    <row r="16" spans="1:11" x14ac:dyDescent="0.4">
      <c r="B16" s="6" t="s">
        <v>568</v>
      </c>
      <c r="C16" s="6" t="s">
        <v>569</v>
      </c>
      <c r="D16" s="6" t="s">
        <v>1610</v>
      </c>
      <c r="E16" s="9" t="s">
        <v>1597</v>
      </c>
      <c r="F16" s="9" t="s">
        <v>1586</v>
      </c>
      <c r="G16" s="9" t="s">
        <v>1584</v>
      </c>
      <c r="H16" s="9" t="s">
        <v>1586</v>
      </c>
      <c r="I16" s="9" t="s">
        <v>1586</v>
      </c>
      <c r="J16" s="9" t="s">
        <v>1586</v>
      </c>
      <c r="K16" s="9" t="s">
        <v>1595</v>
      </c>
    </row>
    <row r="17" spans="2:11" x14ac:dyDescent="0.4">
      <c r="B17" s="6" t="s">
        <v>568</v>
      </c>
      <c r="C17" s="6" t="s">
        <v>569</v>
      </c>
      <c r="D17" s="6" t="s">
        <v>4373</v>
      </c>
      <c r="E17" s="9" t="s">
        <v>1586</v>
      </c>
      <c r="F17" s="9" t="s">
        <v>1586</v>
      </c>
      <c r="G17" s="9" t="s">
        <v>1586</v>
      </c>
      <c r="H17" s="9" t="s">
        <v>1586</v>
      </c>
      <c r="I17" s="9" t="s">
        <v>1586</v>
      </c>
      <c r="J17" s="9" t="s">
        <v>1586</v>
      </c>
      <c r="K17" s="9" t="s">
        <v>1586</v>
      </c>
    </row>
    <row r="18" spans="2:11" x14ac:dyDescent="0.4">
      <c r="B18" s="6" t="s">
        <v>572</v>
      </c>
      <c r="C18" s="6" t="s">
        <v>573</v>
      </c>
      <c r="D18" s="6" t="s">
        <v>1610</v>
      </c>
      <c r="E18" s="9" t="s">
        <v>3869</v>
      </c>
      <c r="F18" s="9" t="s">
        <v>1586</v>
      </c>
      <c r="G18" s="9" t="s">
        <v>1625</v>
      </c>
      <c r="H18" s="9" t="s">
        <v>1586</v>
      </c>
      <c r="I18" s="9" t="s">
        <v>1586</v>
      </c>
      <c r="J18" s="9" t="s">
        <v>1588</v>
      </c>
      <c r="K18" s="9" t="s">
        <v>1663</v>
      </c>
    </row>
    <row r="19" spans="2:11" x14ac:dyDescent="0.4">
      <c r="B19" s="6" t="s">
        <v>572</v>
      </c>
      <c r="C19" s="6" t="s">
        <v>573</v>
      </c>
      <c r="D19" s="6" t="s">
        <v>4373</v>
      </c>
      <c r="E19" s="9" t="s">
        <v>1586</v>
      </c>
      <c r="F19" s="9" t="s">
        <v>1586</v>
      </c>
      <c r="G19" s="9" t="s">
        <v>1586</v>
      </c>
      <c r="H19" s="9" t="s">
        <v>1586</v>
      </c>
      <c r="I19" s="9" t="s">
        <v>1586</v>
      </c>
      <c r="J19" s="9" t="s">
        <v>1586</v>
      </c>
      <c r="K19" s="9" t="s">
        <v>1586</v>
      </c>
    </row>
    <row r="20" spans="2:11" x14ac:dyDescent="0.4">
      <c r="B20" s="6" t="s">
        <v>576</v>
      </c>
      <c r="C20" s="6" t="s">
        <v>368</v>
      </c>
      <c r="D20" s="6" t="s">
        <v>1610</v>
      </c>
      <c r="E20" s="9" t="s">
        <v>1586</v>
      </c>
      <c r="F20" s="9" t="s">
        <v>1586</v>
      </c>
      <c r="G20" s="9" t="s">
        <v>1586</v>
      </c>
      <c r="H20" s="9" t="s">
        <v>1586</v>
      </c>
      <c r="I20" s="9" t="s">
        <v>1586</v>
      </c>
      <c r="J20" s="9" t="s">
        <v>1586</v>
      </c>
      <c r="K20" s="9" t="s">
        <v>1588</v>
      </c>
    </row>
    <row r="21" spans="2:11" x14ac:dyDescent="0.4">
      <c r="B21" s="6" t="s">
        <v>576</v>
      </c>
      <c r="C21" s="6" t="s">
        <v>368</v>
      </c>
      <c r="D21" s="6" t="s">
        <v>4373</v>
      </c>
      <c r="E21" s="9" t="s">
        <v>1586</v>
      </c>
      <c r="F21" s="9" t="s">
        <v>1586</v>
      </c>
      <c r="G21" s="9" t="s">
        <v>1586</v>
      </c>
      <c r="H21" s="9" t="s">
        <v>1586</v>
      </c>
      <c r="I21" s="9" t="s">
        <v>1586</v>
      </c>
      <c r="J21" s="9" t="s">
        <v>1586</v>
      </c>
      <c r="K21" s="9" t="s">
        <v>1586</v>
      </c>
    </row>
    <row r="22" spans="2:11" x14ac:dyDescent="0.4">
      <c r="B22" s="6" t="s">
        <v>577</v>
      </c>
      <c r="C22" s="6" t="s">
        <v>578</v>
      </c>
      <c r="D22" s="6" t="s">
        <v>1610</v>
      </c>
      <c r="E22" s="9" t="s">
        <v>1595</v>
      </c>
      <c r="F22" s="9" t="s">
        <v>1586</v>
      </c>
      <c r="G22" s="9" t="s">
        <v>1595</v>
      </c>
      <c r="H22" s="9" t="s">
        <v>1586</v>
      </c>
      <c r="I22" s="9" t="s">
        <v>1586</v>
      </c>
      <c r="J22" s="9" t="s">
        <v>1586</v>
      </c>
      <c r="K22" s="9" t="s">
        <v>1595</v>
      </c>
    </row>
    <row r="23" spans="2:11" x14ac:dyDescent="0.4">
      <c r="B23" s="6" t="s">
        <v>577</v>
      </c>
      <c r="C23" s="6" t="s">
        <v>578</v>
      </c>
      <c r="D23" s="6" t="s">
        <v>4373</v>
      </c>
      <c r="E23" s="9" t="s">
        <v>1586</v>
      </c>
      <c r="F23" s="9" t="s">
        <v>1586</v>
      </c>
      <c r="G23" s="9" t="s">
        <v>1586</v>
      </c>
      <c r="H23" s="9" t="s">
        <v>1586</v>
      </c>
      <c r="I23" s="9" t="s">
        <v>1586</v>
      </c>
      <c r="J23" s="9" t="s">
        <v>1586</v>
      </c>
      <c r="K23" s="9" t="s">
        <v>1586</v>
      </c>
    </row>
    <row r="24" spans="2:11" x14ac:dyDescent="0.4">
      <c r="B24" s="6" t="s">
        <v>581</v>
      </c>
      <c r="C24" s="6" t="s">
        <v>582</v>
      </c>
      <c r="D24" s="6" t="s">
        <v>1610</v>
      </c>
      <c r="E24" s="9" t="s">
        <v>1586</v>
      </c>
      <c r="F24" s="9" t="s">
        <v>1586</v>
      </c>
      <c r="G24" s="9" t="s">
        <v>1588</v>
      </c>
      <c r="H24" s="9" t="s">
        <v>1586</v>
      </c>
      <c r="I24" s="9" t="s">
        <v>1586</v>
      </c>
      <c r="J24" s="9" t="s">
        <v>1586</v>
      </c>
      <c r="K24" s="9" t="s">
        <v>1584</v>
      </c>
    </row>
    <row r="25" spans="2:11" x14ac:dyDescent="0.4">
      <c r="B25" s="6" t="s">
        <v>581</v>
      </c>
      <c r="C25" s="6" t="s">
        <v>582</v>
      </c>
      <c r="D25" s="6" t="s">
        <v>4373</v>
      </c>
      <c r="E25" s="9" t="s">
        <v>1586</v>
      </c>
      <c r="F25" s="9" t="s">
        <v>1586</v>
      </c>
      <c r="G25" s="9" t="s">
        <v>1586</v>
      </c>
      <c r="H25" s="9" t="s">
        <v>1586</v>
      </c>
      <c r="I25" s="9" t="s">
        <v>1586</v>
      </c>
      <c r="J25" s="9" t="s">
        <v>1586</v>
      </c>
      <c r="K25" s="9" t="s">
        <v>1586</v>
      </c>
    </row>
    <row r="26" spans="2:11" x14ac:dyDescent="0.4">
      <c r="B26"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7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heetViews>
  <sheetFormatPr baseColWidth="10" defaultRowHeight="14.6" x14ac:dyDescent="0.4"/>
  <cols>
    <col min="2" max="2" width="9.69140625" customWidth="1"/>
    <col min="3" max="3" width="49.6132812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HSMDEF-HSM-IMPL'!A1", "Zurück")</f>
        <v>Zurück</v>
      </c>
    </row>
    <row r="3" spans="1:11" x14ac:dyDescent="0.4">
      <c r="B3" s="7" t="s">
        <v>4388</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61</v>
      </c>
      <c r="C6" s="21"/>
      <c r="D6" s="21"/>
      <c r="E6" s="29"/>
      <c r="F6" s="29"/>
      <c r="G6" s="29"/>
      <c r="H6" s="29"/>
      <c r="I6" s="29"/>
      <c r="J6" s="29"/>
      <c r="K6" s="29"/>
    </row>
    <row r="7" spans="1:11" x14ac:dyDescent="0.4">
      <c r="B7" s="6" t="s">
        <v>130</v>
      </c>
      <c r="C7" s="6" t="s">
        <v>131</v>
      </c>
      <c r="D7" s="6" t="s">
        <v>1610</v>
      </c>
      <c r="E7" s="9" t="s">
        <v>1586</v>
      </c>
      <c r="F7" s="9" t="s">
        <v>1586</v>
      </c>
      <c r="G7" s="9" t="s">
        <v>1588</v>
      </c>
      <c r="H7" s="9" t="s">
        <v>1586</v>
      </c>
      <c r="I7" s="9" t="s">
        <v>1586</v>
      </c>
      <c r="J7" s="9" t="s">
        <v>1586</v>
      </c>
      <c r="K7" s="9" t="s">
        <v>1595</v>
      </c>
    </row>
    <row r="8" spans="1:11" x14ac:dyDescent="0.4">
      <c r="B8" s="6" t="s">
        <v>130</v>
      </c>
      <c r="C8" s="6" t="s">
        <v>131</v>
      </c>
      <c r="D8" s="6" t="s">
        <v>4373</v>
      </c>
      <c r="E8" s="9" t="s">
        <v>1586</v>
      </c>
      <c r="F8" s="9" t="s">
        <v>1586</v>
      </c>
      <c r="G8" s="9" t="s">
        <v>1586</v>
      </c>
      <c r="H8" s="9" t="s">
        <v>1586</v>
      </c>
      <c r="I8" s="9" t="s">
        <v>1586</v>
      </c>
      <c r="J8" s="9" t="s">
        <v>1586</v>
      </c>
      <c r="K8" s="9" t="s">
        <v>1586</v>
      </c>
    </row>
    <row r="9" spans="1:11" x14ac:dyDescent="0.4">
      <c r="B9" s="6" t="s">
        <v>134</v>
      </c>
      <c r="C9" s="6" t="s">
        <v>135</v>
      </c>
      <c r="D9" s="6" t="s">
        <v>1610</v>
      </c>
      <c r="E9" s="9" t="s">
        <v>1588</v>
      </c>
      <c r="F9" s="9" t="s">
        <v>1586</v>
      </c>
      <c r="G9" s="9" t="s">
        <v>1588</v>
      </c>
      <c r="H9" s="9" t="s">
        <v>1586</v>
      </c>
      <c r="I9" s="9" t="s">
        <v>1586</v>
      </c>
      <c r="J9" s="9" t="s">
        <v>1586</v>
      </c>
      <c r="K9" s="9" t="s">
        <v>1588</v>
      </c>
    </row>
    <row r="10" spans="1:11" x14ac:dyDescent="0.4">
      <c r="B10" s="6" t="s">
        <v>134</v>
      </c>
      <c r="C10" s="6" t="s">
        <v>135</v>
      </c>
      <c r="D10" s="6" t="s">
        <v>4373</v>
      </c>
      <c r="E10" s="9" t="s">
        <v>1586</v>
      </c>
      <c r="F10" s="9" t="s">
        <v>1586</v>
      </c>
      <c r="G10" s="9" t="s">
        <v>1586</v>
      </c>
      <c r="H10" s="9" t="s">
        <v>1586</v>
      </c>
      <c r="I10" s="9" t="s">
        <v>1586</v>
      </c>
      <c r="J10" s="9" t="s">
        <v>1586</v>
      </c>
      <c r="K10" s="9" t="s">
        <v>1586</v>
      </c>
    </row>
    <row r="11" spans="1:11" x14ac:dyDescent="0.4">
      <c r="B11" s="21" t="s">
        <v>41</v>
      </c>
      <c r="C11" s="21"/>
      <c r="D11" s="21"/>
      <c r="E11" s="29"/>
      <c r="F11" s="29"/>
      <c r="G11" s="29"/>
      <c r="H11" s="29"/>
      <c r="I11" s="29"/>
      <c r="J11" s="29"/>
      <c r="K11" s="29"/>
    </row>
    <row r="12" spans="1:11" x14ac:dyDescent="0.4">
      <c r="B12" s="6" t="s">
        <v>138</v>
      </c>
      <c r="C12" s="6" t="s">
        <v>139</v>
      </c>
      <c r="D12" s="6" t="s">
        <v>1610</v>
      </c>
      <c r="E12" s="9" t="s">
        <v>1586</v>
      </c>
      <c r="F12" s="9" t="s">
        <v>1586</v>
      </c>
      <c r="G12" s="9" t="s">
        <v>1586</v>
      </c>
      <c r="H12" s="9" t="s">
        <v>1586</v>
      </c>
      <c r="I12" s="9" t="s">
        <v>1586</v>
      </c>
      <c r="J12" s="9" t="s">
        <v>1586</v>
      </c>
      <c r="K12" s="9" t="s">
        <v>1586</v>
      </c>
    </row>
    <row r="13" spans="1:11" x14ac:dyDescent="0.4">
      <c r="B13" s="6" t="s">
        <v>138</v>
      </c>
      <c r="C13" s="6" t="s">
        <v>139</v>
      </c>
      <c r="D13" s="6" t="s">
        <v>4373</v>
      </c>
      <c r="E13" s="9" t="s">
        <v>1586</v>
      </c>
      <c r="F13" s="9" t="s">
        <v>1586</v>
      </c>
      <c r="G13" s="9" t="s">
        <v>1586</v>
      </c>
      <c r="H13" s="9" t="s">
        <v>1586</v>
      </c>
      <c r="I13" s="9" t="s">
        <v>1586</v>
      </c>
      <c r="J13" s="9" t="s">
        <v>1586</v>
      </c>
      <c r="K13" s="9" t="s">
        <v>1586</v>
      </c>
    </row>
    <row r="14" spans="1:11" x14ac:dyDescent="0.4">
      <c r="B14" s="6" t="s">
        <v>140</v>
      </c>
      <c r="C14" s="6" t="s">
        <v>43</v>
      </c>
      <c r="D14" s="6" t="s">
        <v>1610</v>
      </c>
      <c r="E14" s="9" t="s">
        <v>1586</v>
      </c>
      <c r="F14" s="9" t="s">
        <v>1586</v>
      </c>
      <c r="G14" s="9" t="s">
        <v>1586</v>
      </c>
      <c r="H14" s="9" t="s">
        <v>1586</v>
      </c>
      <c r="I14" s="9" t="s">
        <v>1586</v>
      </c>
      <c r="J14" s="9" t="s">
        <v>1586</v>
      </c>
      <c r="K14" s="9" t="s">
        <v>1586</v>
      </c>
    </row>
    <row r="15" spans="1:11" x14ac:dyDescent="0.4">
      <c r="B15" s="6" t="s">
        <v>140</v>
      </c>
      <c r="C15" s="6" t="s">
        <v>43</v>
      </c>
      <c r="D15" s="6" t="s">
        <v>4373</v>
      </c>
      <c r="E15" s="9" t="s">
        <v>1586</v>
      </c>
      <c r="F15" s="9" t="s">
        <v>1586</v>
      </c>
      <c r="G15" s="9" t="s">
        <v>1586</v>
      </c>
      <c r="H15" s="9" t="s">
        <v>1586</v>
      </c>
      <c r="I15" s="9" t="s">
        <v>1586</v>
      </c>
      <c r="J15" s="9" t="s">
        <v>1586</v>
      </c>
      <c r="K15" s="9" t="s">
        <v>1586</v>
      </c>
    </row>
    <row r="16" spans="1:11" x14ac:dyDescent="0.4">
      <c r="B16" s="6" t="s">
        <v>141</v>
      </c>
      <c r="C16" s="6" t="s">
        <v>47</v>
      </c>
      <c r="D16" s="6" t="s">
        <v>1610</v>
      </c>
      <c r="E16" s="9" t="s">
        <v>1586</v>
      </c>
      <c r="F16" s="9" t="s">
        <v>1586</v>
      </c>
      <c r="G16" s="9" t="s">
        <v>1586</v>
      </c>
      <c r="H16" s="9" t="s">
        <v>1586</v>
      </c>
      <c r="I16" s="9" t="s">
        <v>1586</v>
      </c>
      <c r="J16" s="9" t="s">
        <v>1586</v>
      </c>
      <c r="K16" s="9" t="s">
        <v>1586</v>
      </c>
    </row>
    <row r="17" spans="2:11" x14ac:dyDescent="0.4">
      <c r="B17" s="6" t="s">
        <v>141</v>
      </c>
      <c r="C17" s="6" t="s">
        <v>47</v>
      </c>
      <c r="D17" s="6" t="s">
        <v>4373</v>
      </c>
      <c r="E17" s="9" t="s">
        <v>1586</v>
      </c>
      <c r="F17" s="9" t="s">
        <v>1586</v>
      </c>
      <c r="G17" s="9" t="s">
        <v>1586</v>
      </c>
      <c r="H17" s="9" t="s">
        <v>1586</v>
      </c>
      <c r="I17" s="9" t="s">
        <v>1586</v>
      </c>
      <c r="J17" s="9" t="s">
        <v>1586</v>
      </c>
      <c r="K17" s="9" t="s">
        <v>1586</v>
      </c>
    </row>
    <row r="18" spans="2:11" x14ac:dyDescent="0.4">
      <c r="B18" s="6" t="s">
        <v>144</v>
      </c>
      <c r="C18" s="6" t="s">
        <v>51</v>
      </c>
      <c r="D18" s="6" t="s">
        <v>1610</v>
      </c>
      <c r="E18" s="9" t="s">
        <v>1586</v>
      </c>
      <c r="F18" s="9" t="s">
        <v>1586</v>
      </c>
      <c r="G18" s="9" t="s">
        <v>1586</v>
      </c>
      <c r="H18" s="9" t="s">
        <v>1586</v>
      </c>
      <c r="I18" s="9" t="s">
        <v>1586</v>
      </c>
      <c r="J18" s="9" t="s">
        <v>1586</v>
      </c>
      <c r="K18" s="9" t="s">
        <v>1586</v>
      </c>
    </row>
    <row r="19" spans="2:11" x14ac:dyDescent="0.4">
      <c r="B19" s="6" t="s">
        <v>144</v>
      </c>
      <c r="C19" s="6" t="s">
        <v>51</v>
      </c>
      <c r="D19" s="6" t="s">
        <v>4373</v>
      </c>
      <c r="E19" s="9" t="s">
        <v>1586</v>
      </c>
      <c r="F19" s="9" t="s">
        <v>1586</v>
      </c>
      <c r="G19" s="9" t="s">
        <v>1586</v>
      </c>
      <c r="H19" s="9" t="s">
        <v>1586</v>
      </c>
      <c r="I19" s="9" t="s">
        <v>1586</v>
      </c>
      <c r="J19" s="9" t="s">
        <v>1586</v>
      </c>
      <c r="K19" s="9" t="s">
        <v>1586</v>
      </c>
    </row>
    <row r="20" spans="2:11" x14ac:dyDescent="0.4">
      <c r="B20" s="13" t="s">
        <v>859</v>
      </c>
    </row>
  </sheetData>
  <mergeCells count="6">
    <mergeCell ref="B11:K11"/>
    <mergeCell ref="B4:B5"/>
    <mergeCell ref="C4:C5"/>
    <mergeCell ref="D4:D5"/>
    <mergeCell ref="E4:K4"/>
    <mergeCell ref="B6:K6"/>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heetViews>
  <sheetFormatPr baseColWidth="10" defaultRowHeight="14.6" x14ac:dyDescent="0.4"/>
  <cols>
    <col min="2" max="2" width="75.30468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Ü'!A1", "Zurück")</f>
        <v>Zurück</v>
      </c>
    </row>
    <row r="3" spans="1:8" x14ac:dyDescent="0.4">
      <c r="B3" s="7" t="s">
        <v>7630</v>
      </c>
    </row>
    <row r="4" spans="1:8" x14ac:dyDescent="0.4">
      <c r="B4" s="4" t="s">
        <v>3315</v>
      </c>
      <c r="C4" s="15" t="s">
        <v>3316</v>
      </c>
      <c r="D4" s="15" t="s">
        <v>3750</v>
      </c>
      <c r="E4" s="15" t="s">
        <v>3318</v>
      </c>
      <c r="F4" s="15" t="s">
        <v>3319</v>
      </c>
      <c r="G4" s="15" t="s">
        <v>3320</v>
      </c>
      <c r="H4" s="15" t="s">
        <v>3321</v>
      </c>
    </row>
    <row r="5" spans="1:8" ht="24.9" x14ac:dyDescent="0.4">
      <c r="B5" s="6" t="s">
        <v>3322</v>
      </c>
      <c r="C5" s="9" t="s">
        <v>7552</v>
      </c>
      <c r="D5" s="9" t="s">
        <v>7553</v>
      </c>
      <c r="E5" s="9" t="s">
        <v>1586</v>
      </c>
      <c r="F5" s="9" t="s">
        <v>7554</v>
      </c>
      <c r="G5" s="9" t="s">
        <v>7555</v>
      </c>
      <c r="H5" s="9" t="s">
        <v>7556</v>
      </c>
    </row>
    <row r="6" spans="1:8" ht="24.9" x14ac:dyDescent="0.4">
      <c r="B6" s="10" t="s">
        <v>3325</v>
      </c>
      <c r="C6" s="11" t="s">
        <v>7557</v>
      </c>
      <c r="D6" s="11" t="s">
        <v>7558</v>
      </c>
      <c r="E6" s="11" t="s">
        <v>1586</v>
      </c>
      <c r="F6" s="11" t="s">
        <v>7559</v>
      </c>
      <c r="G6" s="11" t="s">
        <v>7560</v>
      </c>
      <c r="H6" s="11" t="s">
        <v>7560</v>
      </c>
    </row>
    <row r="7" spans="1:8" ht="24.9" x14ac:dyDescent="0.4">
      <c r="B7" s="6" t="s">
        <v>3328</v>
      </c>
      <c r="C7" s="9" t="s">
        <v>5156</v>
      </c>
      <c r="D7" s="9" t="s">
        <v>7561</v>
      </c>
      <c r="E7" s="9" t="s">
        <v>1595</v>
      </c>
      <c r="F7" s="9" t="s">
        <v>7562</v>
      </c>
      <c r="G7" s="9" t="s">
        <v>7563</v>
      </c>
      <c r="H7" s="9" t="s">
        <v>7564</v>
      </c>
    </row>
    <row r="8" spans="1:8" ht="24.9" x14ac:dyDescent="0.4">
      <c r="B8" s="10" t="s">
        <v>3330</v>
      </c>
      <c r="C8" s="11" t="s">
        <v>7565</v>
      </c>
      <c r="D8" s="11" t="s">
        <v>7566</v>
      </c>
      <c r="E8" s="11" t="s">
        <v>1586</v>
      </c>
      <c r="F8" s="11" t="s">
        <v>7567</v>
      </c>
      <c r="G8" s="11" t="s">
        <v>7568</v>
      </c>
      <c r="H8" s="11" t="s">
        <v>7569</v>
      </c>
    </row>
    <row r="9" spans="1:8" ht="24.9" x14ac:dyDescent="0.4">
      <c r="B9" s="6" t="s">
        <v>3333</v>
      </c>
      <c r="C9" s="9" t="s">
        <v>2056</v>
      </c>
      <c r="D9" s="9" t="s">
        <v>7570</v>
      </c>
      <c r="E9" s="9" t="s">
        <v>1586</v>
      </c>
      <c r="F9" s="9" t="s">
        <v>126</v>
      </c>
      <c r="G9" s="9" t="s">
        <v>7571</v>
      </c>
      <c r="H9" s="9" t="s">
        <v>7571</v>
      </c>
    </row>
    <row r="10" spans="1:8" ht="24.9" x14ac:dyDescent="0.4">
      <c r="B10" s="10" t="s">
        <v>3334</v>
      </c>
      <c r="C10" s="11" t="s">
        <v>7572</v>
      </c>
      <c r="D10" s="11" t="s">
        <v>7573</v>
      </c>
      <c r="E10" s="11" t="s">
        <v>1586</v>
      </c>
      <c r="F10" s="11" t="s">
        <v>7574</v>
      </c>
      <c r="G10" s="11" t="s">
        <v>7575</v>
      </c>
      <c r="H10" s="11" t="s">
        <v>7576</v>
      </c>
    </row>
    <row r="11" spans="1:8" ht="24.9" x14ac:dyDescent="0.4">
      <c r="B11" s="6" t="s">
        <v>3336</v>
      </c>
      <c r="C11" s="9" t="s">
        <v>5194</v>
      </c>
      <c r="D11" s="9" t="s">
        <v>7577</v>
      </c>
      <c r="E11" s="9" t="s">
        <v>1586</v>
      </c>
      <c r="F11" s="9" t="s">
        <v>7578</v>
      </c>
      <c r="G11" s="9" t="s">
        <v>7579</v>
      </c>
      <c r="H11" s="9" t="s">
        <v>7580</v>
      </c>
    </row>
    <row r="12" spans="1:8" ht="24.9" x14ac:dyDescent="0.4">
      <c r="B12" s="10" t="s">
        <v>3338</v>
      </c>
      <c r="C12" s="11" t="s">
        <v>7581</v>
      </c>
      <c r="D12" s="11" t="s">
        <v>7582</v>
      </c>
      <c r="E12" s="11" t="s">
        <v>1586</v>
      </c>
      <c r="F12" s="11" t="s">
        <v>7583</v>
      </c>
      <c r="G12" s="11" t="s">
        <v>7584</v>
      </c>
      <c r="H12" s="11" t="s">
        <v>7585</v>
      </c>
    </row>
    <row r="13" spans="1:8" ht="24.9" x14ac:dyDescent="0.4">
      <c r="B13" s="6" t="s">
        <v>3340</v>
      </c>
      <c r="C13" s="9" t="s">
        <v>7586</v>
      </c>
      <c r="D13" s="9" t="s">
        <v>7587</v>
      </c>
      <c r="E13" s="9" t="s">
        <v>1586</v>
      </c>
      <c r="F13" s="9" t="s">
        <v>7588</v>
      </c>
      <c r="G13" s="9" t="s">
        <v>7589</v>
      </c>
      <c r="H13" s="9" t="s">
        <v>7590</v>
      </c>
    </row>
    <row r="14" spans="1:8" ht="24.9" x14ac:dyDescent="0.4">
      <c r="B14" s="10" t="s">
        <v>3342</v>
      </c>
      <c r="C14" s="11" t="s">
        <v>7591</v>
      </c>
      <c r="D14" s="11" t="s">
        <v>7592</v>
      </c>
      <c r="E14" s="11" t="s">
        <v>1586</v>
      </c>
      <c r="F14" s="11" t="s">
        <v>7593</v>
      </c>
      <c r="G14" s="11" t="s">
        <v>7594</v>
      </c>
      <c r="H14" s="11" t="s">
        <v>7595</v>
      </c>
    </row>
    <row r="15" spans="1:8" ht="24.9" x14ac:dyDescent="0.4">
      <c r="B15" s="6" t="s">
        <v>3345</v>
      </c>
      <c r="C15" s="9" t="s">
        <v>7596</v>
      </c>
      <c r="D15" s="9" t="s">
        <v>7597</v>
      </c>
      <c r="E15" s="9" t="s">
        <v>1586</v>
      </c>
      <c r="F15" s="9" t="s">
        <v>7598</v>
      </c>
      <c r="G15" s="9" t="s">
        <v>7599</v>
      </c>
      <c r="H15" s="9" t="s">
        <v>7600</v>
      </c>
    </row>
    <row r="16" spans="1:8" ht="24.9" x14ac:dyDescent="0.4">
      <c r="B16" s="10" t="s">
        <v>3347</v>
      </c>
      <c r="C16" s="11" t="s">
        <v>7601</v>
      </c>
      <c r="D16" s="11" t="s">
        <v>7602</v>
      </c>
      <c r="E16" s="11" t="s">
        <v>1728</v>
      </c>
      <c r="F16" s="11" t="s">
        <v>7603</v>
      </c>
      <c r="G16" s="11" t="s">
        <v>7604</v>
      </c>
      <c r="H16" s="11" t="s">
        <v>7605</v>
      </c>
    </row>
    <row r="17" spans="2:8" ht="24.9" x14ac:dyDescent="0.4">
      <c r="B17" s="6" t="s">
        <v>3349</v>
      </c>
      <c r="C17" s="9" t="s">
        <v>3903</v>
      </c>
      <c r="D17" s="9" t="s">
        <v>7606</v>
      </c>
      <c r="E17" s="9" t="s">
        <v>1586</v>
      </c>
      <c r="F17" s="9" t="s">
        <v>7607</v>
      </c>
      <c r="G17" s="9" t="s">
        <v>7608</v>
      </c>
      <c r="H17" s="9" t="s">
        <v>7609</v>
      </c>
    </row>
    <row r="18" spans="2:8" ht="24.9" x14ac:dyDescent="0.4">
      <c r="B18" s="10" t="s">
        <v>3350</v>
      </c>
      <c r="C18" s="11" t="s">
        <v>7610</v>
      </c>
      <c r="D18" s="11" t="s">
        <v>7611</v>
      </c>
      <c r="E18" s="11" t="s">
        <v>1953</v>
      </c>
      <c r="F18" s="11" t="s">
        <v>7612</v>
      </c>
      <c r="G18" s="11" t="s">
        <v>7613</v>
      </c>
      <c r="H18" s="11" t="s">
        <v>7614</v>
      </c>
    </row>
    <row r="19" spans="2:8" ht="24.9" x14ac:dyDescent="0.4">
      <c r="B19" s="6" t="s">
        <v>3352</v>
      </c>
      <c r="C19" s="9" t="s">
        <v>4662</v>
      </c>
      <c r="D19" s="9" t="s">
        <v>7615</v>
      </c>
      <c r="E19" s="9" t="s">
        <v>1586</v>
      </c>
      <c r="F19" s="9" t="s">
        <v>7616</v>
      </c>
      <c r="G19" s="9" t="s">
        <v>7617</v>
      </c>
      <c r="H19" s="9" t="s">
        <v>7618</v>
      </c>
    </row>
    <row r="20" spans="2:8" ht="24.9" x14ac:dyDescent="0.4">
      <c r="B20" s="10" t="s">
        <v>3354</v>
      </c>
      <c r="C20" s="11" t="s">
        <v>4788</v>
      </c>
      <c r="D20" s="11" t="s">
        <v>7619</v>
      </c>
      <c r="E20" s="11" t="s">
        <v>1586</v>
      </c>
      <c r="F20" s="11" t="s">
        <v>7620</v>
      </c>
      <c r="G20" s="11" t="s">
        <v>7621</v>
      </c>
      <c r="H20" s="11" t="s">
        <v>7622</v>
      </c>
    </row>
    <row r="21" spans="2:8" ht="24.9" x14ac:dyDescent="0.4">
      <c r="B21" s="6" t="s">
        <v>7541</v>
      </c>
      <c r="C21" s="9" t="s">
        <v>7490</v>
      </c>
      <c r="D21" s="9" t="s">
        <v>7623</v>
      </c>
      <c r="E21" s="9" t="s">
        <v>1586</v>
      </c>
      <c r="F21" s="9" t="s">
        <v>7624</v>
      </c>
      <c r="G21" s="9" t="s">
        <v>7625</v>
      </c>
      <c r="H21" s="9" t="s">
        <v>7625</v>
      </c>
    </row>
    <row r="22" spans="2:8" ht="24.9" x14ac:dyDescent="0.4">
      <c r="B22" s="10" t="s">
        <v>3356</v>
      </c>
      <c r="C22" s="11" t="s">
        <v>3326</v>
      </c>
      <c r="D22" s="11" t="s">
        <v>7626</v>
      </c>
      <c r="E22" s="11" t="s">
        <v>1639</v>
      </c>
      <c r="F22" s="11" t="s">
        <v>7627</v>
      </c>
      <c r="G22" s="11" t="s">
        <v>7628</v>
      </c>
      <c r="H22" s="11" t="s">
        <v>7629</v>
      </c>
    </row>
  </sheetData>
  <pageMargins left="0.7" right="0.7" top="0.75" bottom="0.75" header="0.3" footer="0.3"/>
  <pageSetup paperSize="9" orientation="portrait" horizontalDpi="300" verticalDpi="30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heetViews>
  <sheetFormatPr baseColWidth="10" defaultRowHeight="14.6" x14ac:dyDescent="0.4"/>
  <cols>
    <col min="2" max="2" width="9.69140625" customWidth="1"/>
    <col min="3" max="3" width="54.69140625" customWidth="1"/>
    <col min="4" max="4" width="17" customWidth="1"/>
    <col min="5" max="5" width="22.69140625" customWidth="1"/>
    <col min="6" max="6" width="29.69140625" customWidth="1"/>
    <col min="7" max="7" width="57.69140625" customWidth="1"/>
    <col min="8" max="8" width="80.69140625" customWidth="1"/>
    <col min="9" max="9" width="35.69140625" customWidth="1"/>
  </cols>
  <sheetData>
    <row r="1" spans="1:9" x14ac:dyDescent="0.4">
      <c r="A1" s="2" t="str">
        <f>HYPERLINK("#'Auswahl Auswertungsmodul'!A1", "Zurück zum Start")</f>
        <v>Zurück zum Start</v>
      </c>
    </row>
    <row r="2" spans="1:9" x14ac:dyDescent="0.4">
      <c r="A2" s="2" t="str">
        <f>HYPERLINK("#'Auswahl WI-HI-S'!A1", "Zurück")</f>
        <v>Zurück</v>
      </c>
    </row>
    <row r="3" spans="1:9" x14ac:dyDescent="0.4">
      <c r="B3" s="7" t="s">
        <v>2497</v>
      </c>
    </row>
    <row r="4" spans="1:9" x14ac:dyDescent="0.4">
      <c r="B4" s="25" t="s">
        <v>36</v>
      </c>
      <c r="C4" s="25" t="s">
        <v>345</v>
      </c>
      <c r="D4" s="25" t="s">
        <v>1608</v>
      </c>
      <c r="E4" s="26" t="s">
        <v>1580</v>
      </c>
      <c r="F4" s="23" t="s">
        <v>1581</v>
      </c>
      <c r="G4" s="25" t="s">
        <v>1581</v>
      </c>
      <c r="H4" s="25" t="s">
        <v>1581</v>
      </c>
      <c r="I4" s="25" t="s">
        <v>1581</v>
      </c>
    </row>
    <row r="5" spans="1:9" x14ac:dyDescent="0.4">
      <c r="B5" s="24"/>
      <c r="C5" s="24"/>
      <c r="D5" s="24"/>
      <c r="E5" s="27"/>
      <c r="F5" s="8" t="s">
        <v>2400</v>
      </c>
      <c r="G5" s="8" t="s">
        <v>2401</v>
      </c>
      <c r="H5" s="8" t="s">
        <v>2402</v>
      </c>
      <c r="I5" s="8" t="s">
        <v>34</v>
      </c>
    </row>
    <row r="6" spans="1:9" ht="24.9" x14ac:dyDescent="0.4">
      <c r="B6" s="6" t="s">
        <v>548</v>
      </c>
      <c r="C6" s="6" t="s">
        <v>549</v>
      </c>
      <c r="D6" s="6" t="s">
        <v>1610</v>
      </c>
      <c r="E6" s="9" t="s">
        <v>1904</v>
      </c>
      <c r="F6" s="9" t="s">
        <v>552</v>
      </c>
      <c r="G6" s="9" t="s">
        <v>2491</v>
      </c>
      <c r="H6" s="9" t="s">
        <v>2492</v>
      </c>
      <c r="I6" s="9" t="s">
        <v>2493</v>
      </c>
    </row>
    <row r="7" spans="1:9" ht="24.9" x14ac:dyDescent="0.4">
      <c r="B7" s="6" t="s">
        <v>548</v>
      </c>
      <c r="C7" s="6" t="s">
        <v>549</v>
      </c>
      <c r="D7" s="6" t="s">
        <v>1613</v>
      </c>
      <c r="E7" s="9" t="s">
        <v>1611</v>
      </c>
      <c r="F7" s="9" t="s">
        <v>113</v>
      </c>
      <c r="G7" s="9" t="s">
        <v>2494</v>
      </c>
      <c r="H7" s="9" t="s">
        <v>1909</v>
      </c>
      <c r="I7" s="9" t="s">
        <v>1891</v>
      </c>
    </row>
    <row r="8" spans="1:9" ht="24.9" x14ac:dyDescent="0.4">
      <c r="B8" s="6" t="s">
        <v>548</v>
      </c>
      <c r="C8" s="6" t="s">
        <v>549</v>
      </c>
      <c r="D8" s="6" t="s">
        <v>1617</v>
      </c>
      <c r="E8" s="9" t="s">
        <v>1910</v>
      </c>
      <c r="F8" s="9" t="s">
        <v>2495</v>
      </c>
      <c r="G8" s="9" t="s">
        <v>1913</v>
      </c>
      <c r="H8" s="9" t="s">
        <v>2496</v>
      </c>
      <c r="I8" s="9" t="s">
        <v>1911</v>
      </c>
    </row>
  </sheetData>
  <mergeCells count="5">
    <mergeCell ref="B4:B5"/>
    <mergeCell ref="C4:C5"/>
    <mergeCell ref="D4:D5"/>
    <mergeCell ref="E4:E5"/>
    <mergeCell ref="F4:I4"/>
  </mergeCells>
  <pageMargins left="0.7" right="0.7" top="0.75" bottom="0.75" header="0.3" footer="0.3"/>
  <pageSetup paperSize="9" orientation="portrait" horizontalDpi="300" verticalDpi="300"/>
</worksheet>
</file>

<file path=xl/worksheets/sheet8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HYPERLINK("#'HSMDEF-HSM-AGGW - K3_1_QI'!A1", "Qualitätsindikatoren: Übersicht über Auffälligkeiten und Qualitätssicherungsmaßnahmen gem. § 17 DeQS-RL")</f>
        <v>Qualitätsindikatoren: Übersicht über Auffälligkeiten und Qualitätssicherungsmaßnahmen gem. § 17 DeQS-RL</v>
      </c>
      <c r="C6" s="2" t="str">
        <f>HYPERLINK("#'HSMDEF-HSM-AGGW - K3_1_QI'!A1", "K3_1_QI")</f>
        <v>K3_1_QI</v>
      </c>
    </row>
    <row r="7" spans="1:3" x14ac:dyDescent="0.4">
      <c r="B7" s="2" t="str">
        <f>HYPERLINK("#'HSMDEF-HSM-AGGW - K3_1_AK'!A1", "Auffälligkeitskriterien: Übersicht über Auffälligkeiten und Qualitätssicherungsmaßnahmen gem. § 17 DeQS-RL")</f>
        <v>Auffälligkeitskriterien: Übersicht über Auffälligkeiten und Qualitätssicherungsmaßnahmen gem. § 17 DeQS-RL</v>
      </c>
      <c r="C7" s="2" t="str">
        <f>HYPERLINK("#'HSMDEF-HSM-AGGW - K3_1_AK'!A1", "K3_1_AK")</f>
        <v>K3_1_AK</v>
      </c>
    </row>
    <row r="8" spans="1:3" x14ac:dyDescent="0.4">
      <c r="B8" s="2" t="str">
        <f>HYPERLINK("#'HSMDEF-HSM-AGGW - K3_2_QI'!A1", "Qualitätsindikatoren: Auffälligkeiten und Bewertungen nach Abschluss des Stellungnahmeverfahrens (AJ 2023)")</f>
        <v>Qualitätsindikatoren: Auffälligkeiten und Bewertungen nach Abschluss des Stellungnahmeverfahrens (AJ 2023)</v>
      </c>
      <c r="C8" s="2" t="str">
        <f>HYPERLINK("#'HSMDEF-HSM-AGGW - K3_2_QI'!A1", "K3_2_QI")</f>
        <v>K3_2_QI</v>
      </c>
    </row>
    <row r="9" spans="1:3" x14ac:dyDescent="0.4">
      <c r="B9" s="2" t="str">
        <f>HYPERLINK("#'HSMDEF-HSM-AGGW - K3_2_AK'!A1", "Auffälligkeitskriterien: Auffälligkeiten und Bewertungen nach Abschluss des Stellungnahmeverfahrens (AJ 2023)")</f>
        <v>Auffälligkeitskriterien: Auffälligkeiten und Bewertungen nach Abschluss des Stellungnahmeverfahrens (AJ 2023)</v>
      </c>
      <c r="C9" s="2" t="str">
        <f>HYPERLINK("#'HSMDEF-HSM-AGGW - K3_2_AK'!A1", "K3_2_AK")</f>
        <v>K3_2_AK</v>
      </c>
    </row>
    <row r="10" spans="1:3" x14ac:dyDescent="0.4">
      <c r="B10" s="2" t="str">
        <f>HYPERLINK("#'HSMDEF-HSM-AGGW - K3_3_QI'!A1", "Qualitätsindikatoren: Wiederholte Auffälligkeiten (AJ 2023 und Vorjahre)")</f>
        <v>Qualitätsindikatoren: Wiederholte Auffälligkeiten (AJ 2023 und Vorjahre)</v>
      </c>
      <c r="C10" s="2" t="str">
        <f>HYPERLINK("#'HSMDEF-HSM-AGGW - K3_3_QI'!A1", "K3_3_QI")</f>
        <v>K3_3_QI</v>
      </c>
    </row>
    <row r="11" spans="1:3" x14ac:dyDescent="0.4">
      <c r="B11" s="2" t="str">
        <f>HYPERLINK("#'HSMDEF-HSM-AGGW - K3_3_AK'!A1", "Auffälligkeitskriterien: Wiederholte Auffälligkeiten (AJ 2023 und Vorjahre)")</f>
        <v>Auffälligkeitskriterien: Wiederholte Auffälligkeiten (AJ 2023 und Vorjahre)</v>
      </c>
      <c r="C11" s="2" t="str">
        <f>HYPERLINK("#'HSMDEF-HSM-AGGW - K3_3_AK'!A1", "K3_3_AK")</f>
        <v>K3_3_AK</v>
      </c>
    </row>
    <row r="12" spans="1:3" x14ac:dyDescent="0.4">
      <c r="B12" s="2" t="str">
        <f>HYPERLINK("#'HSMDEF-HSM-AGGW - K3_4_QI'!A1", "Qualitätsindikatoren: Mehrfache Auffälligkeiten bei Leistungserbringern (AJ 2023)")</f>
        <v>Qualitätsindikatoren: Mehrfache Auffälligkeiten bei Leistungserbringern (AJ 2023)</v>
      </c>
      <c r="C12" s="2" t="str">
        <f>HYPERLINK("#'HSMDEF-HSM-AGGW - K3_4_QI'!A1", "K3_4_QI")</f>
        <v>K3_4_QI</v>
      </c>
    </row>
    <row r="13" spans="1:3" x14ac:dyDescent="0.4">
      <c r="B13" s="2" t="str">
        <f>HYPERLINK("#'HSMDEF-HSM-AGGW - K3_4_AK'!A1", "Auffälligkeitskriterien: Mehrfache Auffälligkeiten bei Leistungserbringern (AJ 2023)")</f>
        <v>Auffälligkeitskriterien: Mehrfache Auffälligkeiten bei Leistungserbringern (AJ 2023)</v>
      </c>
      <c r="C13" s="2" t="str">
        <f>HYPERLINK("#'HSMDEF-HSM-AGGW - K3_4_AK'!A1", "K3_4_AK")</f>
        <v>K3_4_AK</v>
      </c>
    </row>
    <row r="14" spans="1:3" x14ac:dyDescent="0.4">
      <c r="B14" s="2" t="str">
        <f>HYPERLINK("#'HSMDEF-HSM-AGGW - K3_5_QI'!A1", "Auffälligkeiten und Stellungnahmeverfahren nach Fallzahl pro Qualitätsindikator (AJ 2023)")</f>
        <v>Auffälligkeiten und Stellungnahmeverfahren nach Fallzahl pro Qualitätsindikator (AJ 2023)</v>
      </c>
      <c r="C14" s="2" t="str">
        <f>HYPERLINK("#'HSMDEF-HSM-AGGW - K3_5_QI'!A1", "K3_5_QI")</f>
        <v>K3_5_QI</v>
      </c>
    </row>
    <row r="15" spans="1:3" x14ac:dyDescent="0.4">
      <c r="B15" s="2" t="str">
        <f>HYPERLINK("#'HSMDEF-HSM-AGGW - A_1_QI'!A1", "Qualitätsindikatoren: Art der Auffälligkeit (AJ 2023)")</f>
        <v>Qualitätsindikatoren: Art der Auffälligkeit (AJ 2023)</v>
      </c>
      <c r="C15" s="2" t="str">
        <f>HYPERLINK("#'HSMDEF-HSM-AGGW - A_1_QI'!A1", "A_1_QI")</f>
        <v>A_1_QI</v>
      </c>
    </row>
    <row r="16" spans="1:3" x14ac:dyDescent="0.4">
      <c r="B16" s="2" t="str">
        <f>HYPERLINK("#'HSMDEF-HSM-AGGW - A_1_AK'!A1", "Auffälligkeitskriterien: Art der Auffälligkeit (AJ 2023)")</f>
        <v>Auffälligkeitskriterien: Art der Auffälligkeit (AJ 2023)</v>
      </c>
      <c r="C16" s="2" t="str">
        <f>HYPERLINK("#'HSMDEF-HSM-AGGW - A_1_AK'!A1", "A_1_AK")</f>
        <v>A_1_AK</v>
      </c>
    </row>
    <row r="17" spans="2:3" x14ac:dyDescent="0.4">
      <c r="B17" s="2" t="str">
        <f>HYPERLINK("#'HSMDEF-HSM-AGGW - A_2_QI_a'!A1", "Qualitätsindikatoren: Stellungnahmeverfahren (AJ 2023)")</f>
        <v>Qualitätsindikatoren: Stellungnahmeverfahren (AJ 2023)</v>
      </c>
      <c r="C17" s="2" t="str">
        <f>HYPERLINK("#'HSMDEF-HSM-AGGW - A_2_QI_a'!A1", "A_2_QI_a")</f>
        <v>A_2_QI_a</v>
      </c>
    </row>
    <row r="18" spans="2:3" x14ac:dyDescent="0.4">
      <c r="B18" s="2" t="str">
        <f>HYPERLINK("#'HSMDEF-HSM-AGGW - A_2_AK_a'!A1", "Auffälligkeitskriterien: Stellungnahmeverfahren (AJ 2023)")</f>
        <v>Auffälligkeitskriterien: Stellungnahmeverfahren (AJ 2023)</v>
      </c>
      <c r="C18" s="2" t="str">
        <f>HYPERLINK("#'HSMDEF-HSM-AGGW - A_2_AK_a'!A1", "A_2_AK_a")</f>
        <v>A_2_AK_a</v>
      </c>
    </row>
    <row r="19" spans="2:3" x14ac:dyDescent="0.4">
      <c r="B19" s="2" t="str">
        <f>HYPERLINK("#'HSMDEF-HSM-AGGW - A_2_QI_b'!A1", "Qualitätsindikatoren: Freitextkommentare zur Nicht-Einleitung von Stellungnahmeverfahren (AJ 2023)")</f>
        <v>Qualitätsindikatoren: Freitextkommentare zur Nicht-Einleitung von Stellungnahmeverfahren (AJ 2023)</v>
      </c>
      <c r="C19" s="2" t="str">
        <f>HYPERLINK("#'HSMDEF-HSM-AGGW - A_2_QI_b'!A1", "A_2_QI_b")</f>
        <v>A_2_QI_b</v>
      </c>
    </row>
    <row r="20" spans="2:3" x14ac:dyDescent="0.4">
      <c r="B20" s="2" t="str">
        <f>HYPERLINK("#'HSMDEF-HSM-AGGW - A_2_AK_b'!A1", "Auffälligkeitskriterien: Freitextkommentare zur Nicht-Einleitung von Stellungnahmeverfahren (AJ 2023)")</f>
        <v>Auffälligkeitskriterien: Freitextkommentare zur Nicht-Einleitung von Stellungnahmeverfahren (AJ 2023)</v>
      </c>
      <c r="C20" s="2" t="str">
        <f>HYPERLINK("#'HSMDEF-HSM-AGGW - A_2_AK_b'!A1", "A_2_AK_b")</f>
        <v>A_2_AK_b</v>
      </c>
    </row>
    <row r="21" spans="2:3" x14ac:dyDescent="0.4">
      <c r="B21" s="2" t="str">
        <f>HYPERLINK("#'HSMDEF-HSM-AGGW - A_3_AK_a'!A1", "Auffälligkeitskriterien: Bewertung der qualitativ auffälligen Ergebnisse (AJ 2023)")</f>
        <v>Auffälligkeitskriterien: Bewertung der qualitativ auffälligen Ergebnisse (AJ 2023)</v>
      </c>
      <c r="C21" s="2" t="str">
        <f>HYPERLINK("#'HSMDEF-HSM-AGGW - A_3_AK_a'!A1", "A_3_AK_a")</f>
        <v>A_3_AK_a</v>
      </c>
    </row>
    <row r="22" spans="2:3" x14ac:dyDescent="0.4">
      <c r="B22" s="2" t="str">
        <f>HYPERLINK("#'HSMDEF-HSM-AGGW - A_3_AK_b'!A1", "Auffälligkeitskriterien: Freitextkommentare zur Bewertung der qualitativ auffälligen Ergebnisse (AJ 2023)")</f>
        <v>Auffälligkeitskriterien: Freitextkommentare zur Bewertung der qualitativ auffälligen Ergebnisse (AJ 2023)</v>
      </c>
      <c r="C22" s="2" t="str">
        <f>HYPERLINK("#'HSMDEF-HSM-AGGW - A_3_AK_b'!A1", "A_3_AK_b")</f>
        <v>A_3_AK_b</v>
      </c>
    </row>
    <row r="23" spans="2:3" x14ac:dyDescent="0.4">
      <c r="B23" s="2" t="str">
        <f>HYPERLINK("#'HSMDEF-HSM-AGGW - A_4_QI_a'!A1", "Qualitätsindikatoren: Bewertung der qualitativ auffälligen Ergebnisse (AJ 2023)")</f>
        <v>Qualitätsindikatoren: Bewertung der qualitativ auffälligen Ergebnisse (AJ 2023)</v>
      </c>
      <c r="C23" s="2" t="str">
        <f>HYPERLINK("#'HSMDEF-HSM-AGGW - A_4_QI_a'!A1", "A_4_QI_a")</f>
        <v>A_4_QI_a</v>
      </c>
    </row>
    <row r="24" spans="2:3" x14ac:dyDescent="0.4">
      <c r="B24" s="2" t="str">
        <f>HYPERLINK("#'HSMDEF-HSM-AGGW - A_4_QI_b'!A1", "Qualitätsindikatoren: Freitextkommentare zur Bewertung der qualitativ auffälligen Ergebnisse (AJ 2023)")</f>
        <v>Qualitätsindikatoren: Freitextkommentare zur Bewertung der qualitativ auffälligen Ergebnisse (AJ 2023)</v>
      </c>
      <c r="C24" s="2" t="str">
        <f>HYPERLINK("#'HSMDEF-HSM-AGGW - A_4_QI_b'!A1", "A_4_QI_b")</f>
        <v>A_4_QI_b</v>
      </c>
    </row>
    <row r="25" spans="2:3" x14ac:dyDescent="0.4">
      <c r="B25" s="2" t="str">
        <f>HYPERLINK("#'HSMDEF-HSM-AGGW - A_5_AK_a'!A1", "Auffälligkeitskriterien: Bewertung der qualitativ unauffälligen Ergebnisse (AJ 2023)")</f>
        <v>Auffälligkeitskriterien: Bewertung der qualitativ unauffälligen Ergebnisse (AJ 2023)</v>
      </c>
      <c r="C25" s="2" t="str">
        <f>HYPERLINK("#'HSMDEF-HSM-AGGW - A_5_AK_a'!A1", "A_5_AK_a")</f>
        <v>A_5_AK_a</v>
      </c>
    </row>
    <row r="26" spans="2:3" x14ac:dyDescent="0.4">
      <c r="B26" s="2" t="str">
        <f>HYPERLINK("#'HSMDEF-HSM-AGGW - A_5_AK_b'!A1", "Auffälligkeitskriterien: Freitextkommentare zur Bewertung der qualitativ unauffälligen Ergebnisse (AJ 2023)")</f>
        <v>Auffälligkeitskriterien: Freitextkommentare zur Bewertung der qualitativ unauffälligen Ergebnisse (AJ 2023)</v>
      </c>
      <c r="C26" s="2" t="str">
        <f>HYPERLINK("#'HSMDEF-HSM-AGGW - A_5_AK_b'!A1", "A_5_AK_b")</f>
        <v>A_5_AK_b</v>
      </c>
    </row>
    <row r="27" spans="2:3" x14ac:dyDescent="0.4">
      <c r="B27" s="2" t="str">
        <f>HYPERLINK("#'HSMDEF-HSM-AGGW - A_6_QI_a'!A1", "Qualitätsindikatoren: Bewertung der qualitativ unauffälligen Ergebnisse (AJ 2023)")</f>
        <v>Qualitätsindikatoren: Bewertung der qualitativ unauffälligen Ergebnisse (AJ 2023)</v>
      </c>
      <c r="C27" s="2" t="str">
        <f>HYPERLINK("#'HSMDEF-HSM-AGGW - A_6_QI_a'!A1", "A_6_QI_a")</f>
        <v>A_6_QI_a</v>
      </c>
    </row>
    <row r="28" spans="2:3" x14ac:dyDescent="0.4">
      <c r="B28" s="2" t="str">
        <f>HYPERLINK("#'HSMDEF-HSM-AGGW - A_6_QI_b'!A1", "Qualitätsindikatoren: Freitextkommentare zur Bewertung der qualitativ unauffälligen Ergebnisse (AJ 2023)")</f>
        <v>Qualitätsindikatoren: Freitextkommentare zur Bewertung der qualitativ unauffälligen Ergebnisse (AJ 2023)</v>
      </c>
      <c r="C28" s="2" t="str">
        <f>HYPERLINK("#'HSMDEF-HSM-AGGW - A_6_QI_b'!A1", "A_6_QI_b")</f>
        <v>A_6_QI_b</v>
      </c>
    </row>
    <row r="29" spans="2:3" x14ac:dyDescent="0.4">
      <c r="B29" s="2" t="str">
        <f>HYPERLINK("#'HSMDEF-HSM-AGGW - A_7_AK_a'!A1", "Auffälligkeitskriterien: Bewertung der  Ergebnisse als Sonstiges (AJ 2023)")</f>
        <v>Auffälligkeitskriterien: Bewertung der  Ergebnisse als Sonstiges (AJ 2023)</v>
      </c>
      <c r="C29" s="2" t="str">
        <f>HYPERLINK("#'HSMDEF-HSM-AGGW - A_7_AK_a'!A1", "A_7_AK_a")</f>
        <v>A_7_AK_a</v>
      </c>
    </row>
    <row r="30" spans="2:3" x14ac:dyDescent="0.4">
      <c r="B30" s="2" t="str">
        <f>HYPERLINK("#'HSMDEF-HSM-AGGW - A_7_AK_b'!A1", "Auffälligkeitskriterien: Freitextkommentare zur Bewertung der Ergebnisse als Sonstiges (AJ 2023)")</f>
        <v>Auffälligkeitskriterien: Freitextkommentare zur Bewertung der Ergebnisse als Sonstiges (AJ 2023)</v>
      </c>
      <c r="C30" s="2" t="str">
        <f>HYPERLINK("#'HSMDEF-HSM-AGGW - A_7_AK_b'!A1", "A_7_AK_b")</f>
        <v>A_7_AK_b</v>
      </c>
    </row>
    <row r="31" spans="2:3" x14ac:dyDescent="0.4">
      <c r="B31" s="2" t="str">
        <f>HYPERLINK("#'HSMDEF-HSM-AGGW - A_8_QI_a'!A1", "Qualitätsindikatoren: Bewertung der Ergebnisse als Dokumentationsfehler oder Sonstiges (AJ 2023)")</f>
        <v>Qualitätsindikatoren: Bewertung der Ergebnisse als Dokumentationsfehler oder Sonstiges (AJ 2023)</v>
      </c>
      <c r="C31" s="2" t="str">
        <f>HYPERLINK("#'HSMDEF-HSM-AGGW - A_8_QI_a'!A1", "A_8_QI_a")</f>
        <v>A_8_QI_a</v>
      </c>
    </row>
    <row r="32" spans="2:3" x14ac:dyDescent="0.4">
      <c r="B32" s="2" t="str">
        <f>HYPERLINK("#'HSMDEF-HSM-AGGW - A_8_QI_b'!A1", "Qualitätsindikatoren: Freitextkommentare zur Bewertung der Ergebnisse als Dokumentationsfehler oder Sonstiges (AJ 2023)")</f>
        <v>Qualitätsindikatoren: Freitextkommentare zur Bewertung der Ergebnisse als Dokumentationsfehler oder Sonstiges (AJ 2023)</v>
      </c>
      <c r="C32" s="2" t="str">
        <f>HYPERLINK("#'HSMDEF-HSM-AGGW - A_8_QI_b'!A1", "A_8_QI_b")</f>
        <v>A_8_QI_b</v>
      </c>
    </row>
    <row r="33" spans="2:3" x14ac:dyDescent="0.4">
      <c r="B33" s="2" t="str">
        <f>HYPERLINK("#'HSMDEF-HSM-AGGW - A_9_QI'!A1", "Qualitätsindikatoren: Initiierung Maßnahmenstufe 1 und 2 (AJ 2023)")</f>
        <v>Qualitätsindikatoren: Initiierung Maßnahmenstufe 1 und 2 (AJ 2023)</v>
      </c>
      <c r="C33" s="2" t="str">
        <f>HYPERLINK("#'HSMDEF-HSM-AGGW - A_9_QI'!A1", "A_9_QI")</f>
        <v>A_9_QI</v>
      </c>
    </row>
    <row r="34" spans="2:3" x14ac:dyDescent="0.4">
      <c r="B34" s="2" t="str">
        <f>HYPERLINK("#'HSMDEF-HSM-AGGW - A_9_AK'!A1", "Auffälligkeitskriterien: Initiierung Maßnahmenstufe 1 und 2 (AJ 2023)")</f>
        <v>Auffälligkeitskriterien: Initiierung Maßnahmenstufe 1 und 2 (AJ 2023)</v>
      </c>
      <c r="C34" s="2" t="str">
        <f>HYPERLINK("#'HSMDEF-HSM-AGGW - A_9_AK'!A1", "A_9_AK")</f>
        <v>A_9_AK</v>
      </c>
    </row>
    <row r="35" spans="2:3" x14ac:dyDescent="0.4">
      <c r="B35" s="2" t="str">
        <f>HYPERLINK("#'HSMDEF-HSM-AGGW - A_10_QI'!A1", "Qualitätsindikatoren: Ergebnisse nach Stellungnahmeverfahren pro Bundesland (AJ 2023)")</f>
        <v>Qualitätsindikatoren: Ergebnisse nach Stellungnahmeverfahren pro Bundesland (AJ 2023)</v>
      </c>
      <c r="C35" s="2" t="str">
        <f>HYPERLINK("#'HSMDEF-HSM-AGGW - A_10_QI'!A1", "A_10_QI")</f>
        <v>A_10_QI</v>
      </c>
    </row>
    <row r="36" spans="2:3" x14ac:dyDescent="0.4">
      <c r="B36" s="2" t="str">
        <f>HYPERLINK("#'HSMDEF-HSM-AGGW - A_10_AK'!A1", "Auffälligkeitskriterien: Ergebnisse nach Stellungnahmeverfahren pro Bundesland (AJ 2023)")</f>
        <v>Auffälligkeitskriterien: Ergebnisse nach Stellungnahmeverfahren pro Bundesland (AJ 2023)</v>
      </c>
      <c r="C36" s="2" t="str">
        <f>HYPERLINK("#'HSMDEF-HSM-AGGW - A_10_AK'!A1", "A_10_AK")</f>
        <v>A_10_AK</v>
      </c>
    </row>
    <row r="37" spans="2:3" x14ac:dyDescent="0.4">
      <c r="B37" s="2" t="str">
        <f>HYPERLINK("#'HSMDEF-HSM-AGGW - A_11_AK_QI'!A1", "Qualitätsindikatoren und Auffälligkeitskriterien: Best practice (AJ 2023)")</f>
        <v>Qualitätsindikatoren und Auffälligkeitskriterien: Best practice (AJ 2023)</v>
      </c>
      <c r="C37" s="2" t="str">
        <f>HYPERLINK("#'HSMDEF-HSM-AGGW - A_11_AK_QI'!A1", "A_11_AK_QI")</f>
        <v>A_11_AK_QI</v>
      </c>
    </row>
    <row r="38" spans="2:3" x14ac:dyDescent="0.4">
      <c r="B38" s="2" t="str">
        <f>HYPERLINK("#'HSMDEF-HSM-AGGW - A_12_QI'!A1", "Darstellung des Verlaufs der Bewertung (AJ 2023)")</f>
        <v>Darstellung des Verlaufs der Bewertung (AJ 2023)</v>
      </c>
      <c r="C38" s="2" t="str">
        <f>HYPERLINK("#'HSMDEF-HSM-AGGW - A_12_QI'!A1", "A_12_QI")</f>
        <v>A_12_QI</v>
      </c>
    </row>
    <row r="39" spans="2:3" x14ac:dyDescent="0.4">
      <c r="B39" s="2" t="str">
        <f>HYPERLINK("#'HSMDEF-HSM-AGGW - A_13_QI'!A1", "Qualitätsindikatoren: Art der Maßnahme in Maßnahmenstufe 1 (AJ 2022 und 2023)")</f>
        <v>Qualitätsindikatoren: Art der Maßnahme in Maßnahmenstufe 1 (AJ 2022 und 2023)</v>
      </c>
      <c r="C39" s="2" t="str">
        <f>HYPERLINK("#'HSMDEF-HSM-AGGW - A_13_QI'!A1", "A_13_QI")</f>
        <v>A_13_QI</v>
      </c>
    </row>
    <row r="40" spans="2:3" x14ac:dyDescent="0.4">
      <c r="B40" s="2" t="str">
        <f>HYPERLINK("#'HSMDEF-HSM-AGGW - A_13_AK'!A1", "Auffälligkeitskriterien: Art der Maßnahme in Maßnahmenstufe 1 (AJ 2022 und 2023)")</f>
        <v>Auffälligkeitskriterien: Art der Maßnahme in Maßnahmenstufe 1 (AJ 2022 und 2023)</v>
      </c>
      <c r="C40" s="2" t="str">
        <f>HYPERLINK("#'HSMDEF-HSM-AGGW - A_13_AK'!A1", "A_13_AK")</f>
        <v>A_13_AK</v>
      </c>
    </row>
  </sheetData>
  <pageMargins left="0.7" right="0.7" top="0.75" bottom="0.75" header="0.3" footer="0.3"/>
  <pageSetup paperSize="9" orientation="portrait" horizontalDpi="300" verticalDpi="300"/>
</worksheet>
</file>

<file path=xl/worksheets/sheet8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6.4609375" customWidth="1"/>
    <col min="3" max="6" width="17.84375" customWidth="1"/>
  </cols>
  <sheetData>
    <row r="1" spans="1:6" x14ac:dyDescent="0.4">
      <c r="A1" s="2" t="str">
        <f>HYPERLINK("#'Auswahl Auswertungsmodul'!A1", "Zurück zum Start")</f>
        <v>Zurück zum Start</v>
      </c>
    </row>
    <row r="2" spans="1:6" x14ac:dyDescent="0.4">
      <c r="A2" s="2" t="str">
        <f>HYPERLINK("#'Auswahl HSMDEF-HSM-AGGW'!A1", "Zurück")</f>
        <v>Zurück</v>
      </c>
    </row>
    <row r="3" spans="1:6" x14ac:dyDescent="0.4">
      <c r="B3" s="7" t="s">
        <v>4934</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4919</v>
      </c>
      <c r="D6" s="9" t="s">
        <v>3326</v>
      </c>
      <c r="E6" s="9" t="s">
        <v>4920</v>
      </c>
      <c r="F6" s="9" t="s">
        <v>3326</v>
      </c>
    </row>
    <row r="7" spans="1:6" x14ac:dyDescent="0.4">
      <c r="B7" s="16" t="s">
        <v>4655</v>
      </c>
      <c r="C7" s="9" t="s">
        <v>4919</v>
      </c>
      <c r="D7" s="9" t="s">
        <v>4443</v>
      </c>
      <c r="E7" s="9" t="s">
        <v>4920</v>
      </c>
      <c r="F7" s="9" t="s">
        <v>4443</v>
      </c>
    </row>
    <row r="8" spans="1:6" x14ac:dyDescent="0.4">
      <c r="B8" s="16" t="s">
        <v>4444</v>
      </c>
      <c r="C8" s="9" t="s">
        <v>1944</v>
      </c>
      <c r="D8" s="9" t="s">
        <v>4921</v>
      </c>
      <c r="E8" s="9" t="s">
        <v>3537</v>
      </c>
      <c r="F8" s="9" t="s">
        <v>4922</v>
      </c>
    </row>
    <row r="9" spans="1:6" x14ac:dyDescent="0.4">
      <c r="B9" s="9" t="s">
        <v>4446</v>
      </c>
      <c r="C9" s="9" t="s">
        <v>1586</v>
      </c>
      <c r="D9" s="9" t="s">
        <v>4447</v>
      </c>
      <c r="E9" s="9" t="s">
        <v>1586</v>
      </c>
      <c r="F9" s="9" t="s">
        <v>4447</v>
      </c>
    </row>
    <row r="10" spans="1:6" x14ac:dyDescent="0.4">
      <c r="B10" s="16" t="s">
        <v>4448</v>
      </c>
      <c r="C10" s="9" t="s">
        <v>1944</v>
      </c>
      <c r="D10" s="9" t="s">
        <v>4443</v>
      </c>
      <c r="E10" s="9" t="s">
        <v>3537</v>
      </c>
      <c r="F10" s="9" t="s">
        <v>4443</v>
      </c>
    </row>
    <row r="11" spans="1:6" x14ac:dyDescent="0.4">
      <c r="B11" s="9" t="s">
        <v>4664</v>
      </c>
      <c r="C11" s="9" t="s">
        <v>1944</v>
      </c>
      <c r="D11" s="9" t="s">
        <v>4443</v>
      </c>
      <c r="E11" s="9" t="s">
        <v>3537</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1693</v>
      </c>
      <c r="D15" s="9" t="s">
        <v>4923</v>
      </c>
      <c r="E15" s="9" t="s">
        <v>1621</v>
      </c>
      <c r="F15" s="9" t="s">
        <v>4924</v>
      </c>
    </row>
    <row r="16" spans="1:6" x14ac:dyDescent="0.4">
      <c r="B16" s="6" t="s">
        <v>4453</v>
      </c>
      <c r="C16" s="9" t="s">
        <v>1966</v>
      </c>
      <c r="D16" s="9" t="s">
        <v>4925</v>
      </c>
      <c r="E16" s="9" t="s">
        <v>1684</v>
      </c>
      <c r="F16" s="9" t="s">
        <v>4926</v>
      </c>
    </row>
    <row r="17" spans="2:6" x14ac:dyDescent="0.4">
      <c r="B17" s="9" t="s">
        <v>4455</v>
      </c>
      <c r="C17" s="9" t="s">
        <v>1966</v>
      </c>
      <c r="D17" s="9" t="s">
        <v>4443</v>
      </c>
      <c r="E17" s="9" t="s">
        <v>3389</v>
      </c>
      <c r="F17" s="9" t="s">
        <v>4927</v>
      </c>
    </row>
    <row r="18" spans="2:6" x14ac:dyDescent="0.4">
      <c r="B18" s="9" t="s">
        <v>4456</v>
      </c>
      <c r="C18" s="9" t="s">
        <v>1588</v>
      </c>
      <c r="D18" s="9" t="s">
        <v>4831</v>
      </c>
      <c r="E18" s="9" t="s">
        <v>1588</v>
      </c>
      <c r="F18" s="9" t="s">
        <v>4928</v>
      </c>
    </row>
    <row r="19" spans="2:6" x14ac:dyDescent="0.4">
      <c r="B19" s="9" t="s">
        <v>4457</v>
      </c>
      <c r="C19" s="9" t="s">
        <v>1588</v>
      </c>
      <c r="D19" s="9" t="s">
        <v>4831</v>
      </c>
      <c r="E19" s="9" t="s">
        <v>1586</v>
      </c>
      <c r="F19" s="9" t="s">
        <v>4447</v>
      </c>
    </row>
    <row r="20" spans="2:6" x14ac:dyDescent="0.4">
      <c r="B20" s="6" t="s">
        <v>4458</v>
      </c>
      <c r="C20" s="9" t="s">
        <v>1586</v>
      </c>
      <c r="D20" s="9" t="s">
        <v>4447</v>
      </c>
      <c r="E20" s="9" t="s">
        <v>1586</v>
      </c>
      <c r="F20" s="9" t="s">
        <v>4447</v>
      </c>
    </row>
    <row r="21" spans="2:6" x14ac:dyDescent="0.4">
      <c r="B21" s="21" t="s">
        <v>4459</v>
      </c>
      <c r="C21" s="22" t="s">
        <v>4437</v>
      </c>
      <c r="D21" s="22" t="s">
        <v>4437</v>
      </c>
      <c r="E21" s="22" t="s">
        <v>4437</v>
      </c>
      <c r="F21" s="22" t="s">
        <v>4437</v>
      </c>
    </row>
    <row r="22" spans="2:6" x14ac:dyDescent="0.4">
      <c r="B22" s="6" t="s">
        <v>4460</v>
      </c>
      <c r="C22" s="9" t="s">
        <v>1705</v>
      </c>
      <c r="D22" s="9" t="s">
        <v>4929</v>
      </c>
      <c r="E22" s="9" t="s">
        <v>1650</v>
      </c>
      <c r="F22" s="9" t="s">
        <v>4711</v>
      </c>
    </row>
    <row r="23" spans="2:6" x14ac:dyDescent="0.4">
      <c r="B23" s="6" t="s">
        <v>4462</v>
      </c>
      <c r="C23" s="9" t="s">
        <v>1594</v>
      </c>
      <c r="D23" s="9" t="s">
        <v>4930</v>
      </c>
      <c r="E23" s="9" t="s">
        <v>1601</v>
      </c>
      <c r="F23" s="9" t="s">
        <v>4931</v>
      </c>
    </row>
    <row r="24" spans="2:6" x14ac:dyDescent="0.4">
      <c r="B24" s="6" t="s">
        <v>4682</v>
      </c>
      <c r="C24" s="9" t="s">
        <v>1668</v>
      </c>
      <c r="D24" s="9" t="s">
        <v>4932</v>
      </c>
      <c r="E24" s="9" t="s">
        <v>1585</v>
      </c>
      <c r="F24" s="9" t="s">
        <v>4784</v>
      </c>
    </row>
    <row r="25" spans="2:6" x14ac:dyDescent="0.4">
      <c r="B25" s="6" t="s">
        <v>4464</v>
      </c>
      <c r="C25" s="9" t="s">
        <v>1586</v>
      </c>
      <c r="D25" s="9" t="s">
        <v>4447</v>
      </c>
      <c r="E25" s="9" t="s">
        <v>1588</v>
      </c>
      <c r="F25" s="9" t="s">
        <v>4933</v>
      </c>
    </row>
    <row r="26" spans="2:6" x14ac:dyDescent="0.4">
      <c r="B26" s="21" t="s">
        <v>4465</v>
      </c>
      <c r="C26" s="22" t="s">
        <v>4437</v>
      </c>
      <c r="D26" s="22" t="s">
        <v>4437</v>
      </c>
      <c r="E26" s="22" t="s">
        <v>4437</v>
      </c>
      <c r="F26" s="22" t="s">
        <v>4437</v>
      </c>
    </row>
    <row r="27" spans="2:6" x14ac:dyDescent="0.4">
      <c r="B27" s="6" t="s">
        <v>4466</v>
      </c>
      <c r="C27" s="9" t="s">
        <v>1663</v>
      </c>
      <c r="D27" s="9" t="s">
        <v>4467</v>
      </c>
      <c r="E27" s="9" t="s">
        <v>1585</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8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9.07421875" customWidth="1"/>
    <col min="3" max="4" width="17.84375" customWidth="1"/>
  </cols>
  <sheetData>
    <row r="1" spans="1:4" x14ac:dyDescent="0.4">
      <c r="A1" s="2" t="str">
        <f>HYPERLINK("#'Auswahl Auswertungsmodul'!A1", "Zurück zum Start")</f>
        <v>Zurück zum Start</v>
      </c>
    </row>
    <row r="2" spans="1:4" x14ac:dyDescent="0.4">
      <c r="A2" s="2" t="str">
        <f>HYPERLINK("#'Auswahl HSMDEF-HSM-AGGW'!A1", "Zurück")</f>
        <v>Zurück</v>
      </c>
    </row>
    <row r="3" spans="1:4" x14ac:dyDescent="0.4">
      <c r="B3" s="7" t="s">
        <v>4541</v>
      </c>
    </row>
    <row r="4" spans="1:4" x14ac:dyDescent="0.4">
      <c r="B4" s="25" t="s">
        <v>4437</v>
      </c>
      <c r="C4" s="23" t="s">
        <v>4438</v>
      </c>
      <c r="D4" s="25" t="s">
        <v>4438</v>
      </c>
    </row>
    <row r="5" spans="1:4" x14ac:dyDescent="0.4">
      <c r="B5" s="24"/>
      <c r="C5" s="8" t="s">
        <v>4439</v>
      </c>
      <c r="D5" s="8" t="s">
        <v>4440</v>
      </c>
    </row>
    <row r="6" spans="1:4" x14ac:dyDescent="0.4">
      <c r="B6" s="16" t="s">
        <v>4441</v>
      </c>
      <c r="C6" s="9" t="s">
        <v>4534</v>
      </c>
      <c r="D6" s="9" t="s">
        <v>4443</v>
      </c>
    </row>
    <row r="7" spans="1:4" x14ac:dyDescent="0.4">
      <c r="B7" s="16" t="s">
        <v>4444</v>
      </c>
      <c r="C7" s="9" t="s">
        <v>3337</v>
      </c>
      <c r="D7" s="9" t="s">
        <v>4535</v>
      </c>
    </row>
    <row r="8" spans="1:4" x14ac:dyDescent="0.4">
      <c r="B8" s="9" t="s">
        <v>4446</v>
      </c>
      <c r="C8" s="9" t="s">
        <v>1586</v>
      </c>
      <c r="D8" s="9" t="s">
        <v>4447</v>
      </c>
    </row>
    <row r="9" spans="1:4" x14ac:dyDescent="0.4">
      <c r="B9" s="16" t="s">
        <v>4448</v>
      </c>
      <c r="C9" s="9" t="s">
        <v>3337</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1585</v>
      </c>
      <c r="D12" s="9" t="s">
        <v>4536</v>
      </c>
    </row>
    <row r="13" spans="1:4" x14ac:dyDescent="0.4">
      <c r="B13" s="6" t="s">
        <v>4453</v>
      </c>
      <c r="C13" s="9" t="s">
        <v>1601</v>
      </c>
      <c r="D13" s="9" t="s">
        <v>4537</v>
      </c>
    </row>
    <row r="14" spans="1:4" x14ac:dyDescent="0.4">
      <c r="B14" s="9" t="s">
        <v>4455</v>
      </c>
      <c r="C14" s="9" t="s">
        <v>1601</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1595</v>
      </c>
      <c r="D19" s="9" t="s">
        <v>4538</v>
      </c>
    </row>
    <row r="20" spans="2:4" x14ac:dyDescent="0.4">
      <c r="B20" s="6" t="s">
        <v>4462</v>
      </c>
      <c r="C20" s="9" t="s">
        <v>1632</v>
      </c>
      <c r="D20" s="9" t="s">
        <v>4539</v>
      </c>
    </row>
    <row r="21" spans="2:4" x14ac:dyDescent="0.4">
      <c r="B21" s="6" t="s">
        <v>4464</v>
      </c>
      <c r="C21" s="9" t="s">
        <v>1588</v>
      </c>
      <c r="D21" s="9" t="s">
        <v>4540</v>
      </c>
    </row>
    <row r="22" spans="2:4" x14ac:dyDescent="0.4">
      <c r="B22" s="21" t="s">
        <v>4465</v>
      </c>
      <c r="C22" s="22" t="s">
        <v>4437</v>
      </c>
      <c r="D22" s="22" t="s">
        <v>4437</v>
      </c>
    </row>
    <row r="23" spans="2:4" x14ac:dyDescent="0.4">
      <c r="B23" s="6" t="s">
        <v>4466</v>
      </c>
      <c r="C23" s="9" t="s">
        <v>1586</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8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workbookViewId="0"/>
  </sheetViews>
  <sheetFormatPr baseColWidth="10" defaultRowHeight="14.6" x14ac:dyDescent="0.4"/>
  <cols>
    <col min="2" max="2" width="9.69140625" customWidth="1"/>
    <col min="3" max="3" width="67.613281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HSMDEF-HSM-AGGW'!A1", "Zurück")</f>
        <v>Zurück</v>
      </c>
    </row>
    <row r="3" spans="1:15" x14ac:dyDescent="0.4">
      <c r="B3" s="7" t="s">
        <v>6210</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586</v>
      </c>
      <c r="C7" s="6" t="s">
        <v>587</v>
      </c>
      <c r="D7" s="9" t="s">
        <v>6202</v>
      </c>
      <c r="E7" s="9" t="s">
        <v>1687</v>
      </c>
      <c r="F7" s="9" t="s">
        <v>589</v>
      </c>
      <c r="G7" s="9" t="s">
        <v>6203</v>
      </c>
      <c r="H7" s="9" t="s">
        <v>6204</v>
      </c>
      <c r="I7" s="9" t="s">
        <v>6205</v>
      </c>
      <c r="J7" s="9" t="s">
        <v>2511</v>
      </c>
      <c r="K7" s="9" t="s">
        <v>6206</v>
      </c>
      <c r="L7" s="9" t="s">
        <v>2512</v>
      </c>
      <c r="M7" s="9" t="s">
        <v>6207</v>
      </c>
      <c r="N7" s="9" t="s">
        <v>589</v>
      </c>
      <c r="O7" s="9" t="s">
        <v>6203</v>
      </c>
    </row>
    <row r="8" spans="1:15" ht="24.9" x14ac:dyDescent="0.4">
      <c r="B8" s="10" t="s">
        <v>590</v>
      </c>
      <c r="C8" s="10" t="s">
        <v>569</v>
      </c>
      <c r="D8" s="11" t="s">
        <v>6208</v>
      </c>
      <c r="E8" s="11" t="s">
        <v>1585</v>
      </c>
      <c r="F8" s="11" t="s">
        <v>266</v>
      </c>
      <c r="G8" s="11" t="s">
        <v>5393</v>
      </c>
      <c r="H8" s="11" t="s">
        <v>978</v>
      </c>
      <c r="I8" s="11" t="s">
        <v>5392</v>
      </c>
      <c r="J8" s="11" t="s">
        <v>1721</v>
      </c>
      <c r="K8" s="11" t="s">
        <v>6209</v>
      </c>
      <c r="L8" s="11" t="s">
        <v>266</v>
      </c>
      <c r="M8" s="11" t="s">
        <v>5393</v>
      </c>
      <c r="N8" s="11" t="s">
        <v>1721</v>
      </c>
      <c r="O8" s="11" t="s">
        <v>6209</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8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heetViews>
  <sheetFormatPr baseColWidth="10" defaultRowHeight="14.6" x14ac:dyDescent="0.4"/>
  <cols>
    <col min="2" max="2" width="9.69140625" customWidth="1"/>
    <col min="3" max="3" width="49.6132812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HSMDEF-HSM-AGGW'!A1", "Zurück")</f>
        <v>Zurück</v>
      </c>
    </row>
    <row r="3" spans="1:13" x14ac:dyDescent="0.4">
      <c r="B3" s="7" t="s">
        <v>5403</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41</v>
      </c>
      <c r="C7" s="21"/>
      <c r="D7" s="29"/>
      <c r="E7" s="29"/>
      <c r="F7" s="29"/>
      <c r="G7" s="29"/>
      <c r="H7" s="29"/>
      <c r="I7" s="29"/>
      <c r="J7" s="29"/>
      <c r="K7" s="29"/>
      <c r="L7" s="29"/>
      <c r="M7" s="29"/>
    </row>
    <row r="8" spans="1:13" ht="24.9" x14ac:dyDescent="0.4">
      <c r="B8" s="6" t="s">
        <v>146</v>
      </c>
      <c r="C8" s="6" t="s">
        <v>139</v>
      </c>
      <c r="D8" s="9" t="s">
        <v>5392</v>
      </c>
      <c r="E8" s="9" t="s">
        <v>1588</v>
      </c>
      <c r="F8" s="9" t="s">
        <v>85</v>
      </c>
      <c r="G8" s="9" t="s">
        <v>5393</v>
      </c>
      <c r="H8" s="9" t="s">
        <v>85</v>
      </c>
      <c r="I8" s="9" t="s">
        <v>5393</v>
      </c>
      <c r="J8" s="9" t="s">
        <v>885</v>
      </c>
      <c r="K8" s="9" t="s">
        <v>5394</v>
      </c>
      <c r="L8" s="9" t="s">
        <v>85</v>
      </c>
      <c r="M8" s="9" t="s">
        <v>5393</v>
      </c>
    </row>
    <row r="9" spans="1:13" ht="24.9" x14ac:dyDescent="0.4">
      <c r="B9" s="6" t="s">
        <v>147</v>
      </c>
      <c r="C9" s="6" t="s">
        <v>43</v>
      </c>
      <c r="D9" s="9" t="s">
        <v>5395</v>
      </c>
      <c r="E9" s="9" t="s">
        <v>1595</v>
      </c>
      <c r="F9" s="9" t="s">
        <v>149</v>
      </c>
      <c r="G9" s="9" t="s">
        <v>5396</v>
      </c>
      <c r="H9" s="9" t="s">
        <v>149</v>
      </c>
      <c r="I9" s="9" t="s">
        <v>5396</v>
      </c>
      <c r="J9" s="9" t="s">
        <v>902</v>
      </c>
      <c r="K9" s="9" t="s">
        <v>5397</v>
      </c>
      <c r="L9" s="9" t="s">
        <v>149</v>
      </c>
      <c r="M9" s="9" t="s">
        <v>5396</v>
      </c>
    </row>
    <row r="10" spans="1:13" ht="24.9" x14ac:dyDescent="0.4">
      <c r="B10" s="6" t="s">
        <v>150</v>
      </c>
      <c r="C10" s="6" t="s">
        <v>47</v>
      </c>
      <c r="D10" s="9" t="s">
        <v>5398</v>
      </c>
      <c r="E10" s="9" t="s">
        <v>1663</v>
      </c>
      <c r="F10" s="9" t="s">
        <v>77</v>
      </c>
      <c r="G10" s="9" t="s">
        <v>5396</v>
      </c>
      <c r="H10" s="9" t="s">
        <v>1709</v>
      </c>
      <c r="I10" s="9" t="s">
        <v>5399</v>
      </c>
      <c r="J10" s="9" t="s">
        <v>903</v>
      </c>
      <c r="K10" s="9" t="s">
        <v>5395</v>
      </c>
      <c r="L10" s="9" t="s">
        <v>1703</v>
      </c>
      <c r="M10" s="9" t="s">
        <v>5400</v>
      </c>
    </row>
    <row r="11" spans="1:13" ht="24.9" x14ac:dyDescent="0.4">
      <c r="B11" s="6" t="s">
        <v>151</v>
      </c>
      <c r="C11" s="6" t="s">
        <v>51</v>
      </c>
      <c r="D11" s="9" t="s">
        <v>5401</v>
      </c>
      <c r="E11" s="9" t="s">
        <v>1595</v>
      </c>
      <c r="F11" s="9" t="s">
        <v>81</v>
      </c>
      <c r="G11" s="9" t="s">
        <v>5402</v>
      </c>
      <c r="H11" s="9" t="s">
        <v>81</v>
      </c>
      <c r="I11" s="9" t="s">
        <v>5402</v>
      </c>
      <c r="J11" s="9" t="s">
        <v>81</v>
      </c>
      <c r="K11" s="9" t="s">
        <v>5402</v>
      </c>
      <c r="L11" s="9" t="s">
        <v>81</v>
      </c>
      <c r="M11" s="9" t="s">
        <v>5402</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8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heetViews>
  <sheetFormatPr baseColWidth="10" defaultRowHeight="14.6" x14ac:dyDescent="0.4"/>
  <cols>
    <col min="2" max="2" width="9.69140625" customWidth="1"/>
    <col min="3" max="3" width="67.613281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HSMDEF-HSM-AGGW'!A1", "Zurück")</f>
        <v>Zurück</v>
      </c>
    </row>
    <row r="3" spans="1:9" x14ac:dyDescent="0.4">
      <c r="B3" s="7" t="s">
        <v>6817</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586</v>
      </c>
      <c r="C6" s="6" t="s">
        <v>587</v>
      </c>
      <c r="D6" s="9" t="s">
        <v>1932</v>
      </c>
      <c r="E6" s="9" t="s">
        <v>1851</v>
      </c>
      <c r="F6" s="9" t="s">
        <v>3326</v>
      </c>
      <c r="G6" s="9" t="s">
        <v>1594</v>
      </c>
      <c r="H6" s="9" t="s">
        <v>1588</v>
      </c>
      <c r="I6" s="9" t="s">
        <v>3326</v>
      </c>
    </row>
    <row r="7" spans="1:9" x14ac:dyDescent="0.4">
      <c r="B7" s="10" t="s">
        <v>590</v>
      </c>
      <c r="C7" s="10" t="s">
        <v>569</v>
      </c>
      <c r="D7" s="11" t="s">
        <v>1713</v>
      </c>
      <c r="E7" s="11" t="s">
        <v>1586</v>
      </c>
      <c r="F7" s="11" t="s">
        <v>3326</v>
      </c>
      <c r="G7" s="11" t="s">
        <v>1588</v>
      </c>
      <c r="H7" s="11" t="s">
        <v>1586</v>
      </c>
      <c r="I7" s="11" t="s">
        <v>3326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8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heetViews>
  <sheetFormatPr baseColWidth="10" defaultRowHeight="14.6" x14ac:dyDescent="0.4"/>
  <cols>
    <col min="2" max="2" width="9.69140625" customWidth="1"/>
    <col min="3" max="3" width="49.613281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HSMDEF-HSM-AGGW'!A1", "Zurück")</f>
        <v>Zurück</v>
      </c>
    </row>
    <row r="3" spans="1:9" x14ac:dyDescent="0.4">
      <c r="B3" s="7" t="s">
        <v>6783</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41</v>
      </c>
      <c r="C6" s="21"/>
      <c r="D6" s="29"/>
      <c r="E6" s="29"/>
      <c r="F6" s="29"/>
      <c r="G6" s="29"/>
      <c r="H6" s="29"/>
      <c r="I6" s="29"/>
    </row>
    <row r="7" spans="1:9" x14ac:dyDescent="0.4">
      <c r="B7" s="6" t="s">
        <v>146</v>
      </c>
      <c r="C7" s="6" t="s">
        <v>139</v>
      </c>
      <c r="D7" s="9" t="s">
        <v>1597</v>
      </c>
      <c r="E7" s="9" t="s">
        <v>1595</v>
      </c>
      <c r="F7" s="9" t="s">
        <v>3326</v>
      </c>
      <c r="G7" s="9" t="s">
        <v>1584</v>
      </c>
      <c r="H7" s="9" t="s">
        <v>1595</v>
      </c>
      <c r="I7" s="9" t="s">
        <v>3326</v>
      </c>
    </row>
    <row r="8" spans="1:9" x14ac:dyDescent="0.4">
      <c r="B8" s="6" t="s">
        <v>147</v>
      </c>
      <c r="C8" s="6" t="s">
        <v>43</v>
      </c>
      <c r="D8" s="9" t="s">
        <v>1663</v>
      </c>
      <c r="E8" s="9" t="s">
        <v>1586</v>
      </c>
      <c r="F8" s="9" t="s">
        <v>3326</v>
      </c>
      <c r="G8" s="9" t="s">
        <v>1584</v>
      </c>
      <c r="H8" s="9" t="s">
        <v>1586</v>
      </c>
      <c r="I8" s="9" t="s">
        <v>3326</v>
      </c>
    </row>
    <row r="9" spans="1:9" x14ac:dyDescent="0.4">
      <c r="B9" s="6" t="s">
        <v>150</v>
      </c>
      <c r="C9" s="6" t="s">
        <v>47</v>
      </c>
      <c r="D9" s="9" t="s">
        <v>1594</v>
      </c>
      <c r="E9" s="9" t="s">
        <v>1586</v>
      </c>
      <c r="F9" s="9" t="s">
        <v>3326</v>
      </c>
      <c r="G9" s="9" t="s">
        <v>1663</v>
      </c>
      <c r="H9" s="9" t="s">
        <v>1586</v>
      </c>
      <c r="I9" s="9" t="s">
        <v>3326</v>
      </c>
    </row>
    <row r="10" spans="1:9" x14ac:dyDescent="0.4">
      <c r="B10" s="6" t="s">
        <v>151</v>
      </c>
      <c r="C10" s="6" t="s">
        <v>51</v>
      </c>
      <c r="D10" s="9" t="s">
        <v>1595</v>
      </c>
      <c r="E10" s="9" t="s">
        <v>1586</v>
      </c>
      <c r="F10" s="9" t="s">
        <v>3326</v>
      </c>
      <c r="G10" s="9" t="s">
        <v>1586</v>
      </c>
      <c r="H10" s="9" t="s">
        <v>1586</v>
      </c>
      <c r="I10" s="9" t="s">
        <v>3326</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8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3.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HSMDEF-HSM-AGGW'!A1", "Zurück")</f>
        <v>Zurück</v>
      </c>
    </row>
    <row r="3" spans="1:7" x14ac:dyDescent="0.4">
      <c r="B3" s="7" t="s">
        <v>6894</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2047</v>
      </c>
      <c r="C6" s="5" t="s">
        <v>1597</v>
      </c>
      <c r="D6" s="5" t="s">
        <v>1586</v>
      </c>
      <c r="E6" s="5" t="s">
        <v>1601</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8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6.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HSMDEF-HSM-AGGW'!A1", "Zurück")</f>
        <v>Zurück</v>
      </c>
    </row>
    <row r="3" spans="1:7" x14ac:dyDescent="0.4">
      <c r="B3" s="7" t="s">
        <v>6858</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1676</v>
      </c>
      <c r="C6" s="5" t="s">
        <v>1588</v>
      </c>
      <c r="D6" s="5" t="s">
        <v>1586</v>
      </c>
      <c r="E6" s="5" t="s">
        <v>1632</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8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5.92187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HSMDEF-HSM-AGGW'!A1", "Zurück")</f>
        <v>Zurück</v>
      </c>
    </row>
    <row r="3" spans="1:5" x14ac:dyDescent="0.4">
      <c r="B3" s="7" t="s">
        <v>7101</v>
      </c>
    </row>
    <row r="4" spans="1:5" x14ac:dyDescent="0.4">
      <c r="B4" s="4" t="s">
        <v>6916</v>
      </c>
      <c r="C4" s="3" t="s">
        <v>6917</v>
      </c>
      <c r="D4" s="3" t="s">
        <v>6918</v>
      </c>
      <c r="E4" s="3" t="s">
        <v>6919</v>
      </c>
    </row>
    <row r="5" spans="1:5" x14ac:dyDescent="0.4">
      <c r="B5" s="6" t="s">
        <v>7086</v>
      </c>
      <c r="C5" s="5" t="s">
        <v>1723</v>
      </c>
      <c r="D5" s="5" t="s">
        <v>7087</v>
      </c>
      <c r="E5" s="5" t="s">
        <v>7071</v>
      </c>
    </row>
    <row r="6" spans="1:5" x14ac:dyDescent="0.4">
      <c r="B6" s="10" t="s">
        <v>7088</v>
      </c>
      <c r="C6" s="14" t="s">
        <v>1695</v>
      </c>
      <c r="D6" s="14" t="s">
        <v>7089</v>
      </c>
      <c r="E6" s="14" t="s">
        <v>7090</v>
      </c>
    </row>
    <row r="7" spans="1:5" x14ac:dyDescent="0.4">
      <c r="B7" s="6" t="s">
        <v>7091</v>
      </c>
      <c r="C7" s="5" t="s">
        <v>1835</v>
      </c>
      <c r="D7" s="5" t="s">
        <v>7092</v>
      </c>
      <c r="E7" s="5" t="s">
        <v>7093</v>
      </c>
    </row>
    <row r="8" spans="1:5" x14ac:dyDescent="0.4">
      <c r="B8" s="10" t="s">
        <v>7094</v>
      </c>
      <c r="C8" s="14" t="s">
        <v>1835</v>
      </c>
      <c r="D8" s="14" t="s">
        <v>7095</v>
      </c>
      <c r="E8" s="14" t="s">
        <v>7093</v>
      </c>
    </row>
    <row r="9" spans="1:5" x14ac:dyDescent="0.4">
      <c r="B9" s="6" t="s">
        <v>7096</v>
      </c>
      <c r="C9" s="5" t="s">
        <v>1835</v>
      </c>
      <c r="D9" s="5" t="s">
        <v>7097</v>
      </c>
      <c r="E9" s="5" t="s">
        <v>7098</v>
      </c>
    </row>
    <row r="10" spans="1:5" x14ac:dyDescent="0.4">
      <c r="B10" s="10" t="s">
        <v>3356</v>
      </c>
      <c r="C10" s="14" t="s">
        <v>3537</v>
      </c>
      <c r="D10" s="14" t="s">
        <v>7099</v>
      </c>
      <c r="E10" s="14" t="s">
        <v>7100</v>
      </c>
    </row>
  </sheetData>
  <pageMargins left="0.7" right="0.7" top="0.75" bottom="0.75" header="0.3" footer="0.3"/>
  <pageSetup paperSize="9" orientation="portrait" horizontalDpi="300" verticalDpi="30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baseColWidth="10" defaultRowHeight="14.6" x14ac:dyDescent="0.4"/>
  <cols>
    <col min="2" max="2" width="9.69140625" customWidth="1"/>
    <col min="3" max="3" width="54.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WI-HI-S'!A1", "Zurück")</f>
        <v>Zurück</v>
      </c>
    </row>
    <row r="3" spans="1:5" x14ac:dyDescent="0.4">
      <c r="B3" s="7" t="s">
        <v>2709</v>
      </c>
    </row>
    <row r="4" spans="1:5" x14ac:dyDescent="0.4">
      <c r="B4" s="3" t="s">
        <v>36</v>
      </c>
      <c r="C4" s="4" t="s">
        <v>2081</v>
      </c>
      <c r="D4" s="3" t="s">
        <v>1747</v>
      </c>
      <c r="E4" s="4" t="s">
        <v>1028</v>
      </c>
    </row>
    <row r="5" spans="1:5" ht="62.15" x14ac:dyDescent="0.4">
      <c r="B5" s="5" t="s">
        <v>548</v>
      </c>
      <c r="C5" s="6" t="s">
        <v>549</v>
      </c>
      <c r="D5" s="5" t="s">
        <v>33</v>
      </c>
      <c r="E5" s="6" t="s">
        <v>2708</v>
      </c>
    </row>
  </sheetData>
  <pageMargins left="0.7" right="0.7" top="0.75" bottom="0.75" header="0.3" footer="0.3"/>
  <pageSetup paperSize="9" orientation="portrait" horizontalDpi="300" verticalDpi="300"/>
</worksheet>
</file>

<file path=xl/worksheets/sheet8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67.613281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HSMDEF-HSM-AGGW'!A1", "Zurück")</f>
        <v>Zurück</v>
      </c>
    </row>
    <row r="3" spans="1:5" x14ac:dyDescent="0.4">
      <c r="B3" s="7" t="s">
        <v>591</v>
      </c>
    </row>
    <row r="4" spans="1:5" x14ac:dyDescent="0.4">
      <c r="B4" s="25" t="s">
        <v>36</v>
      </c>
      <c r="C4" s="25" t="s">
        <v>345</v>
      </c>
      <c r="D4" s="23" t="s">
        <v>38</v>
      </c>
      <c r="E4" s="25" t="s">
        <v>38</v>
      </c>
    </row>
    <row r="5" spans="1:5" x14ac:dyDescent="0.4">
      <c r="B5" s="24"/>
      <c r="C5" s="24"/>
      <c r="D5" s="8" t="s">
        <v>39</v>
      </c>
      <c r="E5" s="8" t="s">
        <v>40</v>
      </c>
    </row>
    <row r="6" spans="1:5" ht="24.9" x14ac:dyDescent="0.4">
      <c r="B6" s="6" t="s">
        <v>586</v>
      </c>
      <c r="C6" s="6" t="s">
        <v>587</v>
      </c>
      <c r="D6" s="9" t="s">
        <v>588</v>
      </c>
      <c r="E6" s="9" t="s">
        <v>589</v>
      </c>
    </row>
    <row r="7" spans="1:5" ht="24.9" x14ac:dyDescent="0.4">
      <c r="B7" s="10" t="s">
        <v>590</v>
      </c>
      <c r="C7" s="10" t="s">
        <v>569</v>
      </c>
      <c r="D7" s="11" t="s">
        <v>265</v>
      </c>
      <c r="E7" s="11" t="s">
        <v>266</v>
      </c>
    </row>
  </sheetData>
  <mergeCells count="3">
    <mergeCell ref="B4:B5"/>
    <mergeCell ref="C4:C5"/>
    <mergeCell ref="D4:E4"/>
  </mergeCells>
  <pageMargins left="0.7" right="0.7" top="0.75" bottom="0.75" header="0.3" footer="0.3"/>
  <pageSetup paperSize="9" orientation="portrait" horizontalDpi="300" verticalDpi="300"/>
</worksheet>
</file>

<file path=xl/worksheets/sheet8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69140625" customWidth="1"/>
    <col min="3" max="3" width="49.613281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HSMDEF-HSM-AGGW'!A1", "Zurück")</f>
        <v>Zurück</v>
      </c>
    </row>
    <row r="3" spans="1:5" x14ac:dyDescent="0.4">
      <c r="B3" s="7" t="s">
        <v>152</v>
      </c>
    </row>
    <row r="4" spans="1:5" x14ac:dyDescent="0.4">
      <c r="B4" s="25" t="s">
        <v>36</v>
      </c>
      <c r="C4" s="25" t="s">
        <v>37</v>
      </c>
      <c r="D4" s="23" t="s">
        <v>38</v>
      </c>
      <c r="E4" s="25" t="s">
        <v>38</v>
      </c>
    </row>
    <row r="5" spans="1:5" x14ac:dyDescent="0.4">
      <c r="B5" s="24"/>
      <c r="C5" s="24"/>
      <c r="D5" s="8" t="s">
        <v>39</v>
      </c>
      <c r="E5" s="8" t="s">
        <v>40</v>
      </c>
    </row>
    <row r="6" spans="1:5" x14ac:dyDescent="0.4">
      <c r="B6" s="21" t="s">
        <v>41</v>
      </c>
      <c r="C6" s="21"/>
      <c r="D6" s="29"/>
      <c r="E6" s="29"/>
    </row>
    <row r="7" spans="1:5" ht="24.9" x14ac:dyDescent="0.4">
      <c r="B7" s="6" t="s">
        <v>146</v>
      </c>
      <c r="C7" s="6" t="s">
        <v>139</v>
      </c>
      <c r="D7" s="9" t="s">
        <v>84</v>
      </c>
      <c r="E7" s="9" t="s">
        <v>85</v>
      </c>
    </row>
    <row r="8" spans="1:5" ht="24.9" x14ac:dyDescent="0.4">
      <c r="B8" s="6" t="s">
        <v>147</v>
      </c>
      <c r="C8" s="6" t="s">
        <v>43</v>
      </c>
      <c r="D8" s="9" t="s">
        <v>148</v>
      </c>
      <c r="E8" s="9" t="s">
        <v>149</v>
      </c>
    </row>
    <row r="9" spans="1:5" ht="24.9" x14ac:dyDescent="0.4">
      <c r="B9" s="6" t="s">
        <v>150</v>
      </c>
      <c r="C9" s="6" t="s">
        <v>47</v>
      </c>
      <c r="D9" s="9" t="s">
        <v>76</v>
      </c>
      <c r="E9" s="9" t="s">
        <v>77</v>
      </c>
    </row>
    <row r="10" spans="1:5" ht="24.9" x14ac:dyDescent="0.4">
      <c r="B10" s="6" t="s">
        <v>151</v>
      </c>
      <c r="C10" s="6" t="s">
        <v>51</v>
      </c>
      <c r="D10" s="9" t="s">
        <v>80</v>
      </c>
      <c r="E10" s="9" t="s">
        <v>81</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8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67.6132812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HSMDEF-HSM-AGGW'!A1", "Zurück")</f>
        <v>Zurück</v>
      </c>
    </row>
    <row r="3" spans="1:7" x14ac:dyDescent="0.4">
      <c r="B3" s="7" t="s">
        <v>1229</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586</v>
      </c>
      <c r="C6" s="6" t="s">
        <v>587</v>
      </c>
      <c r="D6" s="9" t="s">
        <v>1226</v>
      </c>
      <c r="E6" s="9" t="s">
        <v>1227</v>
      </c>
      <c r="F6" s="9" t="s">
        <v>1228</v>
      </c>
      <c r="G6" s="9" t="s">
        <v>589</v>
      </c>
    </row>
    <row r="7" spans="1:7" ht="24.9" x14ac:dyDescent="0.4">
      <c r="B7" s="10" t="s">
        <v>590</v>
      </c>
      <c r="C7" s="10" t="s">
        <v>569</v>
      </c>
      <c r="D7" s="11" t="s">
        <v>1024</v>
      </c>
      <c r="E7" s="11" t="s">
        <v>1023</v>
      </c>
      <c r="F7" s="11" t="s">
        <v>266</v>
      </c>
      <c r="G7" s="11" t="s">
        <v>266</v>
      </c>
    </row>
    <row r="8" spans="1:7" x14ac:dyDescent="0.4">
      <c r="B8"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8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heetViews>
  <sheetFormatPr baseColWidth="10" defaultRowHeight="14.6" x14ac:dyDescent="0.4"/>
  <cols>
    <col min="2" max="2" width="9.69140625" customWidth="1"/>
    <col min="3" max="3" width="49.61328125"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HSMDEF-HSM-AGGW'!A1", "Zurück")</f>
        <v>Zurück</v>
      </c>
    </row>
    <row r="3" spans="1:7" x14ac:dyDescent="0.4">
      <c r="B3" s="7" t="s">
        <v>905</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41</v>
      </c>
      <c r="C6" s="21"/>
      <c r="D6" s="29"/>
      <c r="E6" s="29"/>
      <c r="F6" s="29"/>
      <c r="G6" s="29"/>
    </row>
    <row r="7" spans="1:7" ht="24.9" x14ac:dyDescent="0.4">
      <c r="B7" s="6" t="s">
        <v>146</v>
      </c>
      <c r="C7" s="6" t="s">
        <v>139</v>
      </c>
      <c r="D7" s="9" t="s">
        <v>884</v>
      </c>
      <c r="E7" s="9" t="s">
        <v>885</v>
      </c>
      <c r="F7" s="9" t="s">
        <v>85</v>
      </c>
      <c r="G7" s="9" t="s">
        <v>85</v>
      </c>
    </row>
    <row r="8" spans="1:7" ht="24.9" x14ac:dyDescent="0.4">
      <c r="B8" s="6" t="s">
        <v>147</v>
      </c>
      <c r="C8" s="6" t="s">
        <v>43</v>
      </c>
      <c r="D8" s="9" t="s">
        <v>901</v>
      </c>
      <c r="E8" s="9" t="s">
        <v>902</v>
      </c>
      <c r="F8" s="9" t="s">
        <v>149</v>
      </c>
      <c r="G8" s="9" t="s">
        <v>149</v>
      </c>
    </row>
    <row r="9" spans="1:7" ht="24.9" x14ac:dyDescent="0.4">
      <c r="B9" s="6" t="s">
        <v>150</v>
      </c>
      <c r="C9" s="6" t="s">
        <v>47</v>
      </c>
      <c r="D9" s="9" t="s">
        <v>903</v>
      </c>
      <c r="E9" s="9" t="s">
        <v>904</v>
      </c>
      <c r="F9" s="9" t="s">
        <v>77</v>
      </c>
      <c r="G9" s="9" t="s">
        <v>77</v>
      </c>
    </row>
    <row r="10" spans="1:7" ht="24.9" x14ac:dyDescent="0.4">
      <c r="B10" s="6" t="s">
        <v>151</v>
      </c>
      <c r="C10" s="6" t="s">
        <v>51</v>
      </c>
      <c r="D10" s="9" t="s">
        <v>80</v>
      </c>
      <c r="E10" s="9" t="s">
        <v>81</v>
      </c>
      <c r="F10" s="9" t="s">
        <v>81</v>
      </c>
      <c r="G10" s="9" t="s">
        <v>81</v>
      </c>
    </row>
    <row r="11" spans="1:7" x14ac:dyDescent="0.4">
      <c r="B11" s="13" t="s">
        <v>859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8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heetViews>
  <sheetFormatPr baseColWidth="10" defaultRowHeight="14.6" x14ac:dyDescent="0.4"/>
  <cols>
    <col min="2" max="2" width="9.69140625" customWidth="1"/>
    <col min="3" max="3" width="67.61328125" customWidth="1"/>
    <col min="4" max="4" width="250.69140625" customWidth="1"/>
  </cols>
  <sheetData>
    <row r="1" spans="1:4" x14ac:dyDescent="0.4">
      <c r="A1" s="2" t="str">
        <f>HYPERLINK("#'Auswahl Auswertungsmodul'!A1", "Zurück zum Start")</f>
        <v>Zurück zum Start</v>
      </c>
    </row>
    <row r="2" spans="1:4" x14ac:dyDescent="0.4">
      <c r="A2" s="2" t="str">
        <f>HYPERLINK("#'Auswahl HSMDEF-HSM-AGGW'!A1", "Zurück")</f>
        <v>Zurück</v>
      </c>
    </row>
    <row r="3" spans="1:4" x14ac:dyDescent="0.4">
      <c r="B3" s="7" t="s">
        <v>1482</v>
      </c>
    </row>
    <row r="4" spans="1:4" x14ac:dyDescent="0.4">
      <c r="B4" s="3" t="s">
        <v>36</v>
      </c>
      <c r="C4" s="4" t="s">
        <v>345</v>
      </c>
      <c r="D4" s="4" t="s">
        <v>1028</v>
      </c>
    </row>
    <row r="5" spans="1:4" ht="236.15" x14ac:dyDescent="0.4">
      <c r="B5" s="5" t="s">
        <v>586</v>
      </c>
      <c r="C5" s="6" t="s">
        <v>587</v>
      </c>
      <c r="D5" s="6" t="s">
        <v>1480</v>
      </c>
    </row>
    <row r="6" spans="1:4" ht="111.9" x14ac:dyDescent="0.4">
      <c r="B6" s="14" t="s">
        <v>590</v>
      </c>
      <c r="C6" s="10" t="s">
        <v>569</v>
      </c>
      <c r="D6" s="10" t="s">
        <v>1481</v>
      </c>
    </row>
  </sheetData>
  <pageMargins left="0.7" right="0.7" top="0.75" bottom="0.75" header="0.3" footer="0.3"/>
  <pageSetup paperSize="9" orientation="portrait" horizontalDpi="300" verticalDpi="300"/>
</worksheet>
</file>

<file path=xl/worksheets/sheet8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baseColWidth="10" defaultRowHeight="14.6" x14ac:dyDescent="0.4"/>
  <cols>
    <col min="2" max="2" width="9.69140625" customWidth="1"/>
    <col min="3" max="3" width="49.61328125" customWidth="1"/>
    <col min="4" max="4" width="172.23046875" customWidth="1"/>
  </cols>
  <sheetData>
    <row r="1" spans="1:4" x14ac:dyDescent="0.4">
      <c r="A1" s="2" t="str">
        <f>HYPERLINK("#'Auswahl Auswertungsmodul'!A1", "Zurück zum Start")</f>
        <v>Zurück zum Start</v>
      </c>
    </row>
    <row r="2" spans="1:4" x14ac:dyDescent="0.4">
      <c r="A2" s="2" t="str">
        <f>HYPERLINK("#'Auswahl HSMDEF-HSM-AGGW'!A1", "Zurück")</f>
        <v>Zurück</v>
      </c>
    </row>
    <row r="3" spans="1:4" x14ac:dyDescent="0.4">
      <c r="B3" s="7" t="s">
        <v>1049</v>
      </c>
    </row>
    <row r="4" spans="1:4" x14ac:dyDescent="0.4">
      <c r="B4" s="3" t="s">
        <v>36</v>
      </c>
      <c r="C4" s="4" t="s">
        <v>37</v>
      </c>
      <c r="D4" s="4" t="s">
        <v>1028</v>
      </c>
    </row>
    <row r="5" spans="1:4" x14ac:dyDescent="0.4">
      <c r="B5" s="21" t="s">
        <v>41</v>
      </c>
      <c r="C5" s="21"/>
      <c r="D5" s="21"/>
    </row>
    <row r="6" spans="1:4" x14ac:dyDescent="0.4">
      <c r="B6" s="5" t="s">
        <v>146</v>
      </c>
      <c r="C6" s="6" t="s">
        <v>139</v>
      </c>
      <c r="D6" s="6" t="s">
        <v>1047</v>
      </c>
    </row>
    <row r="7" spans="1:4" x14ac:dyDescent="0.4">
      <c r="B7" s="5" t="s">
        <v>147</v>
      </c>
      <c r="C7" s="6" t="s">
        <v>43</v>
      </c>
      <c r="D7" s="6" t="s">
        <v>1042</v>
      </c>
    </row>
    <row r="8" spans="1:4" x14ac:dyDescent="0.4">
      <c r="B8" s="5" t="s">
        <v>150</v>
      </c>
      <c r="C8" s="6" t="s">
        <v>47</v>
      </c>
      <c r="D8" s="6" t="s">
        <v>1048</v>
      </c>
    </row>
    <row r="9" spans="1:4" ht="37.299999999999997" x14ac:dyDescent="0.4">
      <c r="B9" s="5" t="s">
        <v>151</v>
      </c>
      <c r="C9" s="6" t="s">
        <v>51</v>
      </c>
      <c r="D9" s="6" t="s">
        <v>1044</v>
      </c>
    </row>
  </sheetData>
  <mergeCells count="1">
    <mergeCell ref="B5:D5"/>
  </mergeCells>
  <pageMargins left="0.7" right="0.7" top="0.75" bottom="0.75" header="0.3" footer="0.3"/>
  <pageSetup paperSize="9" orientation="portrait" horizontalDpi="300" verticalDpi="300"/>
</worksheet>
</file>

<file path=xl/worksheets/sheet8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heetViews>
  <sheetFormatPr baseColWidth="10" defaultRowHeight="14.6" x14ac:dyDescent="0.4"/>
  <cols>
    <col min="2" max="2" width="9.69140625" customWidth="1"/>
    <col min="3" max="3" width="49.6132812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HSMDEF-HSM-AGGW'!A1", "Zurück")</f>
        <v>Zurück</v>
      </c>
    </row>
    <row r="3" spans="1:7" x14ac:dyDescent="0.4">
      <c r="B3" s="7" t="s">
        <v>1664</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41</v>
      </c>
      <c r="C6" s="21"/>
      <c r="D6" s="29"/>
      <c r="E6" s="29"/>
      <c r="F6" s="29"/>
      <c r="G6" s="29"/>
    </row>
    <row r="7" spans="1:7" ht="24.9" x14ac:dyDescent="0.4">
      <c r="B7" s="6" t="s">
        <v>146</v>
      </c>
      <c r="C7" s="6" t="s">
        <v>139</v>
      </c>
      <c r="D7" s="9" t="s">
        <v>1597</v>
      </c>
      <c r="E7" s="9" t="s">
        <v>885</v>
      </c>
      <c r="F7" s="9" t="s">
        <v>85</v>
      </c>
      <c r="G7" s="9" t="s">
        <v>85</v>
      </c>
    </row>
    <row r="8" spans="1:7" ht="24.9" x14ac:dyDescent="0.4">
      <c r="B8" s="6" t="s">
        <v>147</v>
      </c>
      <c r="C8" s="6" t="s">
        <v>43</v>
      </c>
      <c r="D8" s="9" t="s">
        <v>1663</v>
      </c>
      <c r="E8" s="9" t="s">
        <v>902</v>
      </c>
      <c r="F8" s="9" t="s">
        <v>149</v>
      </c>
      <c r="G8" s="9" t="s">
        <v>149</v>
      </c>
    </row>
    <row r="9" spans="1:7" ht="24.9" x14ac:dyDescent="0.4">
      <c r="B9" s="6" t="s">
        <v>150</v>
      </c>
      <c r="C9" s="6" t="s">
        <v>47</v>
      </c>
      <c r="D9" s="9" t="s">
        <v>1594</v>
      </c>
      <c r="E9" s="9" t="s">
        <v>903</v>
      </c>
      <c r="F9" s="9" t="s">
        <v>77</v>
      </c>
      <c r="G9" s="9" t="s">
        <v>77</v>
      </c>
    </row>
    <row r="10" spans="1:7" ht="24.9" x14ac:dyDescent="0.4">
      <c r="B10" s="6" t="s">
        <v>151</v>
      </c>
      <c r="C10" s="6" t="s">
        <v>51</v>
      </c>
      <c r="D10" s="9" t="s">
        <v>1595</v>
      </c>
      <c r="E10" s="9" t="s">
        <v>81</v>
      </c>
      <c r="F10" s="9" t="s">
        <v>81</v>
      </c>
      <c r="G10" s="9" t="s">
        <v>81</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8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HSMDEF-HSM-AGGW'!A1", "Zurück")</f>
        <v>Zurück</v>
      </c>
    </row>
  </sheetData>
  <pageMargins left="0.7" right="0.7" top="0.75" bottom="0.75" header="0.3" footer="0.3"/>
  <pageSetup paperSize="9" orientation="portrait" horizontalDpi="300" verticalDpi="300"/>
</worksheet>
</file>

<file path=xl/worksheets/sheet8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heetViews>
  <sheetFormatPr baseColWidth="10" defaultRowHeight="14.6" x14ac:dyDescent="0.4"/>
  <cols>
    <col min="2" max="2" width="9.69140625" customWidth="1"/>
    <col min="3" max="3" width="67.613281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HSMDEF-HSM-AGGW'!A1", "Zurück")</f>
        <v>Zurück</v>
      </c>
    </row>
    <row r="3" spans="1:7" x14ac:dyDescent="0.4">
      <c r="B3" s="7" t="s">
        <v>1935</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586</v>
      </c>
      <c r="C6" s="6" t="s">
        <v>587</v>
      </c>
      <c r="D6" s="9" t="s">
        <v>1932</v>
      </c>
      <c r="E6" s="9" t="s">
        <v>1933</v>
      </c>
      <c r="F6" s="9" t="s">
        <v>1934</v>
      </c>
      <c r="G6" s="9" t="s">
        <v>1228</v>
      </c>
    </row>
    <row r="7" spans="1:7" ht="24.9" x14ac:dyDescent="0.4">
      <c r="B7" s="10" t="s">
        <v>590</v>
      </c>
      <c r="C7" s="10" t="s">
        <v>569</v>
      </c>
      <c r="D7" s="11" t="s">
        <v>1713</v>
      </c>
      <c r="E7" s="11" t="s">
        <v>266</v>
      </c>
      <c r="F7" s="11" t="s">
        <v>1721</v>
      </c>
      <c r="G7" s="11" t="s">
        <v>266</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8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78.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HSMDEF-HSM-AGGW'!A1", "Zurück")</f>
        <v>Zurück</v>
      </c>
    </row>
    <row r="3" spans="1:5" x14ac:dyDescent="0.4">
      <c r="B3" s="7" t="s">
        <v>2148</v>
      </c>
    </row>
    <row r="4" spans="1:5" x14ac:dyDescent="0.4">
      <c r="B4" s="3" t="s">
        <v>36</v>
      </c>
      <c r="C4" s="4" t="s">
        <v>2081</v>
      </c>
      <c r="D4" s="3" t="s">
        <v>1747</v>
      </c>
      <c r="E4" s="4" t="s">
        <v>1028</v>
      </c>
    </row>
    <row r="5" spans="1:5" ht="161.6" x14ac:dyDescent="0.4">
      <c r="B5" s="5" t="s">
        <v>586</v>
      </c>
      <c r="C5" s="6" t="s">
        <v>587</v>
      </c>
      <c r="D5" s="5" t="s">
        <v>7</v>
      </c>
      <c r="E5" s="6" t="s">
        <v>2145</v>
      </c>
    </row>
    <row r="6" spans="1:5" ht="37.299999999999997" x14ac:dyDescent="0.4">
      <c r="B6" s="14" t="s">
        <v>586</v>
      </c>
      <c r="C6" s="10" t="s">
        <v>587</v>
      </c>
      <c r="D6" s="14" t="s">
        <v>10</v>
      </c>
      <c r="E6" s="10" t="s">
        <v>2146</v>
      </c>
    </row>
    <row r="7" spans="1:5" x14ac:dyDescent="0.4">
      <c r="B7" s="5" t="s">
        <v>586</v>
      </c>
      <c r="C7" s="6" t="s">
        <v>587</v>
      </c>
      <c r="D7" s="5" t="s">
        <v>13</v>
      </c>
      <c r="E7" s="6" t="s">
        <v>2147</v>
      </c>
    </row>
  </sheetData>
  <pageMargins left="0.7" right="0.7" top="0.75" bottom="0.75" header="0.3" footer="0.3"/>
  <pageSetup paperSize="9" orientation="portrait" horizontalDpi="300" verticalDpi="30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heetViews>
  <sheetFormatPr baseColWidth="10" defaultRowHeight="14.6" x14ac:dyDescent="0.4"/>
  <cols>
    <col min="2" max="2" width="9.69140625" customWidth="1"/>
    <col min="3" max="3" width="54.69140625" customWidth="1"/>
    <col min="4" max="4" width="17" customWidth="1"/>
    <col min="5" max="5" width="22.69140625" customWidth="1"/>
    <col min="6" max="6" width="41.69140625" customWidth="1"/>
    <col min="7" max="7" width="60.69140625" customWidth="1"/>
    <col min="8" max="8" width="29.69140625" customWidth="1"/>
    <col min="9" max="9" width="35.69140625" customWidth="1"/>
  </cols>
  <sheetData>
    <row r="1" spans="1:9" x14ac:dyDescent="0.4">
      <c r="A1" s="2" t="str">
        <f>HYPERLINK("#'Auswahl Auswertungsmodul'!A1", "Zurück zum Start")</f>
        <v>Zurück zum Start</v>
      </c>
    </row>
    <row r="2" spans="1:9" x14ac:dyDescent="0.4">
      <c r="A2" s="2" t="str">
        <f>HYPERLINK("#'Auswahl WI-HI-S'!A1", "Zurück")</f>
        <v>Zurück</v>
      </c>
    </row>
    <row r="3" spans="1:9" x14ac:dyDescent="0.4">
      <c r="B3" s="7" t="s">
        <v>2976</v>
      </c>
    </row>
    <row r="4" spans="1:9" x14ac:dyDescent="0.4">
      <c r="B4" s="25" t="s">
        <v>36</v>
      </c>
      <c r="C4" s="25" t="s">
        <v>345</v>
      </c>
      <c r="D4" s="25" t="s">
        <v>1608</v>
      </c>
      <c r="E4" s="26" t="s">
        <v>1580</v>
      </c>
      <c r="F4" s="23" t="s">
        <v>1581</v>
      </c>
      <c r="G4" s="25" t="s">
        <v>1581</v>
      </c>
      <c r="H4" s="25" t="s">
        <v>1581</v>
      </c>
      <c r="I4" s="25" t="s">
        <v>1581</v>
      </c>
    </row>
    <row r="5" spans="1:9" x14ac:dyDescent="0.4">
      <c r="B5" s="24"/>
      <c r="C5" s="24"/>
      <c r="D5" s="24"/>
      <c r="E5" s="27"/>
      <c r="F5" s="8" t="s">
        <v>2934</v>
      </c>
      <c r="G5" s="8" t="s">
        <v>2935</v>
      </c>
      <c r="H5" s="8" t="s">
        <v>2936</v>
      </c>
      <c r="I5" s="8" t="s">
        <v>2851</v>
      </c>
    </row>
    <row r="6" spans="1:9" ht="24.9" x14ac:dyDescent="0.4">
      <c r="B6" s="6" t="s">
        <v>548</v>
      </c>
      <c r="C6" s="6" t="s">
        <v>549</v>
      </c>
      <c r="D6" s="6" t="s">
        <v>1610</v>
      </c>
      <c r="E6" s="9" t="s">
        <v>1904</v>
      </c>
      <c r="F6" s="9" t="s">
        <v>2971</v>
      </c>
      <c r="G6" s="9" t="s">
        <v>2972</v>
      </c>
      <c r="H6" s="9" t="s">
        <v>552</v>
      </c>
      <c r="I6" s="9" t="s">
        <v>2973</v>
      </c>
    </row>
    <row r="7" spans="1:9" ht="24.9" x14ac:dyDescent="0.4">
      <c r="B7" s="6" t="s">
        <v>548</v>
      </c>
      <c r="C7" s="6" t="s">
        <v>549</v>
      </c>
      <c r="D7" s="6" t="s">
        <v>1613</v>
      </c>
      <c r="E7" s="9" t="s">
        <v>1611</v>
      </c>
      <c r="F7" s="9" t="s">
        <v>1180</v>
      </c>
      <c r="G7" s="9" t="s">
        <v>1881</v>
      </c>
      <c r="H7" s="9" t="s">
        <v>113</v>
      </c>
      <c r="I7" s="9" t="s">
        <v>2974</v>
      </c>
    </row>
    <row r="8" spans="1:9" ht="24.9" x14ac:dyDescent="0.4">
      <c r="B8" s="6" t="s">
        <v>548</v>
      </c>
      <c r="C8" s="6" t="s">
        <v>549</v>
      </c>
      <c r="D8" s="6" t="s">
        <v>1617</v>
      </c>
      <c r="E8" s="9" t="s">
        <v>1910</v>
      </c>
      <c r="F8" s="9" t="s">
        <v>1911</v>
      </c>
      <c r="G8" s="9" t="s">
        <v>2495</v>
      </c>
      <c r="H8" s="9" t="s">
        <v>2495</v>
      </c>
      <c r="I8" s="9" t="s">
        <v>2975</v>
      </c>
    </row>
  </sheetData>
  <mergeCells count="5">
    <mergeCell ref="B4:B5"/>
    <mergeCell ref="C4:C5"/>
    <mergeCell ref="D4:D5"/>
    <mergeCell ref="E4:E5"/>
    <mergeCell ref="F4:I4"/>
  </mergeCells>
  <pageMargins left="0.7" right="0.7" top="0.75" bottom="0.75" header="0.3" footer="0.3"/>
  <pageSetup paperSize="9" orientation="portrait" horizontalDpi="300" verticalDpi="300"/>
</worksheet>
</file>

<file path=xl/worksheets/sheet8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heetViews>
  <sheetFormatPr baseColWidth="10" defaultRowHeight="14.6" x14ac:dyDescent="0.4"/>
  <cols>
    <col min="2" max="2" width="9.69140625" customWidth="1"/>
    <col min="3" max="3" width="49.6132812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HSMDEF-HSM-AGGW'!A1", "Zurück")</f>
        <v>Zurück</v>
      </c>
    </row>
    <row r="3" spans="1:6" x14ac:dyDescent="0.4">
      <c r="B3" s="7" t="s">
        <v>2313</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41</v>
      </c>
      <c r="C6" s="21"/>
      <c r="D6" s="29"/>
      <c r="E6" s="29"/>
      <c r="F6" s="29"/>
    </row>
    <row r="7" spans="1:6" ht="24.9" x14ac:dyDescent="0.4">
      <c r="B7" s="6" t="s">
        <v>146</v>
      </c>
      <c r="C7" s="6" t="s">
        <v>139</v>
      </c>
      <c r="D7" s="9" t="s">
        <v>1597</v>
      </c>
      <c r="E7" s="9" t="s">
        <v>85</v>
      </c>
      <c r="F7" s="9" t="s">
        <v>85</v>
      </c>
    </row>
    <row r="8" spans="1:6" ht="24.9" x14ac:dyDescent="0.4">
      <c r="B8" s="6" t="s">
        <v>147</v>
      </c>
      <c r="C8" s="6" t="s">
        <v>43</v>
      </c>
      <c r="D8" s="9" t="s">
        <v>1663</v>
      </c>
      <c r="E8" s="9" t="s">
        <v>149</v>
      </c>
      <c r="F8" s="9" t="s">
        <v>149</v>
      </c>
    </row>
    <row r="9" spans="1:6" ht="24.9" x14ac:dyDescent="0.4">
      <c r="B9" s="6" t="s">
        <v>150</v>
      </c>
      <c r="C9" s="6" t="s">
        <v>47</v>
      </c>
      <c r="D9" s="9" t="s">
        <v>1594</v>
      </c>
      <c r="E9" s="9" t="s">
        <v>77</v>
      </c>
      <c r="F9" s="9" t="s">
        <v>1709</v>
      </c>
    </row>
    <row r="10" spans="1:6" ht="24.9" x14ac:dyDescent="0.4">
      <c r="B10" s="6" t="s">
        <v>151</v>
      </c>
      <c r="C10" s="6" t="s">
        <v>51</v>
      </c>
      <c r="D10" s="9" t="s">
        <v>1595</v>
      </c>
      <c r="E10" s="9" t="s">
        <v>81</v>
      </c>
      <c r="F10" s="9" t="s">
        <v>81</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8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41" customWidth="1"/>
    <col min="4" max="4" width="9.69140625" customWidth="1"/>
    <col min="5" max="5" width="133.61328125" customWidth="1"/>
  </cols>
  <sheetData>
    <row r="1" spans="1:5" x14ac:dyDescent="0.4">
      <c r="A1" s="2" t="str">
        <f>HYPERLINK("#'Auswahl Auswertungsmodul'!A1", "Zurück zum Start")</f>
        <v>Zurück zum Start</v>
      </c>
    </row>
    <row r="2" spans="1:5" x14ac:dyDescent="0.4">
      <c r="A2" s="2" t="str">
        <f>HYPERLINK("#'Auswahl HSMDEF-HSM-AGGW'!A1", "Zurück")</f>
        <v>Zurück</v>
      </c>
    </row>
    <row r="3" spans="1:5" x14ac:dyDescent="0.4">
      <c r="B3" s="7" t="s">
        <v>2352</v>
      </c>
    </row>
    <row r="4" spans="1:5" x14ac:dyDescent="0.4">
      <c r="B4" s="3" t="s">
        <v>36</v>
      </c>
      <c r="C4" s="4" t="s">
        <v>37</v>
      </c>
      <c r="D4" s="3" t="s">
        <v>1747</v>
      </c>
      <c r="E4" s="4" t="s">
        <v>1028</v>
      </c>
    </row>
    <row r="5" spans="1:5" x14ac:dyDescent="0.4">
      <c r="B5" s="21" t="s">
        <v>41</v>
      </c>
      <c r="C5" s="21"/>
      <c r="D5" s="30"/>
      <c r="E5" s="21"/>
    </row>
    <row r="6" spans="1:5" ht="37.299999999999997" x14ac:dyDescent="0.4">
      <c r="B6" s="5" t="s">
        <v>150</v>
      </c>
      <c r="C6" s="6" t="s">
        <v>47</v>
      </c>
      <c r="D6" s="5" t="s">
        <v>33</v>
      </c>
      <c r="E6" s="6" t="s">
        <v>2351</v>
      </c>
    </row>
  </sheetData>
  <mergeCells count="1">
    <mergeCell ref="B5:E5"/>
  </mergeCells>
  <pageMargins left="0.7" right="0.7" top="0.75" bottom="0.75" header="0.3" footer="0.3"/>
  <pageSetup paperSize="9" orientation="portrait" horizontalDpi="300" verticalDpi="300"/>
</worksheet>
</file>

<file path=xl/worksheets/sheet8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heetViews>
  <sheetFormatPr baseColWidth="10" defaultRowHeight="14.6" x14ac:dyDescent="0.4"/>
  <cols>
    <col min="2" max="2" width="9.69140625" customWidth="1"/>
    <col min="3" max="3" width="67.613281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HSMDEF-HSM-AGGW'!A1", "Zurück")</f>
        <v>Zurück</v>
      </c>
    </row>
    <row r="3" spans="1:8" x14ac:dyDescent="0.4">
      <c r="B3" s="7" t="s">
        <v>2513</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586</v>
      </c>
      <c r="C6" s="6" t="s">
        <v>587</v>
      </c>
      <c r="D6" s="9" t="s">
        <v>1932</v>
      </c>
      <c r="E6" s="9" t="s">
        <v>1228</v>
      </c>
      <c r="F6" s="9" t="s">
        <v>2511</v>
      </c>
      <c r="G6" s="9" t="s">
        <v>2512</v>
      </c>
      <c r="H6" s="9" t="s">
        <v>589</v>
      </c>
    </row>
    <row r="7" spans="1:8" ht="24.9" x14ac:dyDescent="0.4">
      <c r="B7" s="10" t="s">
        <v>590</v>
      </c>
      <c r="C7" s="10" t="s">
        <v>569</v>
      </c>
      <c r="D7" s="11" t="s">
        <v>1713</v>
      </c>
      <c r="E7" s="11" t="s">
        <v>266</v>
      </c>
      <c r="F7" s="11" t="s">
        <v>978</v>
      </c>
      <c r="G7" s="11" t="s">
        <v>266</v>
      </c>
      <c r="H7" s="11" t="s">
        <v>266</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8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baseColWidth="10" defaultRowHeight="14.6" x14ac:dyDescent="0.4"/>
  <cols>
    <col min="2" max="2" width="9.69140625" customWidth="1"/>
    <col min="3" max="3" width="67.61328125" customWidth="1"/>
    <col min="4" max="4" width="9.69140625" customWidth="1"/>
    <col min="5" max="5" width="36.69140625" customWidth="1"/>
  </cols>
  <sheetData>
    <row r="1" spans="1:5" x14ac:dyDescent="0.4">
      <c r="A1" s="2" t="str">
        <f>HYPERLINK("#'Auswahl Auswertungsmodul'!A1", "Zurück zum Start")</f>
        <v>Zurück zum Start</v>
      </c>
    </row>
    <row r="2" spans="1:5" x14ac:dyDescent="0.4">
      <c r="A2" s="2" t="str">
        <f>HYPERLINK("#'Auswahl HSMDEF-HSM-AGGW'!A1", "Zurück")</f>
        <v>Zurück</v>
      </c>
    </row>
    <row r="3" spans="1:5" x14ac:dyDescent="0.4">
      <c r="B3" s="7" t="s">
        <v>2723</v>
      </c>
    </row>
    <row r="4" spans="1:5" x14ac:dyDescent="0.4">
      <c r="B4" s="3" t="s">
        <v>36</v>
      </c>
      <c r="C4" s="4" t="s">
        <v>2081</v>
      </c>
      <c r="D4" s="3" t="s">
        <v>1747</v>
      </c>
      <c r="E4" s="4" t="s">
        <v>1028</v>
      </c>
    </row>
    <row r="5" spans="1:5" x14ac:dyDescent="0.4">
      <c r="B5" s="5" t="s">
        <v>586</v>
      </c>
      <c r="C5" s="6" t="s">
        <v>587</v>
      </c>
      <c r="D5" s="5" t="s">
        <v>27</v>
      </c>
      <c r="E5" s="6" t="s">
        <v>2722</v>
      </c>
    </row>
  </sheetData>
  <pageMargins left="0.7" right="0.7" top="0.75" bottom="0.75" header="0.3" footer="0.3"/>
  <pageSetup paperSize="9" orientation="portrait" horizontalDpi="300" verticalDpi="300"/>
</worksheet>
</file>

<file path=xl/worksheets/sheet8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69140625" customWidth="1"/>
    <col min="3" max="3" width="49.6132812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HSMDEF-HSM-AGGW'!A1", "Zurück")</f>
        <v>Zurück</v>
      </c>
    </row>
    <row r="3" spans="1:5" x14ac:dyDescent="0.4">
      <c r="B3" s="7" t="s">
        <v>2871</v>
      </c>
    </row>
    <row r="4" spans="1:5" x14ac:dyDescent="0.4">
      <c r="B4" s="25" t="s">
        <v>36</v>
      </c>
      <c r="C4" s="25" t="s">
        <v>37</v>
      </c>
      <c r="D4" s="26" t="s">
        <v>1580</v>
      </c>
      <c r="E4" s="12" t="s">
        <v>1581</v>
      </c>
    </row>
    <row r="5" spans="1:5" x14ac:dyDescent="0.4">
      <c r="B5" s="24"/>
      <c r="C5" s="24"/>
      <c r="D5" s="27"/>
      <c r="E5" s="8" t="s">
        <v>2851</v>
      </c>
    </row>
    <row r="6" spans="1:5" x14ac:dyDescent="0.4">
      <c r="B6" s="21" t="s">
        <v>41</v>
      </c>
      <c r="C6" s="21"/>
      <c r="D6" s="29"/>
      <c r="E6" s="29"/>
    </row>
    <row r="7" spans="1:5" ht="24.9" x14ac:dyDescent="0.4">
      <c r="B7" s="6" t="s">
        <v>146</v>
      </c>
      <c r="C7" s="6" t="s">
        <v>139</v>
      </c>
      <c r="D7" s="9" t="s">
        <v>1597</v>
      </c>
      <c r="E7" s="9" t="s">
        <v>85</v>
      </c>
    </row>
    <row r="8" spans="1:5" ht="24.9" x14ac:dyDescent="0.4">
      <c r="B8" s="6" t="s">
        <v>147</v>
      </c>
      <c r="C8" s="6" t="s">
        <v>43</v>
      </c>
      <c r="D8" s="9" t="s">
        <v>1663</v>
      </c>
      <c r="E8" s="9" t="s">
        <v>149</v>
      </c>
    </row>
    <row r="9" spans="1:5" ht="24.9" x14ac:dyDescent="0.4">
      <c r="B9" s="6" t="s">
        <v>150</v>
      </c>
      <c r="C9" s="6" t="s">
        <v>47</v>
      </c>
      <c r="D9" s="9" t="s">
        <v>1594</v>
      </c>
      <c r="E9" s="9" t="s">
        <v>1703</v>
      </c>
    </row>
    <row r="10" spans="1:5" ht="24.9" x14ac:dyDescent="0.4">
      <c r="B10" s="6" t="s">
        <v>151</v>
      </c>
      <c r="C10" s="6" t="s">
        <v>51</v>
      </c>
      <c r="D10" s="9" t="s">
        <v>1595</v>
      </c>
      <c r="E10" s="9" t="s">
        <v>81</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8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41"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HSMDEF-HSM-AGGW'!A1", "Zurück")</f>
        <v>Zurück</v>
      </c>
    </row>
    <row r="3" spans="1:5" x14ac:dyDescent="0.4">
      <c r="B3" s="7" t="s">
        <v>2898</v>
      </c>
    </row>
    <row r="4" spans="1:5" x14ac:dyDescent="0.4">
      <c r="B4" s="3" t="s">
        <v>36</v>
      </c>
      <c r="C4" s="4" t="s">
        <v>37</v>
      </c>
      <c r="D4" s="3" t="s">
        <v>1747</v>
      </c>
      <c r="E4" s="4" t="s">
        <v>1028</v>
      </c>
    </row>
    <row r="5" spans="1:5" x14ac:dyDescent="0.4">
      <c r="B5" s="21" t="s">
        <v>41</v>
      </c>
      <c r="C5" s="21"/>
      <c r="D5" s="30"/>
      <c r="E5" s="21"/>
    </row>
    <row r="6" spans="1:5" x14ac:dyDescent="0.4">
      <c r="B6" s="5" t="s">
        <v>150</v>
      </c>
      <c r="C6" s="6" t="s">
        <v>47</v>
      </c>
      <c r="D6" s="5" t="s">
        <v>23</v>
      </c>
      <c r="E6" s="6" t="s">
        <v>2897</v>
      </c>
    </row>
  </sheetData>
  <mergeCells count="1">
    <mergeCell ref="B5:E5"/>
  </mergeCells>
  <pageMargins left="0.7" right="0.7" top="0.75" bottom="0.75" header="0.3" footer="0.3"/>
  <pageSetup paperSize="9" orientation="portrait" horizontalDpi="300" verticalDpi="300"/>
</worksheet>
</file>

<file path=xl/worksheets/sheet8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heetViews>
  <sheetFormatPr baseColWidth="10" defaultRowHeight="14.6" x14ac:dyDescent="0.4"/>
  <cols>
    <col min="2" max="2" width="9.69140625" customWidth="1"/>
    <col min="3" max="3" width="67.613281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HSMDEF-HSM-AGGW'!A1", "Zurück")</f>
        <v>Zurück</v>
      </c>
    </row>
    <row r="3" spans="1:8" x14ac:dyDescent="0.4">
      <c r="B3" s="7" t="s">
        <v>2980</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586</v>
      </c>
      <c r="C6" s="6" t="s">
        <v>587</v>
      </c>
      <c r="D6" s="9" t="s">
        <v>1932</v>
      </c>
      <c r="E6" s="9" t="s">
        <v>2512</v>
      </c>
      <c r="F6" s="9" t="s">
        <v>589</v>
      </c>
      <c r="G6" s="9" t="s">
        <v>589</v>
      </c>
      <c r="H6" s="9" t="s">
        <v>589</v>
      </c>
    </row>
    <row r="7" spans="1:8" ht="24.9" x14ac:dyDescent="0.4">
      <c r="B7" s="10" t="s">
        <v>590</v>
      </c>
      <c r="C7" s="10" t="s">
        <v>569</v>
      </c>
      <c r="D7" s="11" t="s">
        <v>1713</v>
      </c>
      <c r="E7" s="11" t="s">
        <v>266</v>
      </c>
      <c r="F7" s="11" t="s">
        <v>266</v>
      </c>
      <c r="G7" s="11" t="s">
        <v>266</v>
      </c>
      <c r="H7" s="11" t="s">
        <v>1721</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8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67.613281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HSMDEF-HSM-AGGW'!A1", "Zurück")</f>
        <v>Zurück</v>
      </c>
    </row>
    <row r="3" spans="1:5" x14ac:dyDescent="0.4">
      <c r="B3" s="7" t="s">
        <v>3082</v>
      </c>
    </row>
    <row r="4" spans="1:5" x14ac:dyDescent="0.4">
      <c r="B4" s="3" t="s">
        <v>36</v>
      </c>
      <c r="C4" s="4" t="s">
        <v>2081</v>
      </c>
      <c r="D4" s="3" t="s">
        <v>1747</v>
      </c>
      <c r="E4" s="4" t="s">
        <v>1028</v>
      </c>
    </row>
    <row r="5" spans="1:5" x14ac:dyDescent="0.4">
      <c r="B5" s="5" t="s">
        <v>586</v>
      </c>
      <c r="C5" s="6" t="s">
        <v>587</v>
      </c>
      <c r="D5" s="5" t="s">
        <v>15</v>
      </c>
      <c r="E5" s="6" t="s">
        <v>3081</v>
      </c>
    </row>
    <row r="6" spans="1:5" x14ac:dyDescent="0.4">
      <c r="B6" s="14" t="s">
        <v>590</v>
      </c>
      <c r="C6" s="10" t="s">
        <v>569</v>
      </c>
      <c r="D6" s="14" t="s">
        <v>23</v>
      </c>
      <c r="E6" s="10" t="s">
        <v>2895</v>
      </c>
    </row>
  </sheetData>
  <pageMargins left="0.7" right="0.7" top="0.75" bottom="0.75" header="0.3" footer="0.3"/>
  <pageSetup paperSize="9" orientation="portrait" horizontalDpi="300" verticalDpi="300"/>
</worksheet>
</file>

<file path=xl/worksheets/sheet8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heetViews>
  <sheetFormatPr baseColWidth="10" defaultRowHeight="14.6" x14ac:dyDescent="0.4"/>
  <cols>
    <col min="2" max="2" width="9.69140625" customWidth="1"/>
    <col min="3" max="3" width="67.613281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HSMDEF-HSM-AGGW'!A1", "Zurück")</f>
        <v>Zurück</v>
      </c>
    </row>
    <row r="3" spans="1:6" x14ac:dyDescent="0.4">
      <c r="B3" s="7" t="s">
        <v>3272</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586</v>
      </c>
      <c r="C6" s="6" t="s">
        <v>587</v>
      </c>
      <c r="D6" s="9" t="s">
        <v>973</v>
      </c>
      <c r="E6" s="9" t="s">
        <v>1707</v>
      </c>
      <c r="F6" s="9" t="s">
        <v>974</v>
      </c>
    </row>
    <row r="7" spans="1:6" ht="24.9" x14ac:dyDescent="0.4">
      <c r="B7" s="10" t="s">
        <v>590</v>
      </c>
      <c r="C7" s="10" t="s">
        <v>569</v>
      </c>
      <c r="D7" s="11" t="s">
        <v>59</v>
      </c>
      <c r="E7" s="11" t="s">
        <v>149</v>
      </c>
      <c r="F7" s="11" t="s">
        <v>58</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8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heetViews>
  <sheetFormatPr baseColWidth="10" defaultRowHeight="14.6" x14ac:dyDescent="0.4"/>
  <cols>
    <col min="2" max="2" width="9.69140625" customWidth="1"/>
    <col min="3" max="3" width="49.613281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HSMDEF-HSM-AGGW'!A1", "Zurück")</f>
        <v>Zurück</v>
      </c>
    </row>
    <row r="3" spans="1:6" x14ac:dyDescent="0.4">
      <c r="B3" s="7" t="s">
        <v>3198</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41</v>
      </c>
      <c r="C6" s="21"/>
      <c r="D6" s="29"/>
      <c r="E6" s="29"/>
      <c r="F6" s="29"/>
    </row>
    <row r="7" spans="1:6" ht="24.9" x14ac:dyDescent="0.4">
      <c r="B7" s="6" t="s">
        <v>146</v>
      </c>
      <c r="C7" s="6" t="s">
        <v>139</v>
      </c>
      <c r="D7" s="9" t="s">
        <v>45</v>
      </c>
      <c r="E7" s="9" t="s">
        <v>52</v>
      </c>
      <c r="F7" s="9" t="s">
        <v>44</v>
      </c>
    </row>
    <row r="8" spans="1:6" ht="24.9" x14ac:dyDescent="0.4">
      <c r="B8" s="6" t="s">
        <v>147</v>
      </c>
      <c r="C8" s="6" t="s">
        <v>43</v>
      </c>
      <c r="D8" s="9" t="s">
        <v>45</v>
      </c>
      <c r="E8" s="9" t="s">
        <v>52</v>
      </c>
      <c r="F8" s="9" t="s">
        <v>44</v>
      </c>
    </row>
    <row r="9" spans="1:6" ht="24.9" x14ac:dyDescent="0.4">
      <c r="B9" s="6" t="s">
        <v>150</v>
      </c>
      <c r="C9" s="6" t="s">
        <v>47</v>
      </c>
      <c r="D9" s="9" t="s">
        <v>149</v>
      </c>
      <c r="E9" s="9" t="s">
        <v>45</v>
      </c>
      <c r="F9" s="9" t="s">
        <v>148</v>
      </c>
    </row>
    <row r="10" spans="1:6" ht="24.9" x14ac:dyDescent="0.4">
      <c r="B10" s="6" t="s">
        <v>151</v>
      </c>
      <c r="C10" s="6" t="s">
        <v>51</v>
      </c>
      <c r="D10" s="9" t="s">
        <v>52</v>
      </c>
      <c r="E10" s="9" t="s">
        <v>52</v>
      </c>
      <c r="F10" s="9" t="s">
        <v>52</v>
      </c>
    </row>
  </sheetData>
  <mergeCells count="5">
    <mergeCell ref="B4:B5"/>
    <mergeCell ref="C4:C5"/>
    <mergeCell ref="D4:E4"/>
    <mergeCell ref="F4:F5"/>
    <mergeCell ref="B6:F6"/>
  </mergeCells>
  <pageMargins left="0.7" right="0.7" top="0.75" bottom="0.75" header="0.3" footer="0.3"/>
  <pageSetup paperSize="9" orientation="portrait" horizontalDpi="300" verticalDpi="30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63.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WI-HI-S'!A1", "Zurück")</f>
        <v>Zurück</v>
      </c>
    </row>
    <row r="3" spans="1:5" x14ac:dyDescent="0.4">
      <c r="B3" s="7" t="s">
        <v>3072</v>
      </c>
    </row>
    <row r="4" spans="1:5" x14ac:dyDescent="0.4">
      <c r="B4" s="3" t="s">
        <v>36</v>
      </c>
      <c r="C4" s="4" t="s">
        <v>2081</v>
      </c>
      <c r="D4" s="3" t="s">
        <v>1747</v>
      </c>
      <c r="E4" s="4" t="s">
        <v>1028</v>
      </c>
    </row>
    <row r="5" spans="1:5" x14ac:dyDescent="0.4">
      <c r="B5" s="5" t="s">
        <v>548</v>
      </c>
      <c r="C5" s="6" t="s">
        <v>549</v>
      </c>
      <c r="D5" s="5" t="s">
        <v>15</v>
      </c>
      <c r="E5" s="6" t="s">
        <v>3070</v>
      </c>
    </row>
    <row r="6" spans="1:5" ht="335.6" x14ac:dyDescent="0.4">
      <c r="B6" s="14" t="s">
        <v>548</v>
      </c>
      <c r="C6" s="10" t="s">
        <v>549</v>
      </c>
      <c r="D6" s="14" t="s">
        <v>23</v>
      </c>
      <c r="E6" s="10" t="s">
        <v>3071</v>
      </c>
    </row>
  </sheetData>
  <pageMargins left="0.7" right="0.7" top="0.75" bottom="0.75" header="0.3" footer="0.3"/>
  <pageSetup paperSize="9" orientation="portrait" horizontalDpi="300" verticalDpi="300"/>
</worksheet>
</file>

<file path=xl/worksheets/sheet8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91.6132812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HSMDEF-HSM-AGGW'!A1", "Zurück")</f>
        <v>Zurück</v>
      </c>
    </row>
    <row r="3" spans="1:8" x14ac:dyDescent="0.4">
      <c r="B3" s="7" t="s">
        <v>3936</v>
      </c>
    </row>
    <row r="4" spans="1:8" x14ac:dyDescent="0.4">
      <c r="B4" s="4" t="s">
        <v>3315</v>
      </c>
      <c r="C4" s="15" t="s">
        <v>3316</v>
      </c>
      <c r="D4" s="15" t="s">
        <v>3750</v>
      </c>
      <c r="E4" s="15" t="s">
        <v>3318</v>
      </c>
      <c r="F4" s="15" t="s">
        <v>3319</v>
      </c>
      <c r="G4" s="15" t="s">
        <v>3320</v>
      </c>
      <c r="H4" s="15" t="s">
        <v>3321</v>
      </c>
    </row>
    <row r="5" spans="1:8" ht="24.9" x14ac:dyDescent="0.4">
      <c r="B5" s="6" t="s">
        <v>3322</v>
      </c>
      <c r="C5" s="9" t="s">
        <v>3922</v>
      </c>
      <c r="D5" s="9" t="s">
        <v>3923</v>
      </c>
      <c r="E5" s="9" t="s">
        <v>1586</v>
      </c>
      <c r="F5" s="9" t="s">
        <v>3924</v>
      </c>
      <c r="G5" s="9" t="s">
        <v>2326</v>
      </c>
      <c r="H5" s="9" t="s">
        <v>906</v>
      </c>
    </row>
    <row r="6" spans="1:8" ht="24.9" x14ac:dyDescent="0.4">
      <c r="B6" s="10" t="s">
        <v>3325</v>
      </c>
      <c r="C6" s="11" t="s">
        <v>1689</v>
      </c>
      <c r="D6" s="11" t="s">
        <v>2961</v>
      </c>
      <c r="E6" s="11" t="s">
        <v>1586</v>
      </c>
      <c r="F6" s="11" t="s">
        <v>44</v>
      </c>
      <c r="G6" s="11" t="s">
        <v>45</v>
      </c>
      <c r="H6" s="11" t="s">
        <v>45</v>
      </c>
    </row>
    <row r="7" spans="1:8" ht="24.9" x14ac:dyDescent="0.4">
      <c r="B7" s="6" t="s">
        <v>3328</v>
      </c>
      <c r="C7" s="9" t="s">
        <v>1637</v>
      </c>
      <c r="D7" s="9" t="s">
        <v>3925</v>
      </c>
      <c r="E7" s="9" t="s">
        <v>1586</v>
      </c>
      <c r="F7" s="9" t="s">
        <v>885</v>
      </c>
      <c r="G7" s="9" t="s">
        <v>85</v>
      </c>
      <c r="H7" s="9" t="s">
        <v>45</v>
      </c>
    </row>
    <row r="8" spans="1:8" ht="24.9" x14ac:dyDescent="0.4">
      <c r="B8" s="10" t="s">
        <v>3330</v>
      </c>
      <c r="C8" s="11" t="s">
        <v>3655</v>
      </c>
      <c r="D8" s="11" t="s">
        <v>3926</v>
      </c>
      <c r="E8" s="11" t="s">
        <v>1586</v>
      </c>
      <c r="F8" s="11" t="s">
        <v>3210</v>
      </c>
      <c r="G8" s="11" t="s">
        <v>3210</v>
      </c>
      <c r="H8" s="11" t="s">
        <v>58</v>
      </c>
    </row>
    <row r="9" spans="1:8" ht="24.9" x14ac:dyDescent="0.4">
      <c r="B9" s="6" t="s">
        <v>3333</v>
      </c>
      <c r="C9" s="9" t="s">
        <v>1661</v>
      </c>
      <c r="D9" s="9" t="s">
        <v>3182</v>
      </c>
      <c r="E9" s="9" t="s">
        <v>3326</v>
      </c>
      <c r="F9" s="9" t="s">
        <v>3327</v>
      </c>
      <c r="G9" s="9" t="s">
        <v>3327</v>
      </c>
      <c r="H9" s="9" t="s">
        <v>3327</v>
      </c>
    </row>
    <row r="10" spans="1:8" ht="24.9" x14ac:dyDescent="0.4">
      <c r="B10" s="10" t="s">
        <v>3334</v>
      </c>
      <c r="C10" s="11" t="s">
        <v>1816</v>
      </c>
      <c r="D10" s="11" t="s">
        <v>2491</v>
      </c>
      <c r="E10" s="11" t="s">
        <v>1586</v>
      </c>
      <c r="F10" s="11" t="s">
        <v>921</v>
      </c>
      <c r="G10" s="11" t="s">
        <v>988</v>
      </c>
      <c r="H10" s="11" t="s">
        <v>885</v>
      </c>
    </row>
    <row r="11" spans="1:8" ht="24.9" x14ac:dyDescent="0.4">
      <c r="B11" s="6" t="s">
        <v>3336</v>
      </c>
      <c r="C11" s="9" t="s">
        <v>1723</v>
      </c>
      <c r="D11" s="9" t="s">
        <v>1937</v>
      </c>
      <c r="E11" s="9" t="s">
        <v>1586</v>
      </c>
      <c r="F11" s="9" t="s">
        <v>44</v>
      </c>
      <c r="G11" s="9" t="s">
        <v>899</v>
      </c>
      <c r="H11" s="9" t="s">
        <v>899</v>
      </c>
    </row>
    <row r="12" spans="1:8" ht="24.9" x14ac:dyDescent="0.4">
      <c r="B12" s="10" t="s">
        <v>3338</v>
      </c>
      <c r="C12" s="11" t="s">
        <v>1676</v>
      </c>
      <c r="D12" s="11" t="s">
        <v>3020</v>
      </c>
      <c r="E12" s="11" t="s">
        <v>1586</v>
      </c>
      <c r="F12" s="11" t="s">
        <v>1139</v>
      </c>
      <c r="G12" s="11" t="s">
        <v>1139</v>
      </c>
      <c r="H12" s="11" t="s">
        <v>58</v>
      </c>
    </row>
    <row r="13" spans="1:8" ht="24.9" x14ac:dyDescent="0.4">
      <c r="B13" s="6" t="s">
        <v>3340</v>
      </c>
      <c r="C13" s="9" t="s">
        <v>1969</v>
      </c>
      <c r="D13" s="9" t="s">
        <v>3927</v>
      </c>
      <c r="E13" s="9" t="s">
        <v>1586</v>
      </c>
      <c r="F13" s="9" t="s">
        <v>167</v>
      </c>
      <c r="G13" s="9" t="s">
        <v>933</v>
      </c>
      <c r="H13" s="9" t="s">
        <v>933</v>
      </c>
    </row>
    <row r="14" spans="1:8" ht="24.9" x14ac:dyDescent="0.4">
      <c r="B14" s="10" t="s">
        <v>3342</v>
      </c>
      <c r="C14" s="11" t="s">
        <v>3928</v>
      </c>
      <c r="D14" s="11" t="s">
        <v>3929</v>
      </c>
      <c r="E14" s="11" t="s">
        <v>1586</v>
      </c>
      <c r="F14" s="11" t="s">
        <v>914</v>
      </c>
      <c r="G14" s="11" t="s">
        <v>1890</v>
      </c>
      <c r="H14" s="11" t="s">
        <v>906</v>
      </c>
    </row>
    <row r="15" spans="1:8" ht="24.9" x14ac:dyDescent="0.4">
      <c r="B15" s="6" t="s">
        <v>3345</v>
      </c>
      <c r="C15" s="9" t="s">
        <v>1858</v>
      </c>
      <c r="D15" s="9" t="s">
        <v>3930</v>
      </c>
      <c r="E15" s="9" t="s">
        <v>1586</v>
      </c>
      <c r="F15" s="9" t="s">
        <v>1674</v>
      </c>
      <c r="G15" s="9" t="s">
        <v>1674</v>
      </c>
      <c r="H15" s="9" t="s">
        <v>58</v>
      </c>
    </row>
    <row r="16" spans="1:8" ht="24.9" x14ac:dyDescent="0.4">
      <c r="B16" s="10" t="s">
        <v>3347</v>
      </c>
      <c r="C16" s="11" t="s">
        <v>1695</v>
      </c>
      <c r="D16" s="11" t="s">
        <v>2013</v>
      </c>
      <c r="E16" s="11" t="s">
        <v>1586</v>
      </c>
      <c r="F16" s="11" t="s">
        <v>884</v>
      </c>
      <c r="G16" s="11" t="s">
        <v>85</v>
      </c>
      <c r="H16" s="11" t="s">
        <v>59</v>
      </c>
    </row>
    <row r="17" spans="2:8" ht="24.9" x14ac:dyDescent="0.4">
      <c r="B17" s="6" t="s">
        <v>3349</v>
      </c>
      <c r="C17" s="9" t="s">
        <v>1668</v>
      </c>
      <c r="D17" s="9" t="s">
        <v>286</v>
      </c>
      <c r="E17" s="9" t="s">
        <v>3326</v>
      </c>
      <c r="F17" s="9" t="s">
        <v>3327</v>
      </c>
      <c r="G17" s="9" t="s">
        <v>3327</v>
      </c>
      <c r="H17" s="9" t="s">
        <v>3327</v>
      </c>
    </row>
    <row r="18" spans="2:8" ht="24.9" x14ac:dyDescent="0.4">
      <c r="B18" s="10" t="s">
        <v>3350</v>
      </c>
      <c r="C18" s="11" t="s">
        <v>1864</v>
      </c>
      <c r="D18" s="11" t="s">
        <v>1404</v>
      </c>
      <c r="E18" s="11" t="s">
        <v>1586</v>
      </c>
      <c r="F18" s="11" t="s">
        <v>80</v>
      </c>
      <c r="G18" s="11" t="s">
        <v>81</v>
      </c>
      <c r="H18" s="11" t="s">
        <v>81</v>
      </c>
    </row>
    <row r="19" spans="2:8" ht="24.9" x14ac:dyDescent="0.4">
      <c r="B19" s="6" t="s">
        <v>3352</v>
      </c>
      <c r="C19" s="9" t="s">
        <v>1689</v>
      </c>
      <c r="D19" s="9" t="s">
        <v>2937</v>
      </c>
      <c r="E19" s="9" t="s">
        <v>1586</v>
      </c>
      <c r="F19" s="9" t="s">
        <v>44</v>
      </c>
      <c r="G19" s="9" t="s">
        <v>45</v>
      </c>
      <c r="H19" s="9" t="s">
        <v>45</v>
      </c>
    </row>
    <row r="20" spans="2:8" ht="24.9" x14ac:dyDescent="0.4">
      <c r="B20" s="10" t="s">
        <v>3354</v>
      </c>
      <c r="C20" s="11" t="s">
        <v>1698</v>
      </c>
      <c r="D20" s="11" t="s">
        <v>2445</v>
      </c>
      <c r="E20" s="11" t="s">
        <v>1586</v>
      </c>
      <c r="F20" s="11" t="s">
        <v>80</v>
      </c>
      <c r="G20" s="11" t="s">
        <v>1139</v>
      </c>
      <c r="H20" s="11" t="s">
        <v>1139</v>
      </c>
    </row>
    <row r="21" spans="2:8" ht="24.9" x14ac:dyDescent="0.4">
      <c r="B21" s="16" t="s">
        <v>3356</v>
      </c>
      <c r="C21" s="17" t="s">
        <v>3931</v>
      </c>
      <c r="D21" s="17" t="s">
        <v>3932</v>
      </c>
      <c r="E21" s="17" t="s">
        <v>1586</v>
      </c>
      <c r="F21" s="17" t="s">
        <v>3933</v>
      </c>
      <c r="G21" s="17" t="s">
        <v>3934</v>
      </c>
      <c r="H21" s="17" t="s">
        <v>3935</v>
      </c>
    </row>
  </sheetData>
  <pageMargins left="0.7" right="0.7" top="0.75" bottom="0.75" header="0.3" footer="0.3"/>
  <pageSetup paperSize="9" orientation="portrait" horizontalDpi="300" verticalDpi="300"/>
</worksheet>
</file>

<file path=xl/worksheets/sheet8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94.152343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HSMDEF-HSM-AGGW'!A1", "Zurück")</f>
        <v>Zurück</v>
      </c>
    </row>
    <row r="3" spans="1:8" x14ac:dyDescent="0.4">
      <c r="B3" s="7" t="s">
        <v>3438</v>
      </c>
    </row>
    <row r="4" spans="1:8" x14ac:dyDescent="0.4">
      <c r="B4" s="4" t="s">
        <v>3315</v>
      </c>
      <c r="C4" s="15" t="s">
        <v>3316</v>
      </c>
      <c r="D4" s="15" t="s">
        <v>3317</v>
      </c>
      <c r="E4" s="15" t="s">
        <v>3318</v>
      </c>
      <c r="F4" s="15" t="s">
        <v>3319</v>
      </c>
      <c r="G4" s="15" t="s">
        <v>3320</v>
      </c>
      <c r="H4" s="15" t="s">
        <v>3321</v>
      </c>
    </row>
    <row r="5" spans="1:8" ht="24.9" x14ac:dyDescent="0.4">
      <c r="B5" s="6" t="s">
        <v>3322</v>
      </c>
      <c r="C5" s="9" t="s">
        <v>3421</v>
      </c>
      <c r="D5" s="9" t="s">
        <v>3422</v>
      </c>
      <c r="E5" s="9" t="s">
        <v>1586</v>
      </c>
      <c r="F5" s="9" t="s">
        <v>84</v>
      </c>
      <c r="G5" s="9" t="s">
        <v>84</v>
      </c>
      <c r="H5" s="9" t="s">
        <v>84</v>
      </c>
    </row>
    <row r="6" spans="1:8" ht="24.9" x14ac:dyDescent="0.4">
      <c r="B6" s="10" t="s">
        <v>3325</v>
      </c>
      <c r="C6" s="11" t="s">
        <v>1689</v>
      </c>
      <c r="D6" s="11" t="s">
        <v>3423</v>
      </c>
      <c r="E6" s="11" t="s">
        <v>1586</v>
      </c>
      <c r="F6" s="11" t="s">
        <v>58</v>
      </c>
      <c r="G6" s="11" t="s">
        <v>58</v>
      </c>
      <c r="H6" s="11" t="s">
        <v>58</v>
      </c>
    </row>
    <row r="7" spans="1:8" ht="24.9" x14ac:dyDescent="0.4">
      <c r="B7" s="6" t="s">
        <v>3328</v>
      </c>
      <c r="C7" s="9" t="s">
        <v>1637</v>
      </c>
      <c r="D7" s="9" t="s">
        <v>3424</v>
      </c>
      <c r="E7" s="9" t="s">
        <v>1586</v>
      </c>
      <c r="F7" s="9" t="s">
        <v>1139</v>
      </c>
      <c r="G7" s="9" t="s">
        <v>81</v>
      </c>
      <c r="H7" s="9" t="s">
        <v>59</v>
      </c>
    </row>
    <row r="8" spans="1:8" ht="24.9" x14ac:dyDescent="0.4">
      <c r="B8" s="10" t="s">
        <v>3330</v>
      </c>
      <c r="C8" s="11" t="s">
        <v>1932</v>
      </c>
      <c r="D8" s="11" t="s">
        <v>3425</v>
      </c>
      <c r="E8" s="11" t="s">
        <v>3326</v>
      </c>
      <c r="F8" s="11" t="s">
        <v>3327</v>
      </c>
      <c r="G8" s="11" t="s">
        <v>3327</v>
      </c>
      <c r="H8" s="11" t="s">
        <v>3327</v>
      </c>
    </row>
    <row r="9" spans="1:8" ht="24.9" x14ac:dyDescent="0.4">
      <c r="B9" s="6" t="s">
        <v>3333</v>
      </c>
      <c r="C9" s="9" t="s">
        <v>1661</v>
      </c>
      <c r="D9" s="9" t="s">
        <v>3256</v>
      </c>
      <c r="E9" s="9" t="s">
        <v>3326</v>
      </c>
      <c r="F9" s="9" t="s">
        <v>3327</v>
      </c>
      <c r="G9" s="9" t="s">
        <v>3327</v>
      </c>
      <c r="H9" s="9" t="s">
        <v>3327</v>
      </c>
    </row>
    <row r="10" spans="1:8" ht="24.9" x14ac:dyDescent="0.4">
      <c r="B10" s="10" t="s">
        <v>3334</v>
      </c>
      <c r="C10" s="11" t="s">
        <v>1812</v>
      </c>
      <c r="D10" s="11" t="s">
        <v>3426</v>
      </c>
      <c r="E10" s="11" t="s">
        <v>1586</v>
      </c>
      <c r="F10" s="11" t="s">
        <v>80</v>
      </c>
      <c r="G10" s="11" t="s">
        <v>80</v>
      </c>
      <c r="H10" s="11" t="s">
        <v>80</v>
      </c>
    </row>
    <row r="11" spans="1:8" ht="24.9" x14ac:dyDescent="0.4">
      <c r="B11" s="6" t="s">
        <v>3336</v>
      </c>
      <c r="C11" s="9" t="s">
        <v>1599</v>
      </c>
      <c r="D11" s="9" t="s">
        <v>515</v>
      </c>
      <c r="E11" s="9" t="s">
        <v>3326</v>
      </c>
      <c r="F11" s="9" t="s">
        <v>3327</v>
      </c>
      <c r="G11" s="9" t="s">
        <v>3327</v>
      </c>
      <c r="H11" s="9" t="s">
        <v>3327</v>
      </c>
    </row>
    <row r="12" spans="1:8" ht="24.9" x14ac:dyDescent="0.4">
      <c r="B12" s="10" t="s">
        <v>3338</v>
      </c>
      <c r="C12" s="11" t="s">
        <v>1676</v>
      </c>
      <c r="D12" s="11" t="s">
        <v>1945</v>
      </c>
      <c r="E12" s="11" t="s">
        <v>1586</v>
      </c>
      <c r="F12" s="11" t="s">
        <v>58</v>
      </c>
      <c r="G12" s="11" t="s">
        <v>59</v>
      </c>
      <c r="H12" s="11" t="s">
        <v>59</v>
      </c>
    </row>
    <row r="13" spans="1:8" ht="24.9" x14ac:dyDescent="0.4">
      <c r="B13" s="6" t="s">
        <v>3340</v>
      </c>
      <c r="C13" s="9" t="s">
        <v>3427</v>
      </c>
      <c r="D13" s="9" t="s">
        <v>3428</v>
      </c>
      <c r="E13" s="9" t="s">
        <v>3326</v>
      </c>
      <c r="F13" s="9" t="s">
        <v>3327</v>
      </c>
      <c r="G13" s="9" t="s">
        <v>3327</v>
      </c>
      <c r="H13" s="9" t="s">
        <v>3327</v>
      </c>
    </row>
    <row r="14" spans="1:8" ht="24.9" x14ac:dyDescent="0.4">
      <c r="B14" s="10" t="s">
        <v>3342</v>
      </c>
      <c r="C14" s="11" t="s">
        <v>1981</v>
      </c>
      <c r="D14" s="11" t="s">
        <v>3429</v>
      </c>
      <c r="E14" s="11" t="s">
        <v>1586</v>
      </c>
      <c r="F14" s="11" t="s">
        <v>168</v>
      </c>
      <c r="G14" s="11" t="s">
        <v>168</v>
      </c>
      <c r="H14" s="11" t="s">
        <v>52</v>
      </c>
    </row>
    <row r="15" spans="1:8" ht="24.9" x14ac:dyDescent="0.4">
      <c r="B15" s="6" t="s">
        <v>3345</v>
      </c>
      <c r="C15" s="9" t="s">
        <v>1611</v>
      </c>
      <c r="D15" s="9" t="s">
        <v>3430</v>
      </c>
      <c r="E15" s="9" t="s">
        <v>1586</v>
      </c>
      <c r="F15" s="9" t="s">
        <v>80</v>
      </c>
      <c r="G15" s="9" t="s">
        <v>80</v>
      </c>
      <c r="H15" s="9" t="s">
        <v>80</v>
      </c>
    </row>
    <row r="16" spans="1:8" ht="24.9" x14ac:dyDescent="0.4">
      <c r="B16" s="10" t="s">
        <v>3347</v>
      </c>
      <c r="C16" s="11" t="s">
        <v>1676</v>
      </c>
      <c r="D16" s="11" t="s">
        <v>3289</v>
      </c>
      <c r="E16" s="11" t="s">
        <v>3326</v>
      </c>
      <c r="F16" s="11" t="s">
        <v>3327</v>
      </c>
      <c r="G16" s="11" t="s">
        <v>3327</v>
      </c>
      <c r="H16" s="11" t="s">
        <v>3327</v>
      </c>
    </row>
    <row r="17" spans="2:8" ht="24.9" x14ac:dyDescent="0.4">
      <c r="B17" s="6" t="s">
        <v>3349</v>
      </c>
      <c r="C17" s="9" t="s">
        <v>1670</v>
      </c>
      <c r="D17" s="9" t="s">
        <v>994</v>
      </c>
      <c r="E17" s="9" t="s">
        <v>1586</v>
      </c>
      <c r="F17" s="9" t="s">
        <v>58</v>
      </c>
      <c r="G17" s="9" t="s">
        <v>59</v>
      </c>
      <c r="H17" s="9" t="s">
        <v>59</v>
      </c>
    </row>
    <row r="18" spans="2:8" ht="24.9" x14ac:dyDescent="0.4">
      <c r="B18" s="10" t="s">
        <v>3350</v>
      </c>
      <c r="C18" s="11" t="s">
        <v>2012</v>
      </c>
      <c r="D18" s="11" t="s">
        <v>3431</v>
      </c>
      <c r="E18" s="11" t="s">
        <v>3326</v>
      </c>
      <c r="F18" s="11" t="s">
        <v>3327</v>
      </c>
      <c r="G18" s="11" t="s">
        <v>3327</v>
      </c>
      <c r="H18" s="11" t="s">
        <v>3327</v>
      </c>
    </row>
    <row r="19" spans="2:8" ht="24.9" x14ac:dyDescent="0.4">
      <c r="B19" s="6" t="s">
        <v>3352</v>
      </c>
      <c r="C19" s="9" t="s">
        <v>1689</v>
      </c>
      <c r="D19" s="9" t="s">
        <v>3432</v>
      </c>
      <c r="E19" s="9" t="s">
        <v>3326</v>
      </c>
      <c r="F19" s="9" t="s">
        <v>3327</v>
      </c>
      <c r="G19" s="9" t="s">
        <v>3327</v>
      </c>
      <c r="H19" s="9" t="s">
        <v>3327</v>
      </c>
    </row>
    <row r="20" spans="2:8" ht="24.9" x14ac:dyDescent="0.4">
      <c r="B20" s="10" t="s">
        <v>3354</v>
      </c>
      <c r="C20" s="11" t="s">
        <v>1953</v>
      </c>
      <c r="D20" s="11" t="s">
        <v>3433</v>
      </c>
      <c r="E20" s="11" t="s">
        <v>1586</v>
      </c>
      <c r="F20" s="11" t="s">
        <v>80</v>
      </c>
      <c r="G20" s="11" t="s">
        <v>80</v>
      </c>
      <c r="H20" s="11" t="s">
        <v>80</v>
      </c>
    </row>
    <row r="21" spans="2:8" ht="24.9" x14ac:dyDescent="0.4">
      <c r="B21" s="16" t="s">
        <v>3356</v>
      </c>
      <c r="C21" s="17" t="s">
        <v>3434</v>
      </c>
      <c r="D21" s="17" t="s">
        <v>3435</v>
      </c>
      <c r="E21" s="17" t="s">
        <v>1586</v>
      </c>
      <c r="F21" s="17" t="s">
        <v>3436</v>
      </c>
      <c r="G21" s="17" t="s">
        <v>3437</v>
      </c>
      <c r="H21" s="17" t="s">
        <v>1659</v>
      </c>
    </row>
  </sheetData>
  <pageMargins left="0.7" right="0.7" top="0.75" bottom="0.75" header="0.3" footer="0.3"/>
  <pageSetup paperSize="9" orientation="portrait" horizontalDpi="300" verticalDpi="300"/>
</worksheet>
</file>

<file path=xl/worksheets/sheet8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HSMDEF-HSM-AGGW'!A1", "Zurück")</f>
        <v>Zurück</v>
      </c>
    </row>
  </sheetData>
  <pageMargins left="0.7" right="0.7" top="0.75" bottom="0.75" header="0.3" footer="0.3"/>
  <pageSetup paperSize="9" orientation="portrait" horizontalDpi="300" verticalDpi="300"/>
</worksheet>
</file>

<file path=xl/worksheets/sheet8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HSMDEF-HSM-AGGW'!A1", "Zurück")</f>
        <v>Zurück</v>
      </c>
    </row>
  </sheetData>
  <pageMargins left="0.7" right="0.7" top="0.75" bottom="0.75" header="0.3" footer="0.3"/>
  <pageSetup paperSize="9" orientation="portrait" horizontalDpi="300" verticalDpi="300"/>
</worksheet>
</file>

<file path=xl/worksheets/sheet8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workbookViewId="0"/>
  </sheetViews>
  <sheetFormatPr baseColWidth="10" defaultRowHeight="14.6" x14ac:dyDescent="0.4"/>
  <cols>
    <col min="2" max="2" width="9.69140625" customWidth="1"/>
    <col min="3" max="3" width="67.6132812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HSMDEF-HSM-AGGW'!A1", "Zurück")</f>
        <v>Zurück</v>
      </c>
    </row>
    <row r="3" spans="1:11" x14ac:dyDescent="0.4">
      <c r="B3" s="7" t="s">
        <v>4422</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586</v>
      </c>
      <c r="C6" s="6" t="s">
        <v>587</v>
      </c>
      <c r="D6" s="6" t="s">
        <v>1610</v>
      </c>
      <c r="E6" s="9" t="s">
        <v>1588</v>
      </c>
      <c r="F6" s="9" t="s">
        <v>1586</v>
      </c>
      <c r="G6" s="9" t="s">
        <v>1663</v>
      </c>
      <c r="H6" s="9" t="s">
        <v>1586</v>
      </c>
      <c r="I6" s="9" t="s">
        <v>1586</v>
      </c>
      <c r="J6" s="9" t="s">
        <v>1586</v>
      </c>
      <c r="K6" s="9" t="s">
        <v>1597</v>
      </c>
    </row>
    <row r="7" spans="1:11" x14ac:dyDescent="0.4">
      <c r="B7" s="6" t="s">
        <v>586</v>
      </c>
      <c r="C7" s="6" t="s">
        <v>587</v>
      </c>
      <c r="D7" s="6" t="s">
        <v>4373</v>
      </c>
      <c r="E7" s="9" t="s">
        <v>1586</v>
      </c>
      <c r="F7" s="9" t="s">
        <v>1586</v>
      </c>
      <c r="G7" s="9" t="s">
        <v>1586</v>
      </c>
      <c r="H7" s="9" t="s">
        <v>1586</v>
      </c>
      <c r="I7" s="9" t="s">
        <v>1586</v>
      </c>
      <c r="J7" s="9" t="s">
        <v>1586</v>
      </c>
      <c r="K7" s="9" t="s">
        <v>1586</v>
      </c>
    </row>
    <row r="8" spans="1:11" x14ac:dyDescent="0.4">
      <c r="B8" s="6" t="s">
        <v>590</v>
      </c>
      <c r="C8" s="6" t="s">
        <v>569</v>
      </c>
      <c r="D8" s="6" t="s">
        <v>1610</v>
      </c>
      <c r="E8" s="9" t="s">
        <v>1586</v>
      </c>
      <c r="F8" s="9" t="s">
        <v>1586</v>
      </c>
      <c r="G8" s="9" t="s">
        <v>1586</v>
      </c>
      <c r="H8" s="9" t="s">
        <v>1586</v>
      </c>
      <c r="I8" s="9" t="s">
        <v>1586</v>
      </c>
      <c r="J8" s="9" t="s">
        <v>1586</v>
      </c>
      <c r="K8" s="9" t="s">
        <v>1586</v>
      </c>
    </row>
    <row r="9" spans="1:11" x14ac:dyDescent="0.4">
      <c r="B9" s="6" t="s">
        <v>590</v>
      </c>
      <c r="C9" s="6" t="s">
        <v>569</v>
      </c>
      <c r="D9" s="6" t="s">
        <v>4373</v>
      </c>
      <c r="E9" s="9" t="s">
        <v>1586</v>
      </c>
      <c r="F9" s="9" t="s">
        <v>1586</v>
      </c>
      <c r="G9" s="9" t="s">
        <v>1586</v>
      </c>
      <c r="H9" s="9" t="s">
        <v>1586</v>
      </c>
      <c r="I9" s="9" t="s">
        <v>1586</v>
      </c>
      <c r="J9" s="9" t="s">
        <v>1586</v>
      </c>
      <c r="K9" s="9" t="s">
        <v>1586</v>
      </c>
    </row>
    <row r="10" spans="1:11" x14ac:dyDescent="0.4">
      <c r="B10"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8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heetViews>
  <sheetFormatPr baseColWidth="10" defaultRowHeight="14.6" x14ac:dyDescent="0.4"/>
  <cols>
    <col min="2" max="2" width="9.69140625" customWidth="1"/>
    <col min="3" max="3" width="49.6132812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HSMDEF-HSM-AGGW'!A1", "Zurück")</f>
        <v>Zurück</v>
      </c>
    </row>
    <row r="3" spans="1:11" x14ac:dyDescent="0.4">
      <c r="B3" s="7" t="s">
        <v>4389</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41</v>
      </c>
      <c r="C6" s="21"/>
      <c r="D6" s="21"/>
      <c r="E6" s="29"/>
      <c r="F6" s="29"/>
      <c r="G6" s="29"/>
      <c r="H6" s="29"/>
      <c r="I6" s="29"/>
      <c r="J6" s="29"/>
      <c r="K6" s="29"/>
    </row>
    <row r="7" spans="1:11" x14ac:dyDescent="0.4">
      <c r="B7" s="6" t="s">
        <v>146</v>
      </c>
      <c r="C7" s="6" t="s">
        <v>139</v>
      </c>
      <c r="D7" s="6" t="s">
        <v>1610</v>
      </c>
      <c r="E7" s="9" t="s">
        <v>1586</v>
      </c>
      <c r="F7" s="9" t="s">
        <v>1586</v>
      </c>
      <c r="G7" s="9" t="s">
        <v>1586</v>
      </c>
      <c r="H7" s="9" t="s">
        <v>1586</v>
      </c>
      <c r="I7" s="9" t="s">
        <v>1586</v>
      </c>
      <c r="J7" s="9" t="s">
        <v>1586</v>
      </c>
      <c r="K7" s="9" t="s">
        <v>1586</v>
      </c>
    </row>
    <row r="8" spans="1:11" x14ac:dyDescent="0.4">
      <c r="B8" s="6" t="s">
        <v>146</v>
      </c>
      <c r="C8" s="6" t="s">
        <v>139</v>
      </c>
      <c r="D8" s="6" t="s">
        <v>4373</v>
      </c>
      <c r="E8" s="9" t="s">
        <v>1586</v>
      </c>
      <c r="F8" s="9" t="s">
        <v>1586</v>
      </c>
      <c r="G8" s="9" t="s">
        <v>1586</v>
      </c>
      <c r="H8" s="9" t="s">
        <v>1586</v>
      </c>
      <c r="I8" s="9" t="s">
        <v>1586</v>
      </c>
      <c r="J8" s="9" t="s">
        <v>1586</v>
      </c>
      <c r="K8" s="9" t="s">
        <v>1586</v>
      </c>
    </row>
    <row r="9" spans="1:11" x14ac:dyDescent="0.4">
      <c r="B9" s="6" t="s">
        <v>147</v>
      </c>
      <c r="C9" s="6" t="s">
        <v>43</v>
      </c>
      <c r="D9" s="6" t="s">
        <v>1610</v>
      </c>
      <c r="E9" s="9" t="s">
        <v>1586</v>
      </c>
      <c r="F9" s="9" t="s">
        <v>1586</v>
      </c>
      <c r="G9" s="9" t="s">
        <v>1586</v>
      </c>
      <c r="H9" s="9" t="s">
        <v>1586</v>
      </c>
      <c r="I9" s="9" t="s">
        <v>1586</v>
      </c>
      <c r="J9" s="9" t="s">
        <v>1586</v>
      </c>
      <c r="K9" s="9" t="s">
        <v>1586</v>
      </c>
    </row>
    <row r="10" spans="1:11" x14ac:dyDescent="0.4">
      <c r="B10" s="6" t="s">
        <v>147</v>
      </c>
      <c r="C10" s="6" t="s">
        <v>43</v>
      </c>
      <c r="D10" s="6" t="s">
        <v>4373</v>
      </c>
      <c r="E10" s="9" t="s">
        <v>1586</v>
      </c>
      <c r="F10" s="9" t="s">
        <v>1586</v>
      </c>
      <c r="G10" s="9" t="s">
        <v>1586</v>
      </c>
      <c r="H10" s="9" t="s">
        <v>1586</v>
      </c>
      <c r="I10" s="9" t="s">
        <v>1586</v>
      </c>
      <c r="J10" s="9" t="s">
        <v>1586</v>
      </c>
      <c r="K10" s="9" t="s">
        <v>1586</v>
      </c>
    </row>
    <row r="11" spans="1:11" x14ac:dyDescent="0.4">
      <c r="B11" s="6" t="s">
        <v>150</v>
      </c>
      <c r="C11" s="6" t="s">
        <v>47</v>
      </c>
      <c r="D11" s="6" t="s">
        <v>1610</v>
      </c>
      <c r="E11" s="9" t="s">
        <v>1586</v>
      </c>
      <c r="F11" s="9" t="s">
        <v>1586</v>
      </c>
      <c r="G11" s="9" t="s">
        <v>1586</v>
      </c>
      <c r="H11" s="9" t="s">
        <v>1586</v>
      </c>
      <c r="I11" s="9" t="s">
        <v>1586</v>
      </c>
      <c r="J11" s="9" t="s">
        <v>1586</v>
      </c>
      <c r="K11" s="9" t="s">
        <v>1586</v>
      </c>
    </row>
    <row r="12" spans="1:11" x14ac:dyDescent="0.4">
      <c r="B12" s="6" t="s">
        <v>150</v>
      </c>
      <c r="C12" s="6" t="s">
        <v>47</v>
      </c>
      <c r="D12" s="6" t="s">
        <v>4373</v>
      </c>
      <c r="E12" s="9" t="s">
        <v>1586</v>
      </c>
      <c r="F12" s="9" t="s">
        <v>1586</v>
      </c>
      <c r="G12" s="9" t="s">
        <v>1586</v>
      </c>
      <c r="H12" s="9" t="s">
        <v>1586</v>
      </c>
      <c r="I12" s="9" t="s">
        <v>1586</v>
      </c>
      <c r="J12" s="9" t="s">
        <v>1586</v>
      </c>
      <c r="K12" s="9" t="s">
        <v>1586</v>
      </c>
    </row>
    <row r="13" spans="1:11" x14ac:dyDescent="0.4">
      <c r="B13" s="6" t="s">
        <v>151</v>
      </c>
      <c r="C13" s="6" t="s">
        <v>51</v>
      </c>
      <c r="D13" s="6" t="s">
        <v>1610</v>
      </c>
      <c r="E13" s="9" t="s">
        <v>1586</v>
      </c>
      <c r="F13" s="9" t="s">
        <v>1586</v>
      </c>
      <c r="G13" s="9" t="s">
        <v>1586</v>
      </c>
      <c r="H13" s="9" t="s">
        <v>1586</v>
      </c>
      <c r="I13" s="9" t="s">
        <v>1586</v>
      </c>
      <c r="J13" s="9" t="s">
        <v>1586</v>
      </c>
      <c r="K13" s="9" t="s">
        <v>1586</v>
      </c>
    </row>
    <row r="14" spans="1:11" x14ac:dyDescent="0.4">
      <c r="B14" s="6" t="s">
        <v>151</v>
      </c>
      <c r="C14" s="6" t="s">
        <v>51</v>
      </c>
      <c r="D14" s="6" t="s">
        <v>4373</v>
      </c>
      <c r="E14" s="9" t="s">
        <v>1586</v>
      </c>
      <c r="F14" s="9" t="s">
        <v>1586</v>
      </c>
      <c r="G14" s="9" t="s">
        <v>1586</v>
      </c>
      <c r="H14" s="9" t="s">
        <v>1586</v>
      </c>
      <c r="I14" s="9" t="s">
        <v>1586</v>
      </c>
      <c r="J14" s="9" t="s">
        <v>1586</v>
      </c>
      <c r="K14" s="9" t="s">
        <v>1586</v>
      </c>
    </row>
    <row r="15" spans="1:11" x14ac:dyDescent="0.4">
      <c r="B15" s="13" t="s">
        <v>859</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8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HYPERLINK("#'HSMDEF-HSM-REV - K3_1_QI'!A1", "Qualitätsindikatoren: Übersicht über Auffälligkeiten und Qualitätssicherungsmaßnahmen gem. § 17 DeQS-RL")</f>
        <v>Qualitätsindikatoren: Übersicht über Auffälligkeiten und Qualitätssicherungsmaßnahmen gem. § 17 DeQS-RL</v>
      </c>
      <c r="C6" s="2" t="str">
        <f>HYPERLINK("#'HSMDEF-HSM-REV - K3_1_QI'!A1", "K3_1_QI")</f>
        <v>K3_1_QI</v>
      </c>
    </row>
    <row r="7" spans="1:3" x14ac:dyDescent="0.4">
      <c r="B7" s="2" t="str">
        <f>HYPERLINK("#'HSMDEF-HSM-REV - K3_1_AK'!A1", "Auffälligkeitskriterien: Übersicht über Auffälligkeiten und Qualitätssicherungsmaßnahmen gem. § 17 DeQS-RL")</f>
        <v>Auffälligkeitskriterien: Übersicht über Auffälligkeiten und Qualitätssicherungsmaßnahmen gem. § 17 DeQS-RL</v>
      </c>
      <c r="C7" s="2" t="str">
        <f>HYPERLINK("#'HSMDEF-HSM-REV - K3_1_AK'!A1", "K3_1_AK")</f>
        <v>K3_1_AK</v>
      </c>
    </row>
    <row r="8" spans="1:3" x14ac:dyDescent="0.4">
      <c r="B8" s="2" t="str">
        <f>HYPERLINK("#'HSMDEF-HSM-REV - K3_2_QI'!A1", "Qualitätsindikatoren: Auffälligkeiten und Bewertungen nach Abschluss des Stellungnahmeverfahrens (AJ 2023)")</f>
        <v>Qualitätsindikatoren: Auffälligkeiten und Bewertungen nach Abschluss des Stellungnahmeverfahrens (AJ 2023)</v>
      </c>
      <c r="C8" s="2" t="str">
        <f>HYPERLINK("#'HSMDEF-HSM-REV - K3_2_QI'!A1", "K3_2_QI")</f>
        <v>K3_2_QI</v>
      </c>
    </row>
    <row r="9" spans="1:3" x14ac:dyDescent="0.4">
      <c r="B9" s="2" t="str">
        <f>HYPERLINK("#'HSMDEF-HSM-REV - K3_2_AK'!A1", "Auffälligkeitskriterien: Auffälligkeiten und Bewertungen nach Abschluss des Stellungnahmeverfahrens (AJ 2023)")</f>
        <v>Auffälligkeitskriterien: Auffälligkeiten und Bewertungen nach Abschluss des Stellungnahmeverfahrens (AJ 2023)</v>
      </c>
      <c r="C9" s="2" t="str">
        <f>HYPERLINK("#'HSMDEF-HSM-REV - K3_2_AK'!A1", "K3_2_AK")</f>
        <v>K3_2_AK</v>
      </c>
    </row>
    <row r="10" spans="1:3" x14ac:dyDescent="0.4">
      <c r="B10" s="2" t="str">
        <f>HYPERLINK("#'HSMDEF-HSM-REV - K3_3_QI'!A1", "Qualitätsindikatoren: Wiederholte Auffälligkeiten (AJ 2023 und Vorjahre)")</f>
        <v>Qualitätsindikatoren: Wiederholte Auffälligkeiten (AJ 2023 und Vorjahre)</v>
      </c>
      <c r="C10" s="2" t="str">
        <f>HYPERLINK("#'HSMDEF-HSM-REV - K3_3_QI'!A1", "K3_3_QI")</f>
        <v>K3_3_QI</v>
      </c>
    </row>
    <row r="11" spans="1:3" x14ac:dyDescent="0.4">
      <c r="B11" s="2" t="str">
        <f>HYPERLINK("#'HSMDEF-HSM-REV - K3_3_AK'!A1", "Auffälligkeitskriterien: Wiederholte Auffälligkeiten (AJ 2023 und Vorjahre)")</f>
        <v>Auffälligkeitskriterien: Wiederholte Auffälligkeiten (AJ 2023 und Vorjahre)</v>
      </c>
      <c r="C11" s="2" t="str">
        <f>HYPERLINK("#'HSMDEF-HSM-REV - K3_3_AK'!A1", "K3_3_AK")</f>
        <v>K3_3_AK</v>
      </c>
    </row>
    <row r="12" spans="1:3" x14ac:dyDescent="0.4">
      <c r="B12" s="2" t="str">
        <f>HYPERLINK("#'HSMDEF-HSM-REV - K3_4_QI'!A1", "Qualitätsindikatoren: Mehrfache Auffälligkeiten bei Leistungserbringern (AJ 2023)")</f>
        <v>Qualitätsindikatoren: Mehrfache Auffälligkeiten bei Leistungserbringern (AJ 2023)</v>
      </c>
      <c r="C12" s="2" t="str">
        <f>HYPERLINK("#'HSMDEF-HSM-REV - K3_4_QI'!A1", "K3_4_QI")</f>
        <v>K3_4_QI</v>
      </c>
    </row>
    <row r="13" spans="1:3" x14ac:dyDescent="0.4">
      <c r="B13" s="2" t="str">
        <f>HYPERLINK("#'HSMDEF-HSM-REV - K3_4_AK'!A1", "Auffälligkeitskriterien: Mehrfache Auffälligkeiten bei Leistungserbringern (AJ 2023)")</f>
        <v>Auffälligkeitskriterien: Mehrfache Auffälligkeiten bei Leistungserbringern (AJ 2023)</v>
      </c>
      <c r="C13" s="2" t="str">
        <f>HYPERLINK("#'HSMDEF-HSM-REV - K3_4_AK'!A1", "K3_4_AK")</f>
        <v>K3_4_AK</v>
      </c>
    </row>
    <row r="14" spans="1:3" x14ac:dyDescent="0.4">
      <c r="B14" s="2" t="str">
        <f>HYPERLINK("#'HSMDEF-HSM-REV - K3_5_QI'!A1", "Auffälligkeiten und Stellungnahmeverfahren nach Fallzahl pro Qualitätsindikator (AJ 2023)")</f>
        <v>Auffälligkeiten und Stellungnahmeverfahren nach Fallzahl pro Qualitätsindikator (AJ 2023)</v>
      </c>
      <c r="C14" s="2" t="str">
        <f>HYPERLINK("#'HSMDEF-HSM-REV - K3_5_QI'!A1", "K3_5_QI")</f>
        <v>K3_5_QI</v>
      </c>
    </row>
    <row r="15" spans="1:3" x14ac:dyDescent="0.4">
      <c r="B15" s="2" t="str">
        <f>HYPERLINK("#'HSMDEF-HSM-REV - A_1_QI'!A1", "Qualitätsindikatoren: Art der Auffälligkeit (AJ 2023)")</f>
        <v>Qualitätsindikatoren: Art der Auffälligkeit (AJ 2023)</v>
      </c>
      <c r="C15" s="2" t="str">
        <f>HYPERLINK("#'HSMDEF-HSM-REV - A_1_QI'!A1", "A_1_QI")</f>
        <v>A_1_QI</v>
      </c>
    </row>
    <row r="16" spans="1:3" x14ac:dyDescent="0.4">
      <c r="B16" s="2" t="str">
        <f>HYPERLINK("#'HSMDEF-HSM-REV - A_1_AK'!A1", "Auffälligkeitskriterien: Art der Auffälligkeit (AJ 2023)")</f>
        <v>Auffälligkeitskriterien: Art der Auffälligkeit (AJ 2023)</v>
      </c>
      <c r="C16" s="2" t="str">
        <f>HYPERLINK("#'HSMDEF-HSM-REV - A_1_AK'!A1", "A_1_AK")</f>
        <v>A_1_AK</v>
      </c>
    </row>
    <row r="17" spans="2:3" x14ac:dyDescent="0.4">
      <c r="B17" s="2" t="str">
        <f>HYPERLINK("#'HSMDEF-HSM-REV - A_2_QI_a'!A1", "Qualitätsindikatoren: Stellungnahmeverfahren (AJ 2023)")</f>
        <v>Qualitätsindikatoren: Stellungnahmeverfahren (AJ 2023)</v>
      </c>
      <c r="C17" s="2" t="str">
        <f>HYPERLINK("#'HSMDEF-HSM-REV - A_2_QI_a'!A1", "A_2_QI_a")</f>
        <v>A_2_QI_a</v>
      </c>
    </row>
    <row r="18" spans="2:3" x14ac:dyDescent="0.4">
      <c r="B18" s="2" t="str">
        <f>HYPERLINK("#'HSMDEF-HSM-REV - A_2_AK_a'!A1", "Auffälligkeitskriterien: Stellungnahmeverfahren (AJ 2023)")</f>
        <v>Auffälligkeitskriterien: Stellungnahmeverfahren (AJ 2023)</v>
      </c>
      <c r="C18" s="2" t="str">
        <f>HYPERLINK("#'HSMDEF-HSM-REV - A_2_AK_a'!A1", "A_2_AK_a")</f>
        <v>A_2_AK_a</v>
      </c>
    </row>
    <row r="19" spans="2:3" x14ac:dyDescent="0.4">
      <c r="B19" s="2" t="str">
        <f>HYPERLINK("#'HSMDEF-HSM-REV - A_2_QI_b'!A1", "Qualitätsindikatoren: Freitextkommentare zur Nicht-Einleitung von Stellungnahmeverfahren (AJ 2023)")</f>
        <v>Qualitätsindikatoren: Freitextkommentare zur Nicht-Einleitung von Stellungnahmeverfahren (AJ 2023)</v>
      </c>
      <c r="C19" s="2" t="str">
        <f>HYPERLINK("#'HSMDEF-HSM-REV - A_2_QI_b'!A1", "A_2_QI_b")</f>
        <v>A_2_QI_b</v>
      </c>
    </row>
    <row r="20" spans="2:3" x14ac:dyDescent="0.4">
      <c r="B20" s="2" t="str">
        <f>HYPERLINK("#'HSMDEF-HSM-REV - A_2_AK_b'!A1", "Auffälligkeitskriterien: Freitextkommentare zur Nicht-Einleitung von Stellungnahmeverfahren (AJ 2023)")</f>
        <v>Auffälligkeitskriterien: Freitextkommentare zur Nicht-Einleitung von Stellungnahmeverfahren (AJ 2023)</v>
      </c>
      <c r="C20" s="2" t="str">
        <f>HYPERLINK("#'HSMDEF-HSM-REV - A_2_AK_b'!A1", "A_2_AK_b")</f>
        <v>A_2_AK_b</v>
      </c>
    </row>
    <row r="21" spans="2:3" x14ac:dyDescent="0.4">
      <c r="B21" s="2" t="str">
        <f>HYPERLINK("#'HSMDEF-HSM-REV - A_3_AK_a'!A1", "Auffälligkeitskriterien: Bewertung der qualitativ auffälligen Ergebnisse (AJ 2023)")</f>
        <v>Auffälligkeitskriterien: Bewertung der qualitativ auffälligen Ergebnisse (AJ 2023)</v>
      </c>
      <c r="C21" s="2" t="str">
        <f>HYPERLINK("#'HSMDEF-HSM-REV - A_3_AK_a'!A1", "A_3_AK_a")</f>
        <v>A_3_AK_a</v>
      </c>
    </row>
    <row r="22" spans="2:3" x14ac:dyDescent="0.4">
      <c r="B22" s="2" t="str">
        <f>HYPERLINK("#'HSMDEF-HSM-REV - A_3_AK_b'!A1", "Auffälligkeitskriterien: Freitextkommentare zur Bewertung der qualitativ auffälligen Ergebnisse (AJ 2023)")</f>
        <v>Auffälligkeitskriterien: Freitextkommentare zur Bewertung der qualitativ auffälligen Ergebnisse (AJ 2023)</v>
      </c>
      <c r="C22" s="2" t="str">
        <f>HYPERLINK("#'HSMDEF-HSM-REV - A_3_AK_b'!A1", "A_3_AK_b")</f>
        <v>A_3_AK_b</v>
      </c>
    </row>
    <row r="23" spans="2:3" x14ac:dyDescent="0.4">
      <c r="B23" s="2" t="str">
        <f>HYPERLINK("#'HSMDEF-HSM-REV - A_4_QI_a'!A1", "Qualitätsindikatoren: Bewertung der qualitativ auffälligen Ergebnisse (AJ 2023)")</f>
        <v>Qualitätsindikatoren: Bewertung der qualitativ auffälligen Ergebnisse (AJ 2023)</v>
      </c>
      <c r="C23" s="2" t="str">
        <f>HYPERLINK("#'HSMDEF-HSM-REV - A_4_QI_a'!A1", "A_4_QI_a")</f>
        <v>A_4_QI_a</v>
      </c>
    </row>
    <row r="24" spans="2:3" x14ac:dyDescent="0.4">
      <c r="B24" s="2" t="str">
        <f>HYPERLINK("#'HSMDEF-HSM-REV - A_4_QI_b'!A1", "Qualitätsindikatoren: Freitextkommentare zur Bewertung der qualitativ auffälligen Ergebnisse (AJ 2023)")</f>
        <v>Qualitätsindikatoren: Freitextkommentare zur Bewertung der qualitativ auffälligen Ergebnisse (AJ 2023)</v>
      </c>
      <c r="C24" s="2" t="str">
        <f>HYPERLINK("#'HSMDEF-HSM-REV - A_4_QI_b'!A1", "A_4_QI_b")</f>
        <v>A_4_QI_b</v>
      </c>
    </row>
    <row r="25" spans="2:3" x14ac:dyDescent="0.4">
      <c r="B25" s="2" t="str">
        <f>HYPERLINK("#'HSMDEF-HSM-REV - A_5_AK_a'!A1", "Auffälligkeitskriterien: Bewertung der qualitativ unauffälligen Ergebnisse (AJ 2023)")</f>
        <v>Auffälligkeitskriterien: Bewertung der qualitativ unauffälligen Ergebnisse (AJ 2023)</v>
      </c>
      <c r="C25" s="2" t="str">
        <f>HYPERLINK("#'HSMDEF-HSM-REV - A_5_AK_a'!A1", "A_5_AK_a")</f>
        <v>A_5_AK_a</v>
      </c>
    </row>
    <row r="26" spans="2:3" x14ac:dyDescent="0.4">
      <c r="B26" s="2" t="str">
        <f>HYPERLINK("#'HSMDEF-HSM-REV - A_5_AK_b'!A1", "Auffälligkeitskriterien: Freitextkommentare zur Bewertung der qualitativ unauffälligen Ergebnisse (AJ 2023)")</f>
        <v>Auffälligkeitskriterien: Freitextkommentare zur Bewertung der qualitativ unauffälligen Ergebnisse (AJ 2023)</v>
      </c>
      <c r="C26" s="2" t="str">
        <f>HYPERLINK("#'HSMDEF-HSM-REV - A_5_AK_b'!A1", "A_5_AK_b")</f>
        <v>A_5_AK_b</v>
      </c>
    </row>
    <row r="27" spans="2:3" x14ac:dyDescent="0.4">
      <c r="B27" s="2" t="str">
        <f>HYPERLINK("#'HSMDEF-HSM-REV - A_6_QI_a'!A1", "Qualitätsindikatoren: Bewertung der qualitativ unauffälligen Ergebnisse (AJ 2023)")</f>
        <v>Qualitätsindikatoren: Bewertung der qualitativ unauffälligen Ergebnisse (AJ 2023)</v>
      </c>
      <c r="C27" s="2" t="str">
        <f>HYPERLINK("#'HSMDEF-HSM-REV - A_6_QI_a'!A1", "A_6_QI_a")</f>
        <v>A_6_QI_a</v>
      </c>
    </row>
    <row r="28" spans="2:3" x14ac:dyDescent="0.4">
      <c r="B28" s="2" t="str">
        <f>HYPERLINK("#'HSMDEF-HSM-REV - A_6_QI_b'!A1", "Qualitätsindikatoren: Freitextkommentare zur Bewertung der qualitativ unauffälligen Ergebnisse (AJ 2023)")</f>
        <v>Qualitätsindikatoren: Freitextkommentare zur Bewertung der qualitativ unauffälligen Ergebnisse (AJ 2023)</v>
      </c>
      <c r="C28" s="2" t="str">
        <f>HYPERLINK("#'HSMDEF-HSM-REV - A_6_QI_b'!A1", "A_6_QI_b")</f>
        <v>A_6_QI_b</v>
      </c>
    </row>
    <row r="29" spans="2:3" x14ac:dyDescent="0.4">
      <c r="B29" s="2" t="str">
        <f>HYPERLINK("#'HSMDEF-HSM-REV - A_7_AK_a'!A1", "Auffälligkeitskriterien: Bewertung der  Ergebnisse als Sonstiges (AJ 2023)")</f>
        <v>Auffälligkeitskriterien: Bewertung der  Ergebnisse als Sonstiges (AJ 2023)</v>
      </c>
      <c r="C29" s="2" t="str">
        <f>HYPERLINK("#'HSMDEF-HSM-REV - A_7_AK_a'!A1", "A_7_AK_a")</f>
        <v>A_7_AK_a</v>
      </c>
    </row>
    <row r="30" spans="2:3" x14ac:dyDescent="0.4">
      <c r="B30" s="2" t="str">
        <f>HYPERLINK("#'HSMDEF-HSM-REV - A_7_AK_b'!A1", "Auffälligkeitskriterien: Freitextkommentare zur Bewertung der Ergebnisse als Sonstiges (AJ 2023)")</f>
        <v>Auffälligkeitskriterien: Freitextkommentare zur Bewertung der Ergebnisse als Sonstiges (AJ 2023)</v>
      </c>
      <c r="C30" s="2" t="str">
        <f>HYPERLINK("#'HSMDEF-HSM-REV - A_7_AK_b'!A1", "A_7_AK_b")</f>
        <v>A_7_AK_b</v>
      </c>
    </row>
    <row r="31" spans="2:3" x14ac:dyDescent="0.4">
      <c r="B31" s="2" t="str">
        <f>HYPERLINK("#'HSMDEF-HSM-REV - A_8_QI_a'!A1", "Qualitätsindikatoren: Bewertung der Ergebnisse als Dokumentationsfehler oder Sonstiges (AJ 2023)")</f>
        <v>Qualitätsindikatoren: Bewertung der Ergebnisse als Dokumentationsfehler oder Sonstiges (AJ 2023)</v>
      </c>
      <c r="C31" s="2" t="str">
        <f>HYPERLINK("#'HSMDEF-HSM-REV - A_8_QI_a'!A1", "A_8_QI_a")</f>
        <v>A_8_QI_a</v>
      </c>
    </row>
    <row r="32" spans="2:3" x14ac:dyDescent="0.4">
      <c r="B32" s="2" t="str">
        <f>HYPERLINK("#'HSMDEF-HSM-REV - A_8_QI_b'!A1", "Qualitätsindikatoren: Freitextkommentare zur Bewertung der Ergebnisse als Dokumentationsfehler oder Sonstiges (AJ 2023)")</f>
        <v>Qualitätsindikatoren: Freitextkommentare zur Bewertung der Ergebnisse als Dokumentationsfehler oder Sonstiges (AJ 2023)</v>
      </c>
      <c r="C32" s="2" t="str">
        <f>HYPERLINK("#'HSMDEF-HSM-REV - A_8_QI_b'!A1", "A_8_QI_b")</f>
        <v>A_8_QI_b</v>
      </c>
    </row>
    <row r="33" spans="2:3" x14ac:dyDescent="0.4">
      <c r="B33" s="2" t="str">
        <f>HYPERLINK("#'HSMDEF-HSM-REV - A_9_QI'!A1", "Qualitätsindikatoren: Initiierung Maßnahmenstufe 1 und 2 (AJ 2023)")</f>
        <v>Qualitätsindikatoren: Initiierung Maßnahmenstufe 1 und 2 (AJ 2023)</v>
      </c>
      <c r="C33" s="2" t="str">
        <f>HYPERLINK("#'HSMDEF-HSM-REV - A_9_QI'!A1", "A_9_QI")</f>
        <v>A_9_QI</v>
      </c>
    </row>
    <row r="34" spans="2:3" x14ac:dyDescent="0.4">
      <c r="B34" s="2" t="str">
        <f>HYPERLINK("#'HSMDEF-HSM-REV - A_9_AK'!A1", "Auffälligkeitskriterien: Initiierung Maßnahmenstufe 1 und 2 (AJ 2023)")</f>
        <v>Auffälligkeitskriterien: Initiierung Maßnahmenstufe 1 und 2 (AJ 2023)</v>
      </c>
      <c r="C34" s="2" t="str">
        <f>HYPERLINK("#'HSMDEF-HSM-REV - A_9_AK'!A1", "A_9_AK")</f>
        <v>A_9_AK</v>
      </c>
    </row>
    <row r="35" spans="2:3" x14ac:dyDescent="0.4">
      <c r="B35" s="2" t="str">
        <f>HYPERLINK("#'HSMDEF-HSM-REV - A_10_QI'!A1", "Qualitätsindikatoren: Ergebnisse nach Stellungnahmeverfahren pro Bundesland (AJ 2023)")</f>
        <v>Qualitätsindikatoren: Ergebnisse nach Stellungnahmeverfahren pro Bundesland (AJ 2023)</v>
      </c>
      <c r="C35" s="2" t="str">
        <f>HYPERLINK("#'HSMDEF-HSM-REV - A_10_QI'!A1", "A_10_QI")</f>
        <v>A_10_QI</v>
      </c>
    </row>
    <row r="36" spans="2:3" x14ac:dyDescent="0.4">
      <c r="B36" s="2" t="str">
        <f>HYPERLINK("#'HSMDEF-HSM-REV - A_10_AK'!A1", "Auffälligkeitskriterien: Ergebnisse nach Stellungnahmeverfahren pro Bundesland (AJ 2023)")</f>
        <v>Auffälligkeitskriterien: Ergebnisse nach Stellungnahmeverfahren pro Bundesland (AJ 2023)</v>
      </c>
      <c r="C36" s="2" t="str">
        <f>HYPERLINK("#'HSMDEF-HSM-REV - A_10_AK'!A1", "A_10_AK")</f>
        <v>A_10_AK</v>
      </c>
    </row>
    <row r="37" spans="2:3" x14ac:dyDescent="0.4">
      <c r="B37" s="2" t="str">
        <f>HYPERLINK("#'HSMDEF-HSM-REV - A_11_AK_QI'!A1", "Qualitätsindikatoren und Auffälligkeitskriterien: Best practice (AJ 2023)")</f>
        <v>Qualitätsindikatoren und Auffälligkeitskriterien: Best practice (AJ 2023)</v>
      </c>
      <c r="C37" s="2" t="str">
        <f>HYPERLINK("#'HSMDEF-HSM-REV - A_11_AK_QI'!A1", "A_11_AK_QI")</f>
        <v>A_11_AK_QI</v>
      </c>
    </row>
    <row r="38" spans="2:3" x14ac:dyDescent="0.4">
      <c r="B38" s="2" t="str">
        <f>HYPERLINK("#'HSMDEF-HSM-REV - A_12_QI'!A1", "Darstellung des Verlaufs der Bewertung (AJ 2023)")</f>
        <v>Darstellung des Verlaufs der Bewertung (AJ 2023)</v>
      </c>
      <c r="C38" s="2" t="str">
        <f>HYPERLINK("#'HSMDEF-HSM-REV - A_12_QI'!A1", "A_12_QI")</f>
        <v>A_12_QI</v>
      </c>
    </row>
    <row r="39" spans="2:3" x14ac:dyDescent="0.4">
      <c r="B39" s="2" t="str">
        <f>HYPERLINK("#'HSMDEF-HSM-REV - A_13_QI'!A1", "Qualitätsindikatoren: Art der Maßnahme in Maßnahmenstufe 1 (AJ 2022 und 2023)")</f>
        <v>Qualitätsindikatoren: Art der Maßnahme in Maßnahmenstufe 1 (AJ 2022 und 2023)</v>
      </c>
      <c r="C39" s="2" t="str">
        <f>HYPERLINK("#'HSMDEF-HSM-REV - A_13_QI'!A1", "A_13_QI")</f>
        <v>A_13_QI</v>
      </c>
    </row>
    <row r="40" spans="2:3" x14ac:dyDescent="0.4">
      <c r="B40" s="2" t="str">
        <f>HYPERLINK("#'HSMDEF-HSM-REV - A_13_AK'!A1", "Auffälligkeitskriterien: Art der Maßnahme in Maßnahmenstufe 1 (AJ 2022 und 2023)")</f>
        <v>Auffälligkeitskriterien: Art der Maßnahme in Maßnahmenstufe 1 (AJ 2022 und 2023)</v>
      </c>
      <c r="C40" s="2" t="str">
        <f>HYPERLINK("#'HSMDEF-HSM-REV - A_13_AK'!A1", "A_13_AK")</f>
        <v>A_13_AK</v>
      </c>
    </row>
  </sheetData>
  <pageMargins left="0.7" right="0.7" top="0.75" bottom="0.75" header="0.3" footer="0.3"/>
  <pageSetup paperSize="9" orientation="portrait" horizontalDpi="300" verticalDpi="300"/>
</worksheet>
</file>

<file path=xl/worksheets/sheet8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5.61328125" customWidth="1"/>
    <col min="3" max="6" width="17.84375" customWidth="1"/>
  </cols>
  <sheetData>
    <row r="1" spans="1:6" x14ac:dyDescent="0.4">
      <c r="A1" s="2" t="str">
        <f>HYPERLINK("#'Auswahl Auswertungsmodul'!A1", "Zurück zum Start")</f>
        <v>Zurück zum Start</v>
      </c>
    </row>
    <row r="2" spans="1:6" x14ac:dyDescent="0.4">
      <c r="A2" s="2" t="str">
        <f>HYPERLINK("#'Auswahl HSMDEF-HSM-REV'!A1", "Zurück")</f>
        <v>Zurück</v>
      </c>
    </row>
    <row r="3" spans="1:6" x14ac:dyDescent="0.4">
      <c r="B3" s="7" t="s">
        <v>4946</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4763</v>
      </c>
      <c r="D6" s="9" t="s">
        <v>3326</v>
      </c>
      <c r="E6" s="9" t="s">
        <v>4935</v>
      </c>
      <c r="F6" s="9" t="s">
        <v>3326</v>
      </c>
    </row>
    <row r="7" spans="1:6" x14ac:dyDescent="0.4">
      <c r="B7" s="16" t="s">
        <v>4655</v>
      </c>
      <c r="C7" s="9" t="s">
        <v>4763</v>
      </c>
      <c r="D7" s="9" t="s">
        <v>4443</v>
      </c>
      <c r="E7" s="9" t="s">
        <v>4935</v>
      </c>
      <c r="F7" s="9" t="s">
        <v>4443</v>
      </c>
    </row>
    <row r="8" spans="1:6" x14ac:dyDescent="0.4">
      <c r="B8" s="16" t="s">
        <v>4444</v>
      </c>
      <c r="C8" s="9" t="s">
        <v>1922</v>
      </c>
      <c r="D8" s="9" t="s">
        <v>4936</v>
      </c>
      <c r="E8" s="9" t="s">
        <v>4667</v>
      </c>
      <c r="F8" s="9" t="s">
        <v>4937</v>
      </c>
    </row>
    <row r="9" spans="1:6" x14ac:dyDescent="0.4">
      <c r="B9" s="9" t="s">
        <v>4446</v>
      </c>
      <c r="C9" s="9" t="s">
        <v>1586</v>
      </c>
      <c r="D9" s="9" t="s">
        <v>4447</v>
      </c>
      <c r="E9" s="9" t="s">
        <v>1586</v>
      </c>
      <c r="F9" s="9" t="s">
        <v>4447</v>
      </c>
    </row>
    <row r="10" spans="1:6" x14ac:dyDescent="0.4">
      <c r="B10" s="16" t="s">
        <v>4448</v>
      </c>
      <c r="C10" s="9" t="s">
        <v>1922</v>
      </c>
      <c r="D10" s="9" t="s">
        <v>4443</v>
      </c>
      <c r="E10" s="9" t="s">
        <v>4667</v>
      </c>
      <c r="F10" s="9" t="s">
        <v>4443</v>
      </c>
    </row>
    <row r="11" spans="1:6" x14ac:dyDescent="0.4">
      <c r="B11" s="9" t="s">
        <v>4664</v>
      </c>
      <c r="C11" s="9" t="s">
        <v>1922</v>
      </c>
      <c r="D11" s="9" t="s">
        <v>4443</v>
      </c>
      <c r="E11" s="9" t="s">
        <v>4667</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1858</v>
      </c>
      <c r="D15" s="9" t="s">
        <v>4938</v>
      </c>
      <c r="E15" s="9" t="s">
        <v>1864</v>
      </c>
      <c r="F15" s="9" t="s">
        <v>4939</v>
      </c>
    </row>
    <row r="16" spans="1:6" x14ac:dyDescent="0.4">
      <c r="B16" s="6" t="s">
        <v>4453</v>
      </c>
      <c r="C16" s="9" t="s">
        <v>1814</v>
      </c>
      <c r="D16" s="9" t="s">
        <v>4940</v>
      </c>
      <c r="E16" s="9" t="s">
        <v>2015</v>
      </c>
      <c r="F16" s="9" t="s">
        <v>4941</v>
      </c>
    </row>
    <row r="17" spans="2:6" x14ac:dyDescent="0.4">
      <c r="B17" s="9" t="s">
        <v>4455</v>
      </c>
      <c r="C17" s="9" t="s">
        <v>1814</v>
      </c>
      <c r="D17" s="9" t="s">
        <v>4443</v>
      </c>
      <c r="E17" s="9" t="s">
        <v>2015</v>
      </c>
      <c r="F17" s="9" t="s">
        <v>4443</v>
      </c>
    </row>
    <row r="18" spans="2:6" x14ac:dyDescent="0.4">
      <c r="B18" s="9" t="s">
        <v>4456</v>
      </c>
      <c r="C18" s="9" t="s">
        <v>1588</v>
      </c>
      <c r="D18" s="9" t="s">
        <v>4942</v>
      </c>
      <c r="E18" s="9" t="s">
        <v>1586</v>
      </c>
      <c r="F18" s="9" t="s">
        <v>4447</v>
      </c>
    </row>
    <row r="19" spans="2:6" x14ac:dyDescent="0.4">
      <c r="B19" s="9" t="s">
        <v>4457</v>
      </c>
      <c r="C19" s="9" t="s">
        <v>1588</v>
      </c>
      <c r="D19" s="9" t="s">
        <v>4942</v>
      </c>
      <c r="E19" s="9" t="s">
        <v>1586</v>
      </c>
      <c r="F19" s="9" t="s">
        <v>4447</v>
      </c>
    </row>
    <row r="20" spans="2:6" x14ac:dyDescent="0.4">
      <c r="B20" s="6" t="s">
        <v>4458</v>
      </c>
      <c r="C20" s="9" t="s">
        <v>1586</v>
      </c>
      <c r="D20" s="9" t="s">
        <v>4447</v>
      </c>
      <c r="E20" s="9" t="s">
        <v>1586</v>
      </c>
      <c r="F20" s="9" t="s">
        <v>4447</v>
      </c>
    </row>
    <row r="21" spans="2:6" x14ac:dyDescent="0.4">
      <c r="B21" s="21" t="s">
        <v>4459</v>
      </c>
      <c r="C21" s="22" t="s">
        <v>4437</v>
      </c>
      <c r="D21" s="22" t="s">
        <v>4437</v>
      </c>
      <c r="E21" s="22" t="s">
        <v>4437</v>
      </c>
      <c r="F21" s="22" t="s">
        <v>4437</v>
      </c>
    </row>
    <row r="22" spans="2:6" x14ac:dyDescent="0.4">
      <c r="B22" s="6" t="s">
        <v>4460</v>
      </c>
      <c r="C22" s="9" t="s">
        <v>1858</v>
      </c>
      <c r="D22" s="9" t="s">
        <v>4938</v>
      </c>
      <c r="E22" s="9" t="s">
        <v>2009</v>
      </c>
      <c r="F22" s="9" t="s">
        <v>4943</v>
      </c>
    </row>
    <row r="23" spans="2:6" x14ac:dyDescent="0.4">
      <c r="B23" s="6" t="s">
        <v>4462</v>
      </c>
      <c r="C23" s="9" t="s">
        <v>1625</v>
      </c>
      <c r="D23" s="9" t="s">
        <v>4633</v>
      </c>
      <c r="E23" s="9" t="s">
        <v>1670</v>
      </c>
      <c r="F23" s="9" t="s">
        <v>4944</v>
      </c>
    </row>
    <row r="24" spans="2:6" x14ac:dyDescent="0.4">
      <c r="B24" s="6" t="s">
        <v>4682</v>
      </c>
      <c r="C24" s="9" t="s">
        <v>1588</v>
      </c>
      <c r="D24" s="9" t="s">
        <v>4771</v>
      </c>
      <c r="E24" s="9" t="s">
        <v>1586</v>
      </c>
      <c r="F24" s="9" t="s">
        <v>4447</v>
      </c>
    </row>
    <row r="25" spans="2:6" x14ac:dyDescent="0.4">
      <c r="B25" s="6" t="s">
        <v>4464</v>
      </c>
      <c r="C25" s="9" t="s">
        <v>1595</v>
      </c>
      <c r="D25" s="9" t="s">
        <v>4831</v>
      </c>
      <c r="E25" s="9" t="s">
        <v>1585</v>
      </c>
      <c r="F25" s="9" t="s">
        <v>4945</v>
      </c>
    </row>
    <row r="26" spans="2:6" x14ac:dyDescent="0.4">
      <c r="B26" s="21" t="s">
        <v>4465</v>
      </c>
      <c r="C26" s="22" t="s">
        <v>4437</v>
      </c>
      <c r="D26" s="22" t="s">
        <v>4437</v>
      </c>
      <c r="E26" s="22" t="s">
        <v>4437</v>
      </c>
      <c r="F26" s="22" t="s">
        <v>4437</v>
      </c>
    </row>
    <row r="27" spans="2:6" x14ac:dyDescent="0.4">
      <c r="B27" s="6" t="s">
        <v>4466</v>
      </c>
      <c r="C27" s="9" t="s">
        <v>1597</v>
      </c>
      <c r="D27" s="9" t="s">
        <v>4467</v>
      </c>
      <c r="E27" s="9" t="s">
        <v>1595</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8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8.15234375" customWidth="1"/>
    <col min="3" max="4" width="17.84375" customWidth="1"/>
  </cols>
  <sheetData>
    <row r="1" spans="1:4" x14ac:dyDescent="0.4">
      <c r="A1" s="2" t="str">
        <f>HYPERLINK("#'Auswahl Auswertungsmodul'!A1", "Zurück zum Start")</f>
        <v>Zurück zum Start</v>
      </c>
    </row>
    <row r="2" spans="1:4" x14ac:dyDescent="0.4">
      <c r="A2" s="2" t="str">
        <f>HYPERLINK("#'Auswahl HSMDEF-HSM-REV'!A1", "Zurück")</f>
        <v>Zurück</v>
      </c>
    </row>
    <row r="3" spans="1:4" x14ac:dyDescent="0.4">
      <c r="B3" s="7" t="s">
        <v>4549</v>
      </c>
    </row>
    <row r="4" spans="1:4" x14ac:dyDescent="0.4">
      <c r="B4" s="25" t="s">
        <v>4437</v>
      </c>
      <c r="C4" s="23" t="s">
        <v>4438</v>
      </c>
      <c r="D4" s="25" t="s">
        <v>4438</v>
      </c>
    </row>
    <row r="5" spans="1:4" x14ac:dyDescent="0.4">
      <c r="B5" s="24"/>
      <c r="C5" s="8" t="s">
        <v>4439</v>
      </c>
      <c r="D5" s="8" t="s">
        <v>4440</v>
      </c>
    </row>
    <row r="6" spans="1:4" x14ac:dyDescent="0.4">
      <c r="B6" s="16" t="s">
        <v>4441</v>
      </c>
      <c r="C6" s="9" t="s">
        <v>4542</v>
      </c>
      <c r="D6" s="9" t="s">
        <v>4443</v>
      </c>
    </row>
    <row r="7" spans="1:4" x14ac:dyDescent="0.4">
      <c r="B7" s="16" t="s">
        <v>4444</v>
      </c>
      <c r="C7" s="9" t="s">
        <v>1882</v>
      </c>
      <c r="D7" s="9" t="s">
        <v>4543</v>
      </c>
    </row>
    <row r="8" spans="1:4" x14ac:dyDescent="0.4">
      <c r="B8" s="9" t="s">
        <v>4446</v>
      </c>
      <c r="C8" s="9" t="s">
        <v>1586</v>
      </c>
      <c r="D8" s="9" t="s">
        <v>4447</v>
      </c>
    </row>
    <row r="9" spans="1:4" x14ac:dyDescent="0.4">
      <c r="B9" s="16" t="s">
        <v>4448</v>
      </c>
      <c r="C9" s="9" t="s">
        <v>1882</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1713</v>
      </c>
      <c r="D12" s="9" t="s">
        <v>4544</v>
      </c>
    </row>
    <row r="13" spans="1:4" x14ac:dyDescent="0.4">
      <c r="B13" s="6" t="s">
        <v>4453</v>
      </c>
      <c r="C13" s="9" t="s">
        <v>1656</v>
      </c>
      <c r="D13" s="9" t="s">
        <v>4545</v>
      </c>
    </row>
    <row r="14" spans="1:4" x14ac:dyDescent="0.4">
      <c r="B14" s="9" t="s">
        <v>4455</v>
      </c>
      <c r="C14" s="9" t="s">
        <v>1656</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1625</v>
      </c>
      <c r="D19" s="9" t="s">
        <v>4546</v>
      </c>
    </row>
    <row r="20" spans="2:4" x14ac:dyDescent="0.4">
      <c r="B20" s="6" t="s">
        <v>4462</v>
      </c>
      <c r="C20" s="9" t="s">
        <v>1851</v>
      </c>
      <c r="D20" s="9" t="s">
        <v>4547</v>
      </c>
    </row>
    <row r="21" spans="2:4" x14ac:dyDescent="0.4">
      <c r="B21" s="6" t="s">
        <v>4464</v>
      </c>
      <c r="C21" s="9" t="s">
        <v>1588</v>
      </c>
      <c r="D21" s="9" t="s">
        <v>4548</v>
      </c>
    </row>
    <row r="22" spans="2:4" x14ac:dyDescent="0.4">
      <c r="B22" s="21" t="s">
        <v>4465</v>
      </c>
      <c r="C22" s="22" t="s">
        <v>4437</v>
      </c>
      <c r="D22" s="22" t="s">
        <v>4437</v>
      </c>
    </row>
    <row r="23" spans="2:4" x14ac:dyDescent="0.4">
      <c r="B23" s="6" t="s">
        <v>4466</v>
      </c>
      <c r="C23" s="9" t="s">
        <v>1586</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8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baseColWidth="10" defaultRowHeight="14.6" x14ac:dyDescent="0.4"/>
  <cols>
    <col min="2" max="2" width="9.69140625" customWidth="1"/>
    <col min="3" max="3" width="70.691406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HSMDEF-HSM-REV'!A1", "Zurück")</f>
        <v>Zurück</v>
      </c>
    </row>
    <row r="3" spans="1:15" x14ac:dyDescent="0.4">
      <c r="B3" s="7" t="s">
        <v>6224</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592</v>
      </c>
      <c r="C7" s="6" t="s">
        <v>569</v>
      </c>
      <c r="D7" s="9" t="s">
        <v>6211</v>
      </c>
      <c r="E7" s="9" t="s">
        <v>3337</v>
      </c>
      <c r="F7" s="9" t="s">
        <v>117</v>
      </c>
      <c r="G7" s="9" t="s">
        <v>6212</v>
      </c>
      <c r="H7" s="9" t="s">
        <v>1365</v>
      </c>
      <c r="I7" s="9" t="s">
        <v>6213</v>
      </c>
      <c r="J7" s="9" t="s">
        <v>1620</v>
      </c>
      <c r="K7" s="9" t="s">
        <v>6214</v>
      </c>
      <c r="L7" s="9" t="s">
        <v>117</v>
      </c>
      <c r="M7" s="9" t="s">
        <v>6212</v>
      </c>
      <c r="N7" s="9" t="s">
        <v>2981</v>
      </c>
      <c r="O7" s="9" t="s">
        <v>6215</v>
      </c>
    </row>
    <row r="8" spans="1:15" ht="24.9" x14ac:dyDescent="0.4">
      <c r="B8" s="10" t="s">
        <v>593</v>
      </c>
      <c r="C8" s="10" t="s">
        <v>594</v>
      </c>
      <c r="D8" s="11" t="s">
        <v>6216</v>
      </c>
      <c r="E8" s="11" t="s">
        <v>1594</v>
      </c>
      <c r="F8" s="11" t="s">
        <v>218</v>
      </c>
      <c r="G8" s="11" t="s">
        <v>5652</v>
      </c>
      <c r="H8" s="11" t="s">
        <v>1259</v>
      </c>
      <c r="I8" s="11" t="s">
        <v>6217</v>
      </c>
      <c r="J8" s="11" t="s">
        <v>1936</v>
      </c>
      <c r="K8" s="11" t="s">
        <v>5653</v>
      </c>
      <c r="L8" s="11" t="s">
        <v>218</v>
      </c>
      <c r="M8" s="11" t="s">
        <v>5652</v>
      </c>
      <c r="N8" s="11" t="s">
        <v>1193</v>
      </c>
      <c r="O8" s="11" t="s">
        <v>6218</v>
      </c>
    </row>
    <row r="9" spans="1:15" ht="24.9" x14ac:dyDescent="0.4">
      <c r="B9" s="6" t="s">
        <v>595</v>
      </c>
      <c r="C9" s="6" t="s">
        <v>368</v>
      </c>
      <c r="D9" s="9" t="s">
        <v>6219</v>
      </c>
      <c r="E9" s="9" t="s">
        <v>1632</v>
      </c>
      <c r="F9" s="9" t="s">
        <v>230</v>
      </c>
      <c r="G9" s="9" t="s">
        <v>6212</v>
      </c>
      <c r="H9" s="9" t="s">
        <v>6220</v>
      </c>
      <c r="I9" s="9" t="s">
        <v>6221</v>
      </c>
      <c r="J9" s="9" t="s">
        <v>1937</v>
      </c>
      <c r="K9" s="9" t="s">
        <v>6222</v>
      </c>
      <c r="L9" s="9" t="s">
        <v>230</v>
      </c>
      <c r="M9" s="9" t="s">
        <v>6212</v>
      </c>
      <c r="N9" s="9" t="s">
        <v>2982</v>
      </c>
      <c r="O9" s="9" t="s">
        <v>6223</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54.69140625" customWidth="1"/>
    <col min="4" max="4" width="17" customWidth="1"/>
    <col min="5" max="5" width="39.69140625" customWidth="1"/>
    <col min="6" max="6" width="45.69140625" customWidth="1"/>
    <col min="7" max="7" width="82.69140625" customWidth="1"/>
  </cols>
  <sheetData>
    <row r="1" spans="1:7" x14ac:dyDescent="0.4">
      <c r="A1" s="2" t="str">
        <f>HYPERLINK("#'Auswahl Auswertungsmodul'!A1", "Zurück zum Start")</f>
        <v>Zurück zum Start</v>
      </c>
    </row>
    <row r="2" spans="1:7" x14ac:dyDescent="0.4">
      <c r="A2" s="2" t="str">
        <f>HYPERLINK("#'Auswahl WI-HI-S'!A1", "Zurück")</f>
        <v>Zurück</v>
      </c>
    </row>
    <row r="3" spans="1:7" x14ac:dyDescent="0.4">
      <c r="B3" s="7" t="s">
        <v>3264</v>
      </c>
    </row>
    <row r="4" spans="1:7" x14ac:dyDescent="0.4">
      <c r="B4" s="25" t="s">
        <v>36</v>
      </c>
      <c r="C4" s="25" t="s">
        <v>345</v>
      </c>
      <c r="D4" s="25" t="s">
        <v>1608</v>
      </c>
      <c r="E4" s="23" t="s">
        <v>3171</v>
      </c>
      <c r="F4" s="25" t="s">
        <v>3171</v>
      </c>
      <c r="G4" s="26" t="s">
        <v>3172</v>
      </c>
    </row>
    <row r="5" spans="1:7" x14ac:dyDescent="0.4">
      <c r="B5" s="24"/>
      <c r="C5" s="24"/>
      <c r="D5" s="24"/>
      <c r="E5" s="8" t="s">
        <v>3173</v>
      </c>
      <c r="F5" s="8" t="s">
        <v>3174</v>
      </c>
      <c r="G5" s="27"/>
    </row>
    <row r="6" spans="1:7" ht="24.9" x14ac:dyDescent="0.4">
      <c r="B6" s="6" t="s">
        <v>548</v>
      </c>
      <c r="C6" s="6" t="s">
        <v>549</v>
      </c>
      <c r="D6" s="6" t="s">
        <v>1610</v>
      </c>
      <c r="E6" s="9" t="s">
        <v>1740</v>
      </c>
      <c r="F6" s="9" t="s">
        <v>210</v>
      </c>
      <c r="G6" s="9" t="s">
        <v>3263</v>
      </c>
    </row>
    <row r="7" spans="1:7" ht="24.9" x14ac:dyDescent="0.4">
      <c r="B7" s="6" t="s">
        <v>548</v>
      </c>
      <c r="C7" s="6" t="s">
        <v>549</v>
      </c>
      <c r="D7" s="6" t="s">
        <v>1613</v>
      </c>
      <c r="E7" s="9" t="s">
        <v>1721</v>
      </c>
      <c r="F7" s="9" t="s">
        <v>137</v>
      </c>
      <c r="G7" s="9" t="s">
        <v>3208</v>
      </c>
    </row>
    <row r="8" spans="1:7" ht="24.9" x14ac:dyDescent="0.4">
      <c r="B8" s="6" t="s">
        <v>548</v>
      </c>
      <c r="C8" s="6" t="s">
        <v>549</v>
      </c>
      <c r="D8" s="6" t="s">
        <v>1617</v>
      </c>
      <c r="E8" s="9" t="s">
        <v>893</v>
      </c>
      <c r="F8" s="9" t="s">
        <v>240</v>
      </c>
      <c r="G8" s="9" t="s">
        <v>894</v>
      </c>
    </row>
  </sheetData>
  <mergeCells count="5">
    <mergeCell ref="B4:B5"/>
    <mergeCell ref="C4:C5"/>
    <mergeCell ref="D4:D5"/>
    <mergeCell ref="E4:F4"/>
    <mergeCell ref="G4:G5"/>
  </mergeCells>
  <pageMargins left="0.7" right="0.7" top="0.75" bottom="0.75" header="0.3" footer="0.3"/>
  <pageSetup paperSize="9" orientation="portrait" horizontalDpi="300" verticalDpi="300"/>
</worksheet>
</file>

<file path=xl/worksheets/sheet8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workbookViewId="0"/>
  </sheetViews>
  <sheetFormatPr baseColWidth="10" defaultRowHeight="14.6" x14ac:dyDescent="0.4"/>
  <cols>
    <col min="2" max="2" width="9.69140625" customWidth="1"/>
    <col min="3" max="3" width="92.460937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HSMDEF-HSM-REV'!A1", "Zurück")</f>
        <v>Zurück</v>
      </c>
    </row>
    <row r="3" spans="1:13" x14ac:dyDescent="0.4">
      <c r="B3" s="7" t="s">
        <v>5419</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61</v>
      </c>
      <c r="C7" s="21"/>
      <c r="D7" s="29"/>
      <c r="E7" s="29"/>
      <c r="F7" s="29"/>
      <c r="G7" s="29"/>
      <c r="H7" s="29"/>
      <c r="I7" s="29"/>
      <c r="J7" s="29"/>
      <c r="K7" s="29"/>
      <c r="L7" s="29"/>
      <c r="M7" s="29"/>
    </row>
    <row r="8" spans="1:13" ht="24.9" x14ac:dyDescent="0.4">
      <c r="B8" s="6" t="s">
        <v>153</v>
      </c>
      <c r="C8" s="6" t="s">
        <v>154</v>
      </c>
      <c r="D8" s="9" t="s">
        <v>5404</v>
      </c>
      <c r="E8" s="9" t="s">
        <v>1595</v>
      </c>
      <c r="F8" s="9" t="s">
        <v>49</v>
      </c>
      <c r="G8" s="9" t="s">
        <v>5405</v>
      </c>
      <c r="H8" s="9" t="s">
        <v>918</v>
      </c>
      <c r="I8" s="9" t="s">
        <v>5406</v>
      </c>
      <c r="J8" s="9" t="s">
        <v>990</v>
      </c>
      <c r="K8" s="9" t="s">
        <v>5407</v>
      </c>
      <c r="L8" s="9" t="s">
        <v>49</v>
      </c>
      <c r="M8" s="9" t="s">
        <v>5405</v>
      </c>
    </row>
    <row r="9" spans="1:13" x14ac:dyDescent="0.4">
      <c r="B9" s="21" t="s">
        <v>41</v>
      </c>
      <c r="C9" s="21"/>
      <c r="D9" s="29"/>
      <c r="E9" s="29"/>
      <c r="F9" s="29"/>
      <c r="G9" s="29"/>
      <c r="H9" s="29"/>
      <c r="I9" s="29"/>
      <c r="J9" s="29"/>
      <c r="K9" s="29"/>
      <c r="L9" s="29"/>
      <c r="M9" s="29"/>
    </row>
    <row r="10" spans="1:13" ht="24.9" x14ac:dyDescent="0.4">
      <c r="B10" s="6" t="s">
        <v>155</v>
      </c>
      <c r="C10" s="6" t="s">
        <v>139</v>
      </c>
      <c r="D10" s="9" t="s">
        <v>5408</v>
      </c>
      <c r="E10" s="9" t="s">
        <v>1586</v>
      </c>
      <c r="F10" s="9" t="s">
        <v>59</v>
      </c>
      <c r="G10" s="9" t="s">
        <v>5409</v>
      </c>
      <c r="H10" s="9" t="s">
        <v>59</v>
      </c>
      <c r="I10" s="9" t="s">
        <v>5409</v>
      </c>
      <c r="J10" s="9" t="s">
        <v>58</v>
      </c>
      <c r="K10" s="9" t="s">
        <v>5408</v>
      </c>
      <c r="L10" s="9" t="s">
        <v>59</v>
      </c>
      <c r="M10" s="9" t="s">
        <v>5409</v>
      </c>
    </row>
    <row r="11" spans="1:13" ht="24.9" x14ac:dyDescent="0.4">
      <c r="B11" s="6" t="s">
        <v>156</v>
      </c>
      <c r="C11" s="6" t="s">
        <v>43</v>
      </c>
      <c r="D11" s="9" t="s">
        <v>5410</v>
      </c>
      <c r="E11" s="9" t="s">
        <v>1597</v>
      </c>
      <c r="F11" s="9" t="s">
        <v>158</v>
      </c>
      <c r="G11" s="9" t="s">
        <v>5411</v>
      </c>
      <c r="H11" s="9" t="s">
        <v>158</v>
      </c>
      <c r="I11" s="9" t="s">
        <v>5411</v>
      </c>
      <c r="J11" s="9" t="s">
        <v>3615</v>
      </c>
      <c r="K11" s="9" t="s">
        <v>5412</v>
      </c>
      <c r="L11" s="9" t="s">
        <v>1633</v>
      </c>
      <c r="M11" s="9" t="s">
        <v>5413</v>
      </c>
    </row>
    <row r="12" spans="1:13" ht="24.9" x14ac:dyDescent="0.4">
      <c r="B12" s="6" t="s">
        <v>159</v>
      </c>
      <c r="C12" s="6" t="s">
        <v>47</v>
      </c>
      <c r="D12" s="9" t="s">
        <v>5414</v>
      </c>
      <c r="E12" s="9" t="s">
        <v>1595</v>
      </c>
      <c r="F12" s="9" t="s">
        <v>45</v>
      </c>
      <c r="G12" s="9" t="s">
        <v>5411</v>
      </c>
      <c r="H12" s="9" t="s">
        <v>45</v>
      </c>
      <c r="I12" s="9" t="s">
        <v>5411</v>
      </c>
      <c r="J12" s="9" t="s">
        <v>899</v>
      </c>
      <c r="K12" s="9" t="s">
        <v>5413</v>
      </c>
      <c r="L12" s="9" t="s">
        <v>45</v>
      </c>
      <c r="M12" s="9" t="s">
        <v>5411</v>
      </c>
    </row>
    <row r="13" spans="1:13" ht="24.9" x14ac:dyDescent="0.4">
      <c r="B13" s="6" t="s">
        <v>160</v>
      </c>
      <c r="C13" s="6" t="s">
        <v>51</v>
      </c>
      <c r="D13" s="9" t="s">
        <v>5415</v>
      </c>
      <c r="E13" s="9" t="s">
        <v>1670</v>
      </c>
      <c r="F13" s="9" t="s">
        <v>162</v>
      </c>
      <c r="G13" s="9" t="s">
        <v>5416</v>
      </c>
      <c r="H13" s="9" t="s">
        <v>1011</v>
      </c>
      <c r="I13" s="9" t="s">
        <v>5417</v>
      </c>
      <c r="J13" s="9" t="s">
        <v>954</v>
      </c>
      <c r="K13" s="9" t="s">
        <v>5418</v>
      </c>
      <c r="L13" s="9" t="s">
        <v>162</v>
      </c>
      <c r="M13" s="9" t="s">
        <v>5416</v>
      </c>
    </row>
  </sheetData>
  <mergeCells count="11">
    <mergeCell ref="B7:M7"/>
    <mergeCell ref="B9:M9"/>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8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heetViews>
  <sheetFormatPr baseColWidth="10" defaultRowHeight="14.6" x14ac:dyDescent="0.4"/>
  <cols>
    <col min="2" max="2" width="9.69140625" customWidth="1"/>
    <col min="3" max="3" width="70.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HSMDEF-HSM-REV'!A1", "Zurück")</f>
        <v>Zurück</v>
      </c>
    </row>
    <row r="3" spans="1:9" x14ac:dyDescent="0.4">
      <c r="B3" s="7" t="s">
        <v>6818</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592</v>
      </c>
      <c r="C6" s="6" t="s">
        <v>569</v>
      </c>
      <c r="D6" s="9" t="s">
        <v>1618</v>
      </c>
      <c r="E6" s="9" t="s">
        <v>1595</v>
      </c>
      <c r="F6" s="9" t="s">
        <v>3326</v>
      </c>
      <c r="G6" s="9" t="s">
        <v>1595</v>
      </c>
      <c r="H6" s="9" t="s">
        <v>1586</v>
      </c>
      <c r="I6" s="9" t="s">
        <v>3326</v>
      </c>
    </row>
    <row r="7" spans="1:9" x14ac:dyDescent="0.4">
      <c r="B7" s="10" t="s">
        <v>593</v>
      </c>
      <c r="C7" s="10" t="s">
        <v>594</v>
      </c>
      <c r="D7" s="11" t="s">
        <v>1687</v>
      </c>
      <c r="E7" s="11" t="s">
        <v>1670</v>
      </c>
      <c r="F7" s="11" t="s">
        <v>3326</v>
      </c>
      <c r="G7" s="11" t="s">
        <v>1584</v>
      </c>
      <c r="H7" s="11" t="s">
        <v>1586</v>
      </c>
      <c r="I7" s="11" t="s">
        <v>3326</v>
      </c>
    </row>
    <row r="8" spans="1:9" x14ac:dyDescent="0.4">
      <c r="B8" s="6" t="s">
        <v>595</v>
      </c>
      <c r="C8" s="6" t="s">
        <v>368</v>
      </c>
      <c r="D8" s="9" t="s">
        <v>1693</v>
      </c>
      <c r="E8" s="9" t="s">
        <v>1588</v>
      </c>
      <c r="F8" s="9" t="s">
        <v>3326</v>
      </c>
      <c r="G8" s="9" t="s">
        <v>1584</v>
      </c>
      <c r="H8" s="9" t="s">
        <v>1586</v>
      </c>
      <c r="I8" s="9" t="s">
        <v>3326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8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heetViews>
  <sheetFormatPr baseColWidth="10" defaultRowHeight="14.6" x14ac:dyDescent="0.4"/>
  <cols>
    <col min="2" max="2" width="9.69140625" customWidth="1"/>
    <col min="3" max="3" width="92.460937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HSMDEF-HSM-REV'!A1", "Zurück")</f>
        <v>Zurück</v>
      </c>
    </row>
    <row r="3" spans="1:9" x14ac:dyDescent="0.4">
      <c r="B3" s="7" t="s">
        <v>6784</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61</v>
      </c>
      <c r="C6" s="21"/>
      <c r="D6" s="29"/>
      <c r="E6" s="29"/>
      <c r="F6" s="29"/>
      <c r="G6" s="29"/>
      <c r="H6" s="29"/>
      <c r="I6" s="29"/>
    </row>
    <row r="7" spans="1:9" x14ac:dyDescent="0.4">
      <c r="B7" s="6" t="s">
        <v>153</v>
      </c>
      <c r="C7" s="6" t="s">
        <v>154</v>
      </c>
      <c r="D7" s="9" t="s">
        <v>1585</v>
      </c>
      <c r="E7" s="9" t="s">
        <v>1586</v>
      </c>
      <c r="F7" s="9" t="s">
        <v>3326</v>
      </c>
      <c r="G7" s="9" t="s">
        <v>1663</v>
      </c>
      <c r="H7" s="9" t="s">
        <v>1586</v>
      </c>
      <c r="I7" s="9" t="s">
        <v>3326</v>
      </c>
    </row>
    <row r="8" spans="1:9" x14ac:dyDescent="0.4">
      <c r="B8" s="21" t="s">
        <v>41</v>
      </c>
      <c r="C8" s="21"/>
      <c r="D8" s="29"/>
      <c r="E8" s="29"/>
      <c r="F8" s="29"/>
      <c r="G8" s="29"/>
      <c r="H8" s="29"/>
      <c r="I8" s="29"/>
    </row>
    <row r="9" spans="1:9" x14ac:dyDescent="0.4">
      <c r="B9" s="6" t="s">
        <v>155</v>
      </c>
      <c r="C9" s="6" t="s">
        <v>139</v>
      </c>
      <c r="D9" s="9" t="s">
        <v>1588</v>
      </c>
      <c r="E9" s="9" t="s">
        <v>1588</v>
      </c>
      <c r="F9" s="9" t="s">
        <v>3326</v>
      </c>
      <c r="G9" s="9" t="s">
        <v>1588</v>
      </c>
      <c r="H9" s="9" t="s">
        <v>1588</v>
      </c>
      <c r="I9" s="9" t="s">
        <v>3326</v>
      </c>
    </row>
    <row r="10" spans="1:9" x14ac:dyDescent="0.4">
      <c r="B10" s="6" t="s">
        <v>156</v>
      </c>
      <c r="C10" s="6" t="s">
        <v>43</v>
      </c>
      <c r="D10" s="9" t="s">
        <v>1632</v>
      </c>
      <c r="E10" s="9" t="s">
        <v>1586</v>
      </c>
      <c r="F10" s="9" t="s">
        <v>3326</v>
      </c>
      <c r="G10" s="9" t="s">
        <v>1661</v>
      </c>
      <c r="H10" s="9" t="s">
        <v>1586</v>
      </c>
      <c r="I10" s="9" t="s">
        <v>3326</v>
      </c>
    </row>
    <row r="11" spans="1:9" x14ac:dyDescent="0.4">
      <c r="B11" s="6" t="s">
        <v>159</v>
      </c>
      <c r="C11" s="6" t="s">
        <v>47</v>
      </c>
      <c r="D11" s="9" t="s">
        <v>1584</v>
      </c>
      <c r="E11" s="9" t="s">
        <v>1586</v>
      </c>
      <c r="F11" s="9" t="s">
        <v>3326</v>
      </c>
      <c r="G11" s="9" t="s">
        <v>1588</v>
      </c>
      <c r="H11" s="9" t="s">
        <v>1586</v>
      </c>
      <c r="I11" s="9" t="s">
        <v>3326</v>
      </c>
    </row>
    <row r="12" spans="1:9" x14ac:dyDescent="0.4">
      <c r="B12" s="6" t="s">
        <v>160</v>
      </c>
      <c r="C12" s="6" t="s">
        <v>51</v>
      </c>
      <c r="D12" s="9" t="s">
        <v>1665</v>
      </c>
      <c r="E12" s="9" t="s">
        <v>1588</v>
      </c>
      <c r="F12" s="9" t="s">
        <v>3326</v>
      </c>
      <c r="G12" s="9" t="s">
        <v>1661</v>
      </c>
      <c r="H12" s="9" t="s">
        <v>1586</v>
      </c>
      <c r="I12" s="9" t="s">
        <v>3326</v>
      </c>
    </row>
  </sheetData>
  <mergeCells count="6">
    <mergeCell ref="B8:I8"/>
    <mergeCell ref="B4:B5"/>
    <mergeCell ref="C4:C5"/>
    <mergeCell ref="D4:F4"/>
    <mergeCell ref="G4:I4"/>
    <mergeCell ref="B6:I6"/>
  </mergeCells>
  <pageMargins left="0.7" right="0.7" top="0.75" bottom="0.75" header="0.3" footer="0.3"/>
  <pageSetup paperSize="9" orientation="portrait" horizontalDpi="300" verticalDpi="300"/>
</worksheet>
</file>

<file path=xl/worksheets/sheet8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2.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HSMDEF-HSM-REV'!A1", "Zurück")</f>
        <v>Zurück</v>
      </c>
    </row>
    <row r="3" spans="1:7" x14ac:dyDescent="0.4">
      <c r="B3" s="7" t="s">
        <v>6895</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4035</v>
      </c>
      <c r="C6" s="5" t="s">
        <v>1601</v>
      </c>
      <c r="D6" s="5" t="s">
        <v>1586</v>
      </c>
      <c r="E6" s="5" t="s">
        <v>1661</v>
      </c>
      <c r="F6" s="5" t="s">
        <v>1588</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8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5.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HSMDEF-HSM-REV'!A1", "Zurück")</f>
        <v>Zurück</v>
      </c>
    </row>
    <row r="3" spans="1:7" x14ac:dyDescent="0.4">
      <c r="B3" s="7" t="s">
        <v>6859</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1957</v>
      </c>
      <c r="C6" s="5" t="s">
        <v>1588</v>
      </c>
      <c r="D6" s="5" t="s">
        <v>1588</v>
      </c>
      <c r="E6" s="5" t="s">
        <v>1713</v>
      </c>
      <c r="F6" s="5" t="s">
        <v>1586</v>
      </c>
      <c r="G6" s="5" t="s">
        <v>1588</v>
      </c>
    </row>
  </sheetData>
  <mergeCells count="2">
    <mergeCell ref="B4:D4"/>
    <mergeCell ref="E4:G4"/>
  </mergeCells>
  <pageMargins left="0.7" right="0.7" top="0.75" bottom="0.75" header="0.3" footer="0.3"/>
  <pageSetup paperSize="9" orientation="portrait" horizontalDpi="300" verticalDpi="300"/>
</worksheet>
</file>

<file path=xl/worksheets/sheet8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HSMDEF-HSM-REV'!A1", "Zurück")</f>
        <v>Zurück</v>
      </c>
    </row>
    <row r="3" spans="1:5" x14ac:dyDescent="0.4">
      <c r="B3" s="7" t="s">
        <v>7234</v>
      </c>
    </row>
    <row r="4" spans="1:5" x14ac:dyDescent="0.4">
      <c r="B4" s="4" t="s">
        <v>6916</v>
      </c>
      <c r="C4" s="3" t="s">
        <v>6917</v>
      </c>
      <c r="D4" s="3" t="s">
        <v>6918</v>
      </c>
      <c r="E4" s="3" t="s">
        <v>6919</v>
      </c>
    </row>
    <row r="5" spans="1:5" x14ac:dyDescent="0.4">
      <c r="B5" s="6" t="s">
        <v>7011</v>
      </c>
      <c r="C5" s="5" t="s">
        <v>1835</v>
      </c>
      <c r="D5" s="5" t="s">
        <v>7097</v>
      </c>
      <c r="E5" s="5" t="s">
        <v>7219</v>
      </c>
    </row>
    <row r="6" spans="1:5" x14ac:dyDescent="0.4">
      <c r="B6" s="10" t="s">
        <v>7220</v>
      </c>
      <c r="C6" s="14" t="s">
        <v>1739</v>
      </c>
      <c r="D6" s="14" t="s">
        <v>7221</v>
      </c>
      <c r="E6" s="14" t="s">
        <v>7222</v>
      </c>
    </row>
    <row r="7" spans="1:5" x14ac:dyDescent="0.4">
      <c r="B7" s="6" t="s">
        <v>7223</v>
      </c>
      <c r="C7" s="5" t="s">
        <v>1736</v>
      </c>
      <c r="D7" s="5" t="s">
        <v>7224</v>
      </c>
      <c r="E7" s="5" t="s">
        <v>7225</v>
      </c>
    </row>
    <row r="8" spans="1:5" x14ac:dyDescent="0.4">
      <c r="B8" s="10" t="s">
        <v>7226</v>
      </c>
      <c r="C8" s="14" t="s">
        <v>3337</v>
      </c>
      <c r="D8" s="14" t="s">
        <v>7227</v>
      </c>
      <c r="E8" s="14" t="s">
        <v>7228</v>
      </c>
    </row>
    <row r="9" spans="1:5" x14ac:dyDescent="0.4">
      <c r="B9" s="6" t="s">
        <v>7229</v>
      </c>
      <c r="C9" s="5" t="s">
        <v>1650</v>
      </c>
      <c r="D9" s="5" t="s">
        <v>7230</v>
      </c>
      <c r="E9" s="5" t="s">
        <v>7231</v>
      </c>
    </row>
    <row r="10" spans="1:5" x14ac:dyDescent="0.4">
      <c r="B10" s="10" t="s">
        <v>3356</v>
      </c>
      <c r="C10" s="14" t="s">
        <v>4667</v>
      </c>
      <c r="D10" s="14" t="s">
        <v>7232</v>
      </c>
      <c r="E10" s="14" t="s">
        <v>7233</v>
      </c>
    </row>
  </sheetData>
  <pageMargins left="0.7" right="0.7" top="0.75" bottom="0.75" header="0.3" footer="0.3"/>
  <pageSetup paperSize="9" orientation="portrait" horizontalDpi="300" verticalDpi="300"/>
</worksheet>
</file>

<file path=xl/worksheets/sheet8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70.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HSMDEF-HSM-REV'!A1", "Zurück")</f>
        <v>Zurück</v>
      </c>
    </row>
    <row r="3" spans="1:5" x14ac:dyDescent="0.4">
      <c r="B3" s="7" t="s">
        <v>596</v>
      </c>
    </row>
    <row r="4" spans="1:5" x14ac:dyDescent="0.4">
      <c r="B4" s="25" t="s">
        <v>36</v>
      </c>
      <c r="C4" s="25" t="s">
        <v>345</v>
      </c>
      <c r="D4" s="23" t="s">
        <v>38</v>
      </c>
      <c r="E4" s="25" t="s">
        <v>38</v>
      </c>
    </row>
    <row r="5" spans="1:5" x14ac:dyDescent="0.4">
      <c r="B5" s="24"/>
      <c r="C5" s="24"/>
      <c r="D5" s="8" t="s">
        <v>39</v>
      </c>
      <c r="E5" s="8" t="s">
        <v>40</v>
      </c>
    </row>
    <row r="6" spans="1:5" ht="24.9" x14ac:dyDescent="0.4">
      <c r="B6" s="6" t="s">
        <v>592</v>
      </c>
      <c r="C6" s="6" t="s">
        <v>569</v>
      </c>
      <c r="D6" s="9" t="s">
        <v>116</v>
      </c>
      <c r="E6" s="9" t="s">
        <v>117</v>
      </c>
    </row>
    <row r="7" spans="1:5" ht="24.9" x14ac:dyDescent="0.4">
      <c r="B7" s="10" t="s">
        <v>593</v>
      </c>
      <c r="C7" s="10" t="s">
        <v>594</v>
      </c>
      <c r="D7" s="11" t="s">
        <v>217</v>
      </c>
      <c r="E7" s="11" t="s">
        <v>218</v>
      </c>
    </row>
    <row r="8" spans="1:5" ht="24.9" x14ac:dyDescent="0.4">
      <c r="B8" s="6" t="s">
        <v>595</v>
      </c>
      <c r="C8" s="6" t="s">
        <v>368</v>
      </c>
      <c r="D8" s="9" t="s">
        <v>229</v>
      </c>
      <c r="E8" s="9" t="s">
        <v>230</v>
      </c>
    </row>
  </sheetData>
  <mergeCells count="3">
    <mergeCell ref="B4:B5"/>
    <mergeCell ref="C4:C5"/>
    <mergeCell ref="D4:E4"/>
  </mergeCells>
  <pageMargins left="0.7" right="0.7" top="0.75" bottom="0.75" header="0.3" footer="0.3"/>
  <pageSetup paperSize="9" orientation="portrait" horizontalDpi="300" verticalDpi="300"/>
</worksheet>
</file>

<file path=xl/worksheets/sheet8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4.6" x14ac:dyDescent="0.4"/>
  <cols>
    <col min="2" max="2" width="9.69140625" customWidth="1"/>
    <col min="3" max="3" width="92.46093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HSMDEF-HSM-REV'!A1", "Zurück")</f>
        <v>Zurück</v>
      </c>
    </row>
    <row r="3" spans="1:5" x14ac:dyDescent="0.4">
      <c r="B3" s="7" t="s">
        <v>163</v>
      </c>
    </row>
    <row r="4" spans="1:5" x14ac:dyDescent="0.4">
      <c r="B4" s="25" t="s">
        <v>36</v>
      </c>
      <c r="C4" s="25" t="s">
        <v>37</v>
      </c>
      <c r="D4" s="23" t="s">
        <v>38</v>
      </c>
      <c r="E4" s="25" t="s">
        <v>38</v>
      </c>
    </row>
    <row r="5" spans="1:5" x14ac:dyDescent="0.4">
      <c r="B5" s="24"/>
      <c r="C5" s="24"/>
      <c r="D5" s="8" t="s">
        <v>39</v>
      </c>
      <c r="E5" s="8" t="s">
        <v>40</v>
      </c>
    </row>
    <row r="6" spans="1:5" x14ac:dyDescent="0.4">
      <c r="B6" s="21" t="s">
        <v>61</v>
      </c>
      <c r="C6" s="21"/>
      <c r="D6" s="29"/>
      <c r="E6" s="29"/>
    </row>
    <row r="7" spans="1:5" ht="24.9" x14ac:dyDescent="0.4">
      <c r="B7" s="6" t="s">
        <v>153</v>
      </c>
      <c r="C7" s="6" t="s">
        <v>154</v>
      </c>
      <c r="D7" s="9" t="s">
        <v>48</v>
      </c>
      <c r="E7" s="9" t="s">
        <v>49</v>
      </c>
    </row>
    <row r="8" spans="1:5" x14ac:dyDescent="0.4">
      <c r="B8" s="21" t="s">
        <v>41</v>
      </c>
      <c r="C8" s="21"/>
      <c r="D8" s="29"/>
      <c r="E8" s="29"/>
    </row>
    <row r="9" spans="1:5" ht="24.9" x14ac:dyDescent="0.4">
      <c r="B9" s="6" t="s">
        <v>155</v>
      </c>
      <c r="C9" s="6" t="s">
        <v>139</v>
      </c>
      <c r="D9" s="9" t="s">
        <v>58</v>
      </c>
      <c r="E9" s="9" t="s">
        <v>59</v>
      </c>
    </row>
    <row r="10" spans="1:5" ht="24.9" x14ac:dyDescent="0.4">
      <c r="B10" s="6" t="s">
        <v>156</v>
      </c>
      <c r="C10" s="6" t="s">
        <v>43</v>
      </c>
      <c r="D10" s="9" t="s">
        <v>157</v>
      </c>
      <c r="E10" s="9" t="s">
        <v>158</v>
      </c>
    </row>
    <row r="11" spans="1:5" ht="24.9" x14ac:dyDescent="0.4">
      <c r="B11" s="6" t="s">
        <v>159</v>
      </c>
      <c r="C11" s="6" t="s">
        <v>47</v>
      </c>
      <c r="D11" s="9" t="s">
        <v>44</v>
      </c>
      <c r="E11" s="9" t="s">
        <v>45</v>
      </c>
    </row>
    <row r="12" spans="1:5" ht="24.9" x14ac:dyDescent="0.4">
      <c r="B12" s="6" t="s">
        <v>160</v>
      </c>
      <c r="C12" s="6" t="s">
        <v>51</v>
      </c>
      <c r="D12" s="9" t="s">
        <v>161</v>
      </c>
      <c r="E12" s="9" t="s">
        <v>162</v>
      </c>
    </row>
  </sheetData>
  <mergeCells count="5">
    <mergeCell ref="B4:B5"/>
    <mergeCell ref="C4:C5"/>
    <mergeCell ref="D4:E4"/>
    <mergeCell ref="B6:E6"/>
    <mergeCell ref="B8:E8"/>
  </mergeCells>
  <pageMargins left="0.7" right="0.7" top="0.75" bottom="0.75" header="0.3" footer="0.3"/>
  <pageSetup paperSize="9" orientation="portrait" horizontalDpi="300" verticalDpi="300"/>
</worksheet>
</file>

<file path=xl/worksheets/sheet8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baseColWidth="10" defaultRowHeight="14.6" x14ac:dyDescent="0.4"/>
  <cols>
    <col min="2" max="2" width="9.69140625" customWidth="1"/>
    <col min="3" max="3" width="70.6914062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HSMDEF-HSM-REV'!A1", "Zurück")</f>
        <v>Zurück</v>
      </c>
    </row>
    <row r="3" spans="1:7" x14ac:dyDescent="0.4">
      <c r="B3" s="7" t="s">
        <v>1234</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592</v>
      </c>
      <c r="C6" s="6" t="s">
        <v>569</v>
      </c>
      <c r="D6" s="9" t="s">
        <v>1230</v>
      </c>
      <c r="E6" s="9" t="s">
        <v>1231</v>
      </c>
      <c r="F6" s="9" t="s">
        <v>117</v>
      </c>
      <c r="G6" s="9" t="s">
        <v>117</v>
      </c>
    </row>
    <row r="7" spans="1:7" ht="24.9" x14ac:dyDescent="0.4">
      <c r="B7" s="10" t="s">
        <v>593</v>
      </c>
      <c r="C7" s="10" t="s">
        <v>594</v>
      </c>
      <c r="D7" s="11" t="s">
        <v>943</v>
      </c>
      <c r="E7" s="11" t="s">
        <v>944</v>
      </c>
      <c r="F7" s="11" t="s">
        <v>218</v>
      </c>
      <c r="G7" s="11" t="s">
        <v>218</v>
      </c>
    </row>
    <row r="8" spans="1:7" ht="24.9" x14ac:dyDescent="0.4">
      <c r="B8" s="6" t="s">
        <v>595</v>
      </c>
      <c r="C8" s="6" t="s">
        <v>368</v>
      </c>
      <c r="D8" s="9" t="s">
        <v>1232</v>
      </c>
      <c r="E8" s="9" t="s">
        <v>1233</v>
      </c>
      <c r="F8" s="9" t="s">
        <v>230</v>
      </c>
      <c r="G8" s="9" t="s">
        <v>230</v>
      </c>
    </row>
    <row r="9" spans="1:7" x14ac:dyDescent="0.4">
      <c r="B9"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8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baseColWidth="10" defaultRowHeight="14.6" x14ac:dyDescent="0.4"/>
  <cols>
    <col min="2" max="2" width="9.69140625" customWidth="1"/>
    <col min="3" max="3" width="92.460937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HSMDEF-HSM-REV'!A1", "Zurück")</f>
        <v>Zurück</v>
      </c>
    </row>
    <row r="3" spans="1:7" x14ac:dyDescent="0.4">
      <c r="B3" s="7" t="s">
        <v>912</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61</v>
      </c>
      <c r="C6" s="21"/>
      <c r="D6" s="29"/>
      <c r="E6" s="29"/>
      <c r="F6" s="29"/>
      <c r="G6" s="29"/>
    </row>
    <row r="7" spans="1:7" ht="24.9" x14ac:dyDescent="0.4">
      <c r="B7" s="6" t="s">
        <v>153</v>
      </c>
      <c r="C7" s="6" t="s">
        <v>154</v>
      </c>
      <c r="D7" s="9" t="s">
        <v>906</v>
      </c>
      <c r="E7" s="9" t="s">
        <v>907</v>
      </c>
      <c r="F7" s="9" t="s">
        <v>49</v>
      </c>
      <c r="G7" s="9" t="s">
        <v>49</v>
      </c>
    </row>
    <row r="8" spans="1:7" x14ac:dyDescent="0.4">
      <c r="B8" s="21" t="s">
        <v>41</v>
      </c>
      <c r="C8" s="21"/>
      <c r="D8" s="29"/>
      <c r="E8" s="29"/>
      <c r="F8" s="29"/>
      <c r="G8" s="29"/>
    </row>
    <row r="9" spans="1:7" ht="24.9" x14ac:dyDescent="0.4">
      <c r="B9" s="6" t="s">
        <v>155</v>
      </c>
      <c r="C9" s="6" t="s">
        <v>139</v>
      </c>
      <c r="D9" s="9" t="s">
        <v>59</v>
      </c>
      <c r="E9" s="9" t="s">
        <v>58</v>
      </c>
      <c r="F9" s="9" t="s">
        <v>59</v>
      </c>
      <c r="G9" s="9" t="s">
        <v>59</v>
      </c>
    </row>
    <row r="10" spans="1:7" ht="24.9" x14ac:dyDescent="0.4">
      <c r="B10" s="6" t="s">
        <v>156</v>
      </c>
      <c r="C10" s="6" t="s">
        <v>43</v>
      </c>
      <c r="D10" s="9" t="s">
        <v>908</v>
      </c>
      <c r="E10" s="9" t="s">
        <v>909</v>
      </c>
      <c r="F10" s="9" t="s">
        <v>158</v>
      </c>
      <c r="G10" s="9" t="s">
        <v>158</v>
      </c>
    </row>
    <row r="11" spans="1:7" ht="24.9" x14ac:dyDescent="0.4">
      <c r="B11" s="6" t="s">
        <v>159</v>
      </c>
      <c r="C11" s="6" t="s">
        <v>47</v>
      </c>
      <c r="D11" s="9" t="s">
        <v>898</v>
      </c>
      <c r="E11" s="9" t="s">
        <v>899</v>
      </c>
      <c r="F11" s="9" t="s">
        <v>45</v>
      </c>
      <c r="G11" s="9" t="s">
        <v>45</v>
      </c>
    </row>
    <row r="12" spans="1:7" ht="24.9" x14ac:dyDescent="0.4">
      <c r="B12" s="6" t="s">
        <v>160</v>
      </c>
      <c r="C12" s="6" t="s">
        <v>51</v>
      </c>
      <c r="D12" s="9" t="s">
        <v>910</v>
      </c>
      <c r="E12" s="9" t="s">
        <v>911</v>
      </c>
      <c r="F12" s="9" t="s">
        <v>162</v>
      </c>
      <c r="G12" s="9" t="s">
        <v>162</v>
      </c>
    </row>
    <row r="13" spans="1:7" x14ac:dyDescent="0.4">
      <c r="B13" s="13" t="s">
        <v>859</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84.76562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WI-HI-S'!A1", "Zurück")</f>
        <v>Zurück</v>
      </c>
    </row>
    <row r="3" spans="1:8" x14ac:dyDescent="0.4">
      <c r="B3" s="7" t="s">
        <v>3882</v>
      </c>
    </row>
    <row r="4" spans="1:8" x14ac:dyDescent="0.4">
      <c r="B4" s="4" t="s">
        <v>3315</v>
      </c>
      <c r="C4" s="15" t="s">
        <v>3316</v>
      </c>
      <c r="D4" s="15" t="s">
        <v>3750</v>
      </c>
      <c r="E4" s="15" t="s">
        <v>3318</v>
      </c>
      <c r="F4" s="15" t="s">
        <v>3319</v>
      </c>
      <c r="G4" s="15" t="s">
        <v>3320</v>
      </c>
      <c r="H4" s="15" t="s">
        <v>3321</v>
      </c>
    </row>
    <row r="5" spans="1:8" ht="24.9" x14ac:dyDescent="0.4">
      <c r="B5" s="6" t="s">
        <v>3322</v>
      </c>
      <c r="C5" s="9" t="s">
        <v>3863</v>
      </c>
      <c r="D5" s="9" t="s">
        <v>3864</v>
      </c>
      <c r="E5" s="9" t="s">
        <v>1586</v>
      </c>
      <c r="F5" s="9" t="s">
        <v>265</v>
      </c>
      <c r="G5" s="9" t="s">
        <v>1024</v>
      </c>
      <c r="H5" s="9" t="s">
        <v>1024</v>
      </c>
    </row>
    <row r="6" spans="1:8" ht="24.9" x14ac:dyDescent="0.4">
      <c r="B6" s="10" t="s">
        <v>3325</v>
      </c>
      <c r="C6" s="11" t="s">
        <v>1687</v>
      </c>
      <c r="D6" s="11" t="s">
        <v>218</v>
      </c>
      <c r="E6" s="11" t="s">
        <v>3326</v>
      </c>
      <c r="F6" s="11" t="s">
        <v>3327</v>
      </c>
      <c r="G6" s="11" t="s">
        <v>3327</v>
      </c>
      <c r="H6" s="11" t="s">
        <v>3327</v>
      </c>
    </row>
    <row r="7" spans="1:8" ht="24.9" x14ac:dyDescent="0.4">
      <c r="B7" s="6" t="s">
        <v>3328</v>
      </c>
      <c r="C7" s="9" t="s">
        <v>1629</v>
      </c>
      <c r="D7" s="9" t="s">
        <v>3865</v>
      </c>
      <c r="E7" s="9" t="s">
        <v>1586</v>
      </c>
      <c r="F7" s="9" t="s">
        <v>3866</v>
      </c>
      <c r="G7" s="9" t="s">
        <v>45</v>
      </c>
      <c r="H7" s="9" t="s">
        <v>187</v>
      </c>
    </row>
    <row r="8" spans="1:8" ht="24.9" x14ac:dyDescent="0.4">
      <c r="B8" s="10" t="s">
        <v>3330</v>
      </c>
      <c r="C8" s="11" t="s">
        <v>3867</v>
      </c>
      <c r="D8" s="11" t="s">
        <v>3868</v>
      </c>
      <c r="E8" s="11" t="s">
        <v>1586</v>
      </c>
      <c r="F8" s="11" t="s">
        <v>44</v>
      </c>
      <c r="G8" s="11" t="s">
        <v>899</v>
      </c>
      <c r="H8" s="11" t="s">
        <v>899</v>
      </c>
    </row>
    <row r="9" spans="1:8" ht="24.9" x14ac:dyDescent="0.4">
      <c r="B9" s="6" t="s">
        <v>3333</v>
      </c>
      <c r="C9" s="9" t="s">
        <v>3869</v>
      </c>
      <c r="D9" s="9" t="s">
        <v>3182</v>
      </c>
      <c r="E9" s="9" t="s">
        <v>3326</v>
      </c>
      <c r="F9" s="9" t="s">
        <v>3327</v>
      </c>
      <c r="G9" s="9" t="s">
        <v>3327</v>
      </c>
      <c r="H9" s="9" t="s">
        <v>3327</v>
      </c>
    </row>
    <row r="10" spans="1:8" ht="24.9" x14ac:dyDescent="0.4">
      <c r="B10" s="10" t="s">
        <v>3334</v>
      </c>
      <c r="C10" s="11" t="s">
        <v>3421</v>
      </c>
      <c r="D10" s="11" t="s">
        <v>3870</v>
      </c>
      <c r="E10" s="11" t="s">
        <v>1586</v>
      </c>
      <c r="F10" s="11" t="s">
        <v>48</v>
      </c>
      <c r="G10" s="11" t="s">
        <v>918</v>
      </c>
      <c r="H10" s="11" t="s">
        <v>918</v>
      </c>
    </row>
    <row r="11" spans="1:8" ht="24.9" x14ac:dyDescent="0.4">
      <c r="B11" s="6" t="s">
        <v>3336</v>
      </c>
      <c r="C11" s="9" t="s">
        <v>1953</v>
      </c>
      <c r="D11" s="9" t="s">
        <v>624</v>
      </c>
      <c r="E11" s="9" t="s">
        <v>1586</v>
      </c>
      <c r="F11" s="9" t="s">
        <v>3871</v>
      </c>
      <c r="G11" s="9" t="s">
        <v>52</v>
      </c>
      <c r="H11" s="9" t="s">
        <v>176</v>
      </c>
    </row>
    <row r="12" spans="1:8" ht="24.9" x14ac:dyDescent="0.4">
      <c r="B12" s="10" t="s">
        <v>3338</v>
      </c>
      <c r="C12" s="11" t="s">
        <v>1736</v>
      </c>
      <c r="D12" s="11" t="s">
        <v>3872</v>
      </c>
      <c r="E12" s="11" t="s">
        <v>1586</v>
      </c>
      <c r="F12" s="11" t="s">
        <v>44</v>
      </c>
      <c r="G12" s="11" t="s">
        <v>44</v>
      </c>
      <c r="H12" s="11" t="s">
        <v>44</v>
      </c>
    </row>
    <row r="13" spans="1:8" ht="24.9" x14ac:dyDescent="0.4">
      <c r="B13" s="6" t="s">
        <v>3340</v>
      </c>
      <c r="C13" s="9" t="s">
        <v>3601</v>
      </c>
      <c r="D13" s="9" t="s">
        <v>3873</v>
      </c>
      <c r="E13" s="9" t="s">
        <v>1586</v>
      </c>
      <c r="F13" s="9" t="s">
        <v>76</v>
      </c>
      <c r="G13" s="9" t="s">
        <v>903</v>
      </c>
      <c r="H13" s="9" t="s">
        <v>903</v>
      </c>
    </row>
    <row r="14" spans="1:8" ht="24.9" x14ac:dyDescent="0.4">
      <c r="B14" s="10" t="s">
        <v>3342</v>
      </c>
      <c r="C14" s="11" t="s">
        <v>3874</v>
      </c>
      <c r="D14" s="11" t="s">
        <v>3875</v>
      </c>
      <c r="E14" s="11" t="s">
        <v>1586</v>
      </c>
      <c r="F14" s="11" t="s">
        <v>186</v>
      </c>
      <c r="G14" s="11" t="s">
        <v>3200</v>
      </c>
      <c r="H14" s="11" t="s">
        <v>3200</v>
      </c>
    </row>
    <row r="15" spans="1:8" ht="24.9" x14ac:dyDescent="0.4">
      <c r="B15" s="6" t="s">
        <v>3345</v>
      </c>
      <c r="C15" s="9" t="s">
        <v>1812</v>
      </c>
      <c r="D15" s="9" t="s">
        <v>3754</v>
      </c>
      <c r="E15" s="9" t="s">
        <v>1586</v>
      </c>
      <c r="F15" s="9" t="s">
        <v>148</v>
      </c>
      <c r="G15" s="9" t="s">
        <v>940</v>
      </c>
      <c r="H15" s="9" t="s">
        <v>940</v>
      </c>
    </row>
    <row r="16" spans="1:8" ht="24.9" x14ac:dyDescent="0.4">
      <c r="B16" s="10" t="s">
        <v>3347</v>
      </c>
      <c r="C16" s="11" t="s">
        <v>1627</v>
      </c>
      <c r="D16" s="11" t="s">
        <v>2033</v>
      </c>
      <c r="E16" s="11" t="s">
        <v>1656</v>
      </c>
      <c r="F16" s="11" t="s">
        <v>1740</v>
      </c>
      <c r="G16" s="11" t="s">
        <v>324</v>
      </c>
      <c r="H16" s="11" t="s">
        <v>45</v>
      </c>
    </row>
    <row r="17" spans="2:8" ht="24.9" x14ac:dyDescent="0.4">
      <c r="B17" s="6" t="s">
        <v>3349</v>
      </c>
      <c r="C17" s="9" t="s">
        <v>1736</v>
      </c>
      <c r="D17" s="9" t="s">
        <v>311</v>
      </c>
      <c r="E17" s="9" t="s">
        <v>3326</v>
      </c>
      <c r="F17" s="9" t="s">
        <v>3327</v>
      </c>
      <c r="G17" s="9" t="s">
        <v>3327</v>
      </c>
      <c r="H17" s="9" t="s">
        <v>3327</v>
      </c>
    </row>
    <row r="18" spans="2:8" ht="24.9" x14ac:dyDescent="0.4">
      <c r="B18" s="10" t="s">
        <v>3350</v>
      </c>
      <c r="C18" s="11" t="s">
        <v>1710</v>
      </c>
      <c r="D18" s="11" t="s">
        <v>977</v>
      </c>
      <c r="E18" s="11" t="s">
        <v>1625</v>
      </c>
      <c r="F18" s="11" t="s">
        <v>175</v>
      </c>
      <c r="G18" s="11" t="s">
        <v>176</v>
      </c>
      <c r="H18" s="11" t="s">
        <v>176</v>
      </c>
    </row>
    <row r="19" spans="2:8" ht="24.9" x14ac:dyDescent="0.4">
      <c r="B19" s="6" t="s">
        <v>3352</v>
      </c>
      <c r="C19" s="9" t="s">
        <v>1656</v>
      </c>
      <c r="D19" s="9" t="s">
        <v>137</v>
      </c>
      <c r="E19" s="9" t="s">
        <v>1586</v>
      </c>
      <c r="F19" s="9" t="s">
        <v>3855</v>
      </c>
      <c r="G19" s="9" t="s">
        <v>3876</v>
      </c>
      <c r="H19" s="9" t="s">
        <v>940</v>
      </c>
    </row>
    <row r="20" spans="2:8" ht="24.9" x14ac:dyDescent="0.4">
      <c r="B20" s="10" t="s">
        <v>3354</v>
      </c>
      <c r="C20" s="11" t="s">
        <v>1656</v>
      </c>
      <c r="D20" s="11" t="s">
        <v>137</v>
      </c>
      <c r="E20" s="11" t="s">
        <v>1586</v>
      </c>
      <c r="F20" s="11" t="s">
        <v>3876</v>
      </c>
      <c r="G20" s="11" t="s">
        <v>52</v>
      </c>
      <c r="H20" s="11" t="s">
        <v>59</v>
      </c>
    </row>
    <row r="21" spans="2:8" ht="24.9" x14ac:dyDescent="0.4">
      <c r="B21" s="16" t="s">
        <v>3356</v>
      </c>
      <c r="C21" s="17" t="s">
        <v>3877</v>
      </c>
      <c r="D21" s="17" t="s">
        <v>3878</v>
      </c>
      <c r="E21" s="17" t="s">
        <v>1705</v>
      </c>
      <c r="F21" s="17" t="s">
        <v>3879</v>
      </c>
      <c r="G21" s="17" t="s">
        <v>3880</v>
      </c>
      <c r="H21" s="17" t="s">
        <v>3881</v>
      </c>
    </row>
  </sheetData>
  <pageMargins left="0.7" right="0.7" top="0.75" bottom="0.75" header="0.3" footer="0.3"/>
  <pageSetup paperSize="9" orientation="portrait" horizontalDpi="300" verticalDpi="300"/>
</worksheet>
</file>

<file path=xl/worksheets/sheet8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heetViews>
  <sheetFormatPr baseColWidth="10" defaultRowHeight="14.6" x14ac:dyDescent="0.4"/>
  <cols>
    <col min="2" max="2" width="9.69140625" customWidth="1"/>
    <col min="3" max="3" width="70.69140625" customWidth="1"/>
    <col min="4" max="4" width="250.69140625" customWidth="1"/>
  </cols>
  <sheetData>
    <row r="1" spans="1:4" x14ac:dyDescent="0.4">
      <c r="A1" s="2" t="str">
        <f>HYPERLINK("#'Auswahl Auswertungsmodul'!A1", "Zurück zum Start")</f>
        <v>Zurück zum Start</v>
      </c>
    </row>
    <row r="2" spans="1:4" x14ac:dyDescent="0.4">
      <c r="A2" s="2" t="str">
        <f>HYPERLINK("#'Auswahl HSMDEF-HSM-REV'!A1", "Zurück")</f>
        <v>Zurück</v>
      </c>
    </row>
    <row r="3" spans="1:4" x14ac:dyDescent="0.4">
      <c r="B3" s="7" t="s">
        <v>1486</v>
      </c>
    </row>
    <row r="4" spans="1:4" x14ac:dyDescent="0.4">
      <c r="B4" s="3" t="s">
        <v>36</v>
      </c>
      <c r="C4" s="4" t="s">
        <v>345</v>
      </c>
      <c r="D4" s="4" t="s">
        <v>1028</v>
      </c>
    </row>
    <row r="5" spans="1:4" ht="161.6" x14ac:dyDescent="0.4">
      <c r="B5" s="5" t="s">
        <v>592</v>
      </c>
      <c r="C5" s="6" t="s">
        <v>569</v>
      </c>
      <c r="D5" s="6" t="s">
        <v>1483</v>
      </c>
    </row>
    <row r="6" spans="1:4" ht="161.6" x14ac:dyDescent="0.4">
      <c r="B6" s="14" t="s">
        <v>593</v>
      </c>
      <c r="C6" s="10" t="s">
        <v>594</v>
      </c>
      <c r="D6" s="10" t="s">
        <v>1484</v>
      </c>
    </row>
    <row r="7" spans="1:4" ht="111.9" x14ac:dyDescent="0.4">
      <c r="B7" s="5" t="s">
        <v>595</v>
      </c>
      <c r="C7" s="6" t="s">
        <v>368</v>
      </c>
      <c r="D7" s="6" t="s">
        <v>1485</v>
      </c>
    </row>
  </sheetData>
  <pageMargins left="0.7" right="0.7" top="0.75" bottom="0.75" header="0.3" footer="0.3"/>
  <pageSetup paperSize="9" orientation="portrait" horizontalDpi="300" verticalDpi="300"/>
</worksheet>
</file>

<file path=xl/worksheets/sheet8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heetViews>
  <sheetFormatPr baseColWidth="10" defaultRowHeight="14.6" x14ac:dyDescent="0.4"/>
  <cols>
    <col min="2" max="2" width="9.69140625" customWidth="1"/>
    <col min="3" max="3" width="92.4609375" customWidth="1"/>
    <col min="4" max="4" width="247.69140625" customWidth="1"/>
  </cols>
  <sheetData>
    <row r="1" spans="1:4" x14ac:dyDescent="0.4">
      <c r="A1" s="2" t="str">
        <f>HYPERLINK("#'Auswahl Auswertungsmodul'!A1", "Zurück zum Start")</f>
        <v>Zurück zum Start</v>
      </c>
    </row>
    <row r="2" spans="1:4" x14ac:dyDescent="0.4">
      <c r="A2" s="2" t="str">
        <f>HYPERLINK("#'Auswahl HSMDEF-HSM-REV'!A1", "Zurück")</f>
        <v>Zurück</v>
      </c>
    </row>
    <row r="3" spans="1:4" x14ac:dyDescent="0.4">
      <c r="B3" s="7" t="s">
        <v>1051</v>
      </c>
    </row>
    <row r="4" spans="1:4" x14ac:dyDescent="0.4">
      <c r="B4" s="3" t="s">
        <v>36</v>
      </c>
      <c r="C4" s="4" t="s">
        <v>37</v>
      </c>
      <c r="D4" s="4" t="s">
        <v>1028</v>
      </c>
    </row>
    <row r="5" spans="1:4" x14ac:dyDescent="0.4">
      <c r="B5" s="21" t="s">
        <v>61</v>
      </c>
      <c r="C5" s="21"/>
      <c r="D5" s="21"/>
    </row>
    <row r="6" spans="1:4" x14ac:dyDescent="0.4">
      <c r="B6" s="5" t="s">
        <v>153</v>
      </c>
      <c r="C6" s="6" t="s">
        <v>154</v>
      </c>
      <c r="D6" s="6" t="s">
        <v>1042</v>
      </c>
    </row>
    <row r="7" spans="1:4" x14ac:dyDescent="0.4">
      <c r="B7" s="21" t="s">
        <v>41</v>
      </c>
      <c r="C7" s="21"/>
      <c r="D7" s="21"/>
    </row>
    <row r="8" spans="1:4" x14ac:dyDescent="0.4">
      <c r="B8" s="5" t="s">
        <v>156</v>
      </c>
      <c r="C8" s="6" t="s">
        <v>43</v>
      </c>
      <c r="D8" s="6" t="s">
        <v>1045</v>
      </c>
    </row>
    <row r="9" spans="1:4" x14ac:dyDescent="0.4">
      <c r="B9" s="5" t="s">
        <v>159</v>
      </c>
      <c r="C9" s="6" t="s">
        <v>47</v>
      </c>
      <c r="D9" s="6" t="s">
        <v>1042</v>
      </c>
    </row>
    <row r="10" spans="1:4" ht="62.15" x14ac:dyDescent="0.4">
      <c r="B10" s="5" t="s">
        <v>160</v>
      </c>
      <c r="C10" s="6" t="s">
        <v>51</v>
      </c>
      <c r="D10" s="6" t="s">
        <v>1050</v>
      </c>
    </row>
  </sheetData>
  <mergeCells count="2">
    <mergeCell ref="B5:D5"/>
    <mergeCell ref="B7:D7"/>
  </mergeCells>
  <pageMargins left="0.7" right="0.7" top="0.75" bottom="0.75" header="0.3" footer="0.3"/>
  <pageSetup paperSize="9" orientation="portrait" horizontalDpi="300" verticalDpi="300"/>
</worksheet>
</file>

<file path=xl/worksheets/sheet8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baseColWidth="10" defaultRowHeight="14.6" x14ac:dyDescent="0.4"/>
  <cols>
    <col min="2" max="2" width="9.69140625" customWidth="1"/>
    <col min="3" max="3" width="92.460937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HSMDEF-HSM-REV'!A1", "Zurück")</f>
        <v>Zurück</v>
      </c>
    </row>
    <row r="3" spans="1:7" x14ac:dyDescent="0.4">
      <c r="B3" s="7" t="s">
        <v>1666</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61</v>
      </c>
      <c r="C6" s="21"/>
      <c r="D6" s="29"/>
      <c r="E6" s="29"/>
      <c r="F6" s="29"/>
      <c r="G6" s="29"/>
    </row>
    <row r="7" spans="1:7" ht="24.9" x14ac:dyDescent="0.4">
      <c r="B7" s="6" t="s">
        <v>153</v>
      </c>
      <c r="C7" s="6" t="s">
        <v>154</v>
      </c>
      <c r="D7" s="9" t="s">
        <v>1585</v>
      </c>
      <c r="E7" s="9" t="s">
        <v>990</v>
      </c>
      <c r="F7" s="9" t="s">
        <v>49</v>
      </c>
      <c r="G7" s="9" t="s">
        <v>49</v>
      </c>
    </row>
    <row r="8" spans="1:7" x14ac:dyDescent="0.4">
      <c r="B8" s="21" t="s">
        <v>41</v>
      </c>
      <c r="C8" s="21"/>
      <c r="D8" s="29"/>
      <c r="E8" s="29"/>
      <c r="F8" s="29"/>
      <c r="G8" s="29"/>
    </row>
    <row r="9" spans="1:7" ht="24.9" x14ac:dyDescent="0.4">
      <c r="B9" s="6" t="s">
        <v>155</v>
      </c>
      <c r="C9" s="6" t="s">
        <v>139</v>
      </c>
      <c r="D9" s="9" t="s">
        <v>1588</v>
      </c>
      <c r="E9" s="9" t="s">
        <v>58</v>
      </c>
      <c r="F9" s="9" t="s">
        <v>59</v>
      </c>
      <c r="G9" s="9" t="s">
        <v>59</v>
      </c>
    </row>
    <row r="10" spans="1:7" ht="24.9" x14ac:dyDescent="0.4">
      <c r="B10" s="6" t="s">
        <v>156</v>
      </c>
      <c r="C10" s="6" t="s">
        <v>43</v>
      </c>
      <c r="D10" s="9" t="s">
        <v>1632</v>
      </c>
      <c r="E10" s="9" t="s">
        <v>908</v>
      </c>
      <c r="F10" s="9" t="s">
        <v>969</v>
      </c>
      <c r="G10" s="9" t="s">
        <v>158</v>
      </c>
    </row>
    <row r="11" spans="1:7" ht="24.9" x14ac:dyDescent="0.4">
      <c r="B11" s="6" t="s">
        <v>159</v>
      </c>
      <c r="C11" s="6" t="s">
        <v>47</v>
      </c>
      <c r="D11" s="9" t="s">
        <v>1584</v>
      </c>
      <c r="E11" s="9" t="s">
        <v>899</v>
      </c>
      <c r="F11" s="9" t="s">
        <v>45</v>
      </c>
      <c r="G11" s="9" t="s">
        <v>45</v>
      </c>
    </row>
    <row r="12" spans="1:7" ht="24.9" x14ac:dyDescent="0.4">
      <c r="B12" s="6" t="s">
        <v>160</v>
      </c>
      <c r="C12" s="6" t="s">
        <v>51</v>
      </c>
      <c r="D12" s="9" t="s">
        <v>1665</v>
      </c>
      <c r="E12" s="9" t="s">
        <v>954</v>
      </c>
      <c r="F12" s="9" t="s">
        <v>162</v>
      </c>
      <c r="G12" s="9" t="s">
        <v>162</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8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92.4609375" customWidth="1"/>
    <col min="4" max="4" width="9.69140625" customWidth="1"/>
    <col min="5" max="5" width="201.3828125" customWidth="1"/>
  </cols>
  <sheetData>
    <row r="1" spans="1:5" x14ac:dyDescent="0.4">
      <c r="A1" s="2" t="str">
        <f>HYPERLINK("#'Auswahl Auswertungsmodul'!A1", "Zurück zum Start")</f>
        <v>Zurück zum Start</v>
      </c>
    </row>
    <row r="2" spans="1:5" x14ac:dyDescent="0.4">
      <c r="A2" s="2" t="str">
        <f>HYPERLINK("#'Auswahl HSMDEF-HSM-REV'!A1", "Zurück")</f>
        <v>Zurück</v>
      </c>
    </row>
    <row r="3" spans="1:5" x14ac:dyDescent="0.4">
      <c r="B3" s="7" t="s">
        <v>1761</v>
      </c>
    </row>
    <row r="4" spans="1:5" x14ac:dyDescent="0.4">
      <c r="B4" s="3" t="s">
        <v>36</v>
      </c>
      <c r="C4" s="4" t="s">
        <v>37</v>
      </c>
      <c r="D4" s="3" t="s">
        <v>1747</v>
      </c>
      <c r="E4" s="4" t="s">
        <v>1028</v>
      </c>
    </row>
    <row r="5" spans="1:5" x14ac:dyDescent="0.4">
      <c r="B5" s="21" t="s">
        <v>61</v>
      </c>
      <c r="C5" s="21"/>
      <c r="D5" s="30"/>
      <c r="E5" s="21"/>
    </row>
    <row r="6" spans="1:5" x14ac:dyDescent="0.4">
      <c r="B6" s="5" t="s">
        <v>153</v>
      </c>
      <c r="C6" s="6" t="s">
        <v>154</v>
      </c>
      <c r="D6" s="5" t="s">
        <v>4</v>
      </c>
      <c r="E6" s="6" t="s">
        <v>1756</v>
      </c>
    </row>
  </sheetData>
  <mergeCells count="1">
    <mergeCell ref="B5:E5"/>
  </mergeCells>
  <pageMargins left="0.7" right="0.7" top="0.75" bottom="0.75" header="0.3" footer="0.3"/>
  <pageSetup paperSize="9" orientation="portrait" horizontalDpi="300" verticalDpi="300"/>
</worksheet>
</file>

<file path=xl/worksheets/sheet8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70.69140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HSMDEF-HSM-REV'!A1", "Zurück")</f>
        <v>Zurück</v>
      </c>
    </row>
    <row r="3" spans="1:7" x14ac:dyDescent="0.4">
      <c r="B3" s="7" t="s">
        <v>1938</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592</v>
      </c>
      <c r="C6" s="6" t="s">
        <v>569</v>
      </c>
      <c r="D6" s="9" t="s">
        <v>1618</v>
      </c>
      <c r="E6" s="9" t="s">
        <v>1620</v>
      </c>
      <c r="F6" s="9" t="s">
        <v>117</v>
      </c>
      <c r="G6" s="9" t="s">
        <v>117</v>
      </c>
    </row>
    <row r="7" spans="1:7" ht="24.9" x14ac:dyDescent="0.4">
      <c r="B7" s="10" t="s">
        <v>593</v>
      </c>
      <c r="C7" s="10" t="s">
        <v>594</v>
      </c>
      <c r="D7" s="11" t="s">
        <v>1687</v>
      </c>
      <c r="E7" s="11" t="s">
        <v>218</v>
      </c>
      <c r="F7" s="11" t="s">
        <v>1936</v>
      </c>
      <c r="G7" s="11" t="s">
        <v>218</v>
      </c>
    </row>
    <row r="8" spans="1:7" ht="24.9" x14ac:dyDescent="0.4">
      <c r="B8" s="6" t="s">
        <v>595</v>
      </c>
      <c r="C8" s="6" t="s">
        <v>368</v>
      </c>
      <c r="D8" s="9" t="s">
        <v>1693</v>
      </c>
      <c r="E8" s="9" t="s">
        <v>230</v>
      </c>
      <c r="F8" s="9" t="s">
        <v>1937</v>
      </c>
      <c r="G8" s="9" t="s">
        <v>230</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8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54.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HSMDEF-HSM-REV'!A1", "Zurück")</f>
        <v>Zurück</v>
      </c>
    </row>
    <row r="3" spans="1:5" x14ac:dyDescent="0.4">
      <c r="B3" s="7" t="s">
        <v>2151</v>
      </c>
    </row>
    <row r="4" spans="1:5" x14ac:dyDescent="0.4">
      <c r="B4" s="3" t="s">
        <v>36</v>
      </c>
      <c r="C4" s="4" t="s">
        <v>2081</v>
      </c>
      <c r="D4" s="3" t="s">
        <v>1747</v>
      </c>
      <c r="E4" s="4" t="s">
        <v>1028</v>
      </c>
    </row>
    <row r="5" spans="1:5" ht="49.75" x14ac:dyDescent="0.4">
      <c r="B5" s="5" t="s">
        <v>592</v>
      </c>
      <c r="C5" s="6" t="s">
        <v>569</v>
      </c>
      <c r="D5" s="5" t="s">
        <v>7</v>
      </c>
      <c r="E5" s="6" t="s">
        <v>2149</v>
      </c>
    </row>
    <row r="6" spans="1:5" ht="37.299999999999997" x14ac:dyDescent="0.4">
      <c r="B6" s="14" t="s">
        <v>595</v>
      </c>
      <c r="C6" s="10" t="s">
        <v>368</v>
      </c>
      <c r="D6" s="14" t="s">
        <v>10</v>
      </c>
      <c r="E6" s="10" t="s">
        <v>2150</v>
      </c>
    </row>
  </sheetData>
  <pageMargins left="0.7" right="0.7" top="0.75" bottom="0.75" header="0.3" footer="0.3"/>
  <pageSetup paperSize="9" orientation="portrait" horizontalDpi="300" verticalDpi="300"/>
</worksheet>
</file>

<file path=xl/worksheets/sheet8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baseColWidth="10" defaultRowHeight="14.6" x14ac:dyDescent="0.4"/>
  <cols>
    <col min="2" max="2" width="9.69140625" customWidth="1"/>
    <col min="3" max="3" width="92.460937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HSMDEF-HSM-REV'!A1", "Zurück")</f>
        <v>Zurück</v>
      </c>
    </row>
    <row r="3" spans="1:6" x14ac:dyDescent="0.4">
      <c r="B3" s="7" t="s">
        <v>2314</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61</v>
      </c>
      <c r="C6" s="21"/>
      <c r="D6" s="29"/>
      <c r="E6" s="29"/>
      <c r="F6" s="29"/>
    </row>
    <row r="7" spans="1:6" ht="24.9" x14ac:dyDescent="0.4">
      <c r="B7" s="6" t="s">
        <v>153</v>
      </c>
      <c r="C7" s="6" t="s">
        <v>154</v>
      </c>
      <c r="D7" s="9" t="s">
        <v>1585</v>
      </c>
      <c r="E7" s="9" t="s">
        <v>906</v>
      </c>
      <c r="F7" s="9" t="s">
        <v>1008</v>
      </c>
    </row>
    <row r="8" spans="1:6" x14ac:dyDescent="0.4">
      <c r="B8" s="21" t="s">
        <v>41</v>
      </c>
      <c r="C8" s="21"/>
      <c r="D8" s="29"/>
      <c r="E8" s="29"/>
      <c r="F8" s="29"/>
    </row>
    <row r="9" spans="1:6" ht="24.9" x14ac:dyDescent="0.4">
      <c r="B9" s="6" t="s">
        <v>155</v>
      </c>
      <c r="C9" s="6" t="s">
        <v>139</v>
      </c>
      <c r="D9" s="9" t="s">
        <v>1588</v>
      </c>
      <c r="E9" s="9" t="s">
        <v>59</v>
      </c>
      <c r="F9" s="9" t="s">
        <v>59</v>
      </c>
    </row>
    <row r="10" spans="1:6" ht="24.9" x14ac:dyDescent="0.4">
      <c r="B10" s="6" t="s">
        <v>156</v>
      </c>
      <c r="C10" s="6" t="s">
        <v>43</v>
      </c>
      <c r="D10" s="9" t="s">
        <v>1632</v>
      </c>
      <c r="E10" s="9" t="s">
        <v>158</v>
      </c>
      <c r="F10" s="9" t="s">
        <v>158</v>
      </c>
    </row>
    <row r="11" spans="1:6" ht="24.9" x14ac:dyDescent="0.4">
      <c r="B11" s="6" t="s">
        <v>159</v>
      </c>
      <c r="C11" s="6" t="s">
        <v>47</v>
      </c>
      <c r="D11" s="9" t="s">
        <v>1584</v>
      </c>
      <c r="E11" s="9" t="s">
        <v>45</v>
      </c>
      <c r="F11" s="9" t="s">
        <v>45</v>
      </c>
    </row>
    <row r="12" spans="1:6" ht="24.9" x14ac:dyDescent="0.4">
      <c r="B12" s="6" t="s">
        <v>160</v>
      </c>
      <c r="C12" s="6" t="s">
        <v>51</v>
      </c>
      <c r="D12" s="9" t="s">
        <v>1665</v>
      </c>
      <c r="E12" s="9" t="s">
        <v>1011</v>
      </c>
      <c r="F12" s="9" t="s">
        <v>162</v>
      </c>
    </row>
  </sheetData>
  <mergeCells count="6">
    <mergeCell ref="B8:F8"/>
    <mergeCell ref="B4:B5"/>
    <mergeCell ref="C4:C5"/>
    <mergeCell ref="D4:D5"/>
    <mergeCell ref="E4:F4"/>
    <mergeCell ref="B6:F6"/>
  </mergeCells>
  <pageMargins left="0.7" right="0.7" top="0.75" bottom="0.75" header="0.3" footer="0.3"/>
  <pageSetup paperSize="9" orientation="portrait" horizontalDpi="300" verticalDpi="300"/>
</worksheet>
</file>

<file path=xl/worksheets/sheet8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92.4609375" customWidth="1"/>
    <col min="4" max="4" width="9.69140625" customWidth="1"/>
    <col min="5" max="5" width="90.765625" customWidth="1"/>
  </cols>
  <sheetData>
    <row r="1" spans="1:5" x14ac:dyDescent="0.4">
      <c r="A1" s="2" t="str">
        <f>HYPERLINK("#'Auswahl Auswertungsmodul'!A1", "Zurück zum Start")</f>
        <v>Zurück zum Start</v>
      </c>
    </row>
    <row r="2" spans="1:5" x14ac:dyDescent="0.4">
      <c r="A2" s="2" t="str">
        <f>HYPERLINK("#'Auswahl HSMDEF-HSM-REV'!A1", "Zurück")</f>
        <v>Zurück</v>
      </c>
    </row>
    <row r="3" spans="1:5" x14ac:dyDescent="0.4">
      <c r="B3" s="7" t="s">
        <v>2353</v>
      </c>
    </row>
    <row r="4" spans="1:5" x14ac:dyDescent="0.4">
      <c r="B4" s="3" t="s">
        <v>36</v>
      </c>
      <c r="C4" s="4" t="s">
        <v>37</v>
      </c>
      <c r="D4" s="3" t="s">
        <v>1747</v>
      </c>
      <c r="E4" s="4" t="s">
        <v>1028</v>
      </c>
    </row>
    <row r="5" spans="1:5" x14ac:dyDescent="0.4">
      <c r="B5" s="21" t="s">
        <v>61</v>
      </c>
      <c r="C5" s="21"/>
      <c r="D5" s="30"/>
      <c r="E5" s="21"/>
    </row>
    <row r="6" spans="1:5" x14ac:dyDescent="0.4">
      <c r="B6" s="5" t="s">
        <v>153</v>
      </c>
      <c r="C6" s="6" t="s">
        <v>154</v>
      </c>
      <c r="D6" s="5" t="s">
        <v>33</v>
      </c>
      <c r="E6" s="6" t="s">
        <v>2349</v>
      </c>
    </row>
  </sheetData>
  <mergeCells count="1">
    <mergeCell ref="B5:E5"/>
  </mergeCells>
  <pageMargins left="0.7" right="0.7" top="0.75" bottom="0.75" header="0.3" footer="0.3"/>
  <pageSetup paperSize="9" orientation="portrait" horizontalDpi="300" verticalDpi="300"/>
</worksheet>
</file>

<file path=xl/worksheets/sheet8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baseColWidth="10" defaultRowHeight="14.6" x14ac:dyDescent="0.4"/>
  <cols>
    <col min="2" max="2" width="9.69140625" customWidth="1"/>
    <col min="3" max="3" width="70.69140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HSMDEF-HSM-REV'!A1", "Zurück")</f>
        <v>Zurück</v>
      </c>
    </row>
    <row r="3" spans="1:8" x14ac:dyDescent="0.4">
      <c r="B3" s="7" t="s">
        <v>2516</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592</v>
      </c>
      <c r="C6" s="6" t="s">
        <v>569</v>
      </c>
      <c r="D6" s="9" t="s">
        <v>1618</v>
      </c>
      <c r="E6" s="9" t="s">
        <v>2021</v>
      </c>
      <c r="F6" s="9" t="s">
        <v>2514</v>
      </c>
      <c r="G6" s="9" t="s">
        <v>1985</v>
      </c>
      <c r="H6" s="9" t="s">
        <v>117</v>
      </c>
    </row>
    <row r="7" spans="1:8" ht="24.9" x14ac:dyDescent="0.4">
      <c r="B7" s="10" t="s">
        <v>593</v>
      </c>
      <c r="C7" s="10" t="s">
        <v>594</v>
      </c>
      <c r="D7" s="11" t="s">
        <v>1687</v>
      </c>
      <c r="E7" s="11" t="s">
        <v>218</v>
      </c>
      <c r="F7" s="11" t="s">
        <v>1259</v>
      </c>
      <c r="G7" s="11" t="s">
        <v>218</v>
      </c>
      <c r="H7" s="11" t="s">
        <v>218</v>
      </c>
    </row>
    <row r="8" spans="1:8" ht="24.9" x14ac:dyDescent="0.4">
      <c r="B8" s="6" t="s">
        <v>595</v>
      </c>
      <c r="C8" s="6" t="s">
        <v>368</v>
      </c>
      <c r="D8" s="9" t="s">
        <v>1693</v>
      </c>
      <c r="E8" s="9" t="s">
        <v>230</v>
      </c>
      <c r="F8" s="9" t="s">
        <v>2515</v>
      </c>
      <c r="G8" s="9" t="s">
        <v>1243</v>
      </c>
      <c r="H8" s="9" t="s">
        <v>230</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8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54.69140625" customWidth="1"/>
    <col min="4" max="4" width="9.69140625" customWidth="1"/>
    <col min="5" max="5" width="167.921875" customWidth="1"/>
  </cols>
  <sheetData>
    <row r="1" spans="1:5" x14ac:dyDescent="0.4">
      <c r="A1" s="2" t="str">
        <f>HYPERLINK("#'Auswahl Auswertungsmodul'!A1", "Zurück zum Start")</f>
        <v>Zurück zum Start</v>
      </c>
    </row>
    <row r="2" spans="1:5" x14ac:dyDescent="0.4">
      <c r="A2" s="2" t="str">
        <f>HYPERLINK("#'Auswahl HSMDEF-HSM-REV'!A1", "Zurück")</f>
        <v>Zurück</v>
      </c>
    </row>
    <row r="3" spans="1:5" x14ac:dyDescent="0.4">
      <c r="B3" s="7" t="s">
        <v>2726</v>
      </c>
    </row>
    <row r="4" spans="1:5" x14ac:dyDescent="0.4">
      <c r="B4" s="3" t="s">
        <v>36</v>
      </c>
      <c r="C4" s="4" t="s">
        <v>2081</v>
      </c>
      <c r="D4" s="3" t="s">
        <v>1747</v>
      </c>
      <c r="E4" s="4" t="s">
        <v>1028</v>
      </c>
    </row>
    <row r="5" spans="1:5" x14ac:dyDescent="0.4">
      <c r="B5" s="5" t="s">
        <v>592</v>
      </c>
      <c r="C5" s="6" t="s">
        <v>569</v>
      </c>
      <c r="D5" s="5" t="s">
        <v>27</v>
      </c>
      <c r="E5" s="6" t="s">
        <v>2724</v>
      </c>
    </row>
    <row r="6" spans="1:5" x14ac:dyDescent="0.4">
      <c r="B6" s="14" t="s">
        <v>595</v>
      </c>
      <c r="C6" s="10" t="s">
        <v>368</v>
      </c>
      <c r="D6" s="14" t="s">
        <v>29</v>
      </c>
      <c r="E6" s="10" t="s">
        <v>2725</v>
      </c>
    </row>
  </sheetData>
  <pageMargins left="0.7" right="0.7" top="0.75" bottom="0.75" header="0.3" footer="0.3"/>
  <pageSetup paperSize="9" orientation="portrait" horizontalDpi="300" verticalDpi="30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baseColWidth="10" defaultRowHeight="14.6" x14ac:dyDescent="0.4"/>
  <cols>
    <col min="2" max="2" width="9.69140625" customWidth="1"/>
    <col min="3" max="3" width="54.69140625" customWidth="1"/>
    <col min="4" max="4" width="35.69140625" customWidth="1"/>
    <col min="5" max="5" width="33.69140625" customWidth="1"/>
    <col min="6" max="6" width="20.69140625" customWidth="1"/>
    <col min="7" max="7" width="19.69140625" customWidth="1"/>
    <col min="8" max="8" width="31.69140625" customWidth="1"/>
    <col min="9" max="9" width="36.69140625" customWidth="1"/>
  </cols>
  <sheetData>
    <row r="1" spans="1:9" x14ac:dyDescent="0.4">
      <c r="A1" s="2" t="str">
        <f>HYPERLINK("#'Auswahl Auswertungsmodul'!A1", "Zurück zum Start")</f>
        <v>Zurück zum Start</v>
      </c>
    </row>
    <row r="2" spans="1:9" x14ac:dyDescent="0.4">
      <c r="A2" s="2" t="str">
        <f>HYPERLINK("#'Auswahl WI-HI-S'!A1", "Zurück")</f>
        <v>Zurück</v>
      </c>
    </row>
    <row r="3" spans="1:9" x14ac:dyDescent="0.4">
      <c r="B3" s="7" t="s">
        <v>4362</v>
      </c>
    </row>
    <row r="4" spans="1:9" x14ac:dyDescent="0.4">
      <c r="B4" s="4" t="s">
        <v>36</v>
      </c>
      <c r="C4" s="4" t="s">
        <v>345</v>
      </c>
      <c r="D4" s="15" t="s">
        <v>4346</v>
      </c>
      <c r="E4" s="15" t="s">
        <v>4347</v>
      </c>
      <c r="F4" s="15" t="s">
        <v>4348</v>
      </c>
      <c r="G4" s="15" t="s">
        <v>4349</v>
      </c>
      <c r="H4" s="15" t="s">
        <v>4350</v>
      </c>
      <c r="I4" s="15" t="s">
        <v>3171</v>
      </c>
    </row>
    <row r="5" spans="1:9" x14ac:dyDescent="0.4">
      <c r="B5" s="6" t="s">
        <v>548</v>
      </c>
      <c r="C5" s="6" t="s">
        <v>549</v>
      </c>
      <c r="D5" s="9" t="s">
        <v>1595</v>
      </c>
      <c r="E5" s="9" t="s">
        <v>1595</v>
      </c>
      <c r="F5" s="9" t="s">
        <v>1586</v>
      </c>
      <c r="G5" s="9" t="s">
        <v>1586</v>
      </c>
      <c r="H5" s="9" t="s">
        <v>1586</v>
      </c>
      <c r="I5" s="9" t="s">
        <v>1586</v>
      </c>
    </row>
  </sheetData>
  <pageMargins left="0.7" right="0.7" top="0.75" bottom="0.75" header="0.3" footer="0.3"/>
  <pageSetup paperSize="9" orientation="portrait" horizontalDpi="300" verticalDpi="300"/>
</worksheet>
</file>

<file path=xl/worksheets/sheet8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4.6" x14ac:dyDescent="0.4"/>
  <cols>
    <col min="2" max="2" width="9.69140625" customWidth="1"/>
    <col min="3" max="3" width="92.460937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HSMDEF-HSM-REV'!A1", "Zurück")</f>
        <v>Zurück</v>
      </c>
    </row>
    <row r="3" spans="1:5" x14ac:dyDescent="0.4">
      <c r="B3" s="7" t="s">
        <v>2872</v>
      </c>
    </row>
    <row r="4" spans="1:5" x14ac:dyDescent="0.4">
      <c r="B4" s="25" t="s">
        <v>36</v>
      </c>
      <c r="C4" s="25" t="s">
        <v>37</v>
      </c>
      <c r="D4" s="26" t="s">
        <v>1580</v>
      </c>
      <c r="E4" s="12" t="s">
        <v>1581</v>
      </c>
    </row>
    <row r="5" spans="1:5" x14ac:dyDescent="0.4">
      <c r="B5" s="24"/>
      <c r="C5" s="24"/>
      <c r="D5" s="27"/>
      <c r="E5" s="8" t="s">
        <v>2851</v>
      </c>
    </row>
    <row r="6" spans="1:5" x14ac:dyDescent="0.4">
      <c r="B6" s="21" t="s">
        <v>61</v>
      </c>
      <c r="C6" s="21"/>
      <c r="D6" s="29"/>
      <c r="E6" s="29"/>
    </row>
    <row r="7" spans="1:5" ht="24.9" x14ac:dyDescent="0.4">
      <c r="B7" s="6" t="s">
        <v>153</v>
      </c>
      <c r="C7" s="6" t="s">
        <v>154</v>
      </c>
      <c r="D7" s="9" t="s">
        <v>1585</v>
      </c>
      <c r="E7" s="9" t="s">
        <v>49</v>
      </c>
    </row>
    <row r="8" spans="1:5" x14ac:dyDescent="0.4">
      <c r="B8" s="21" t="s">
        <v>41</v>
      </c>
      <c r="C8" s="21"/>
      <c r="D8" s="29"/>
      <c r="E8" s="29"/>
    </row>
    <row r="9" spans="1:5" ht="24.9" x14ac:dyDescent="0.4">
      <c r="B9" s="6" t="s">
        <v>155</v>
      </c>
      <c r="C9" s="6" t="s">
        <v>139</v>
      </c>
      <c r="D9" s="9" t="s">
        <v>1588</v>
      </c>
      <c r="E9" s="9" t="s">
        <v>59</v>
      </c>
    </row>
    <row r="10" spans="1:5" ht="24.9" x14ac:dyDescent="0.4">
      <c r="B10" s="6" t="s">
        <v>156</v>
      </c>
      <c r="C10" s="6" t="s">
        <v>43</v>
      </c>
      <c r="D10" s="9" t="s">
        <v>1632</v>
      </c>
      <c r="E10" s="9" t="s">
        <v>1633</v>
      </c>
    </row>
    <row r="11" spans="1:5" ht="24.9" x14ac:dyDescent="0.4">
      <c r="B11" s="6" t="s">
        <v>159</v>
      </c>
      <c r="C11" s="6" t="s">
        <v>47</v>
      </c>
      <c r="D11" s="9" t="s">
        <v>1584</v>
      </c>
      <c r="E11" s="9" t="s">
        <v>45</v>
      </c>
    </row>
    <row r="12" spans="1:5" ht="24.9" x14ac:dyDescent="0.4">
      <c r="B12" s="6" t="s">
        <v>160</v>
      </c>
      <c r="C12" s="6" t="s">
        <v>51</v>
      </c>
      <c r="D12" s="9" t="s">
        <v>1665</v>
      </c>
      <c r="E12" s="9" t="s">
        <v>162</v>
      </c>
    </row>
  </sheetData>
  <mergeCells count="5">
    <mergeCell ref="B4:B5"/>
    <mergeCell ref="C4:C5"/>
    <mergeCell ref="D4:D5"/>
    <mergeCell ref="B6:E6"/>
    <mergeCell ref="B8:E8"/>
  </mergeCells>
  <pageMargins left="0.7" right="0.7" top="0.75" bottom="0.75" header="0.3" footer="0.3"/>
  <pageSetup paperSize="9" orientation="portrait" horizontalDpi="300" verticalDpi="300"/>
</worksheet>
</file>

<file path=xl/worksheets/sheet8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41" customWidth="1"/>
    <col min="4" max="4" width="9.69140625" customWidth="1"/>
    <col min="5" max="5" width="76.15234375" customWidth="1"/>
  </cols>
  <sheetData>
    <row r="1" spans="1:5" x14ac:dyDescent="0.4">
      <c r="A1" s="2" t="str">
        <f>HYPERLINK("#'Auswahl Auswertungsmodul'!A1", "Zurück zum Start")</f>
        <v>Zurück zum Start</v>
      </c>
    </row>
    <row r="2" spans="1:5" x14ac:dyDescent="0.4">
      <c r="A2" s="2" t="str">
        <f>HYPERLINK("#'Auswahl HSMDEF-HSM-REV'!A1", "Zurück")</f>
        <v>Zurück</v>
      </c>
    </row>
    <row r="3" spans="1:5" x14ac:dyDescent="0.4">
      <c r="B3" s="7" t="s">
        <v>2900</v>
      </c>
    </row>
    <row r="4" spans="1:5" x14ac:dyDescent="0.4">
      <c r="B4" s="3" t="s">
        <v>36</v>
      </c>
      <c r="C4" s="4" t="s">
        <v>37</v>
      </c>
      <c r="D4" s="3" t="s">
        <v>1747</v>
      </c>
      <c r="E4" s="4" t="s">
        <v>1028</v>
      </c>
    </row>
    <row r="5" spans="1:5" x14ac:dyDescent="0.4">
      <c r="B5" s="21" t="s">
        <v>41</v>
      </c>
      <c r="C5" s="21"/>
      <c r="D5" s="30"/>
      <c r="E5" s="21"/>
    </row>
    <row r="6" spans="1:5" x14ac:dyDescent="0.4">
      <c r="B6" s="5" t="s">
        <v>156</v>
      </c>
      <c r="C6" s="6" t="s">
        <v>43</v>
      </c>
      <c r="D6" s="5" t="s">
        <v>23</v>
      </c>
      <c r="E6" s="6" t="s">
        <v>2899</v>
      </c>
    </row>
  </sheetData>
  <mergeCells count="1">
    <mergeCell ref="B5:E5"/>
  </mergeCells>
  <pageMargins left="0.7" right="0.7" top="0.75" bottom="0.75" header="0.3" footer="0.3"/>
  <pageSetup paperSize="9" orientation="portrait" horizontalDpi="300" verticalDpi="300"/>
</worksheet>
</file>

<file path=xl/worksheets/sheet8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baseColWidth="10" defaultRowHeight="14.6" x14ac:dyDescent="0.4"/>
  <cols>
    <col min="2" max="2" width="9.69140625" customWidth="1"/>
    <col min="3" max="3" width="70.69140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HSMDEF-HSM-REV'!A1", "Zurück")</f>
        <v>Zurück</v>
      </c>
    </row>
    <row r="3" spans="1:8" x14ac:dyDescent="0.4">
      <c r="B3" s="7" t="s">
        <v>2983</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592</v>
      </c>
      <c r="C6" s="6" t="s">
        <v>569</v>
      </c>
      <c r="D6" s="9" t="s">
        <v>1618</v>
      </c>
      <c r="E6" s="9" t="s">
        <v>117</v>
      </c>
      <c r="F6" s="9" t="s">
        <v>117</v>
      </c>
      <c r="G6" s="9" t="s">
        <v>117</v>
      </c>
      <c r="H6" s="9" t="s">
        <v>2981</v>
      </c>
    </row>
    <row r="7" spans="1:8" ht="24.9" x14ac:dyDescent="0.4">
      <c r="B7" s="10" t="s">
        <v>593</v>
      </c>
      <c r="C7" s="10" t="s">
        <v>594</v>
      </c>
      <c r="D7" s="11" t="s">
        <v>1687</v>
      </c>
      <c r="E7" s="11" t="s">
        <v>218</v>
      </c>
      <c r="F7" s="11" t="s">
        <v>218</v>
      </c>
      <c r="G7" s="11" t="s">
        <v>218</v>
      </c>
      <c r="H7" s="11" t="s">
        <v>1193</v>
      </c>
    </row>
    <row r="8" spans="1:8" ht="24.9" x14ac:dyDescent="0.4">
      <c r="B8" s="6" t="s">
        <v>595</v>
      </c>
      <c r="C8" s="6" t="s">
        <v>368</v>
      </c>
      <c r="D8" s="9" t="s">
        <v>1693</v>
      </c>
      <c r="E8" s="9" t="s">
        <v>230</v>
      </c>
      <c r="F8" s="9" t="s">
        <v>230</v>
      </c>
      <c r="G8" s="9" t="s">
        <v>230</v>
      </c>
      <c r="H8" s="9" t="s">
        <v>2982</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8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70.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HSMDEF-HSM-REV'!A1", "Zurück")</f>
        <v>Zurück</v>
      </c>
    </row>
    <row r="3" spans="1:5" x14ac:dyDescent="0.4">
      <c r="B3" s="7" t="s">
        <v>3085</v>
      </c>
    </row>
    <row r="4" spans="1:5" x14ac:dyDescent="0.4">
      <c r="B4" s="3" t="s">
        <v>36</v>
      </c>
      <c r="C4" s="4" t="s">
        <v>2081</v>
      </c>
      <c r="D4" s="3" t="s">
        <v>1747</v>
      </c>
      <c r="E4" s="4" t="s">
        <v>1028</v>
      </c>
    </row>
    <row r="5" spans="1:5" ht="37.299999999999997" x14ac:dyDescent="0.4">
      <c r="B5" s="5" t="s">
        <v>592</v>
      </c>
      <c r="C5" s="6" t="s">
        <v>569</v>
      </c>
      <c r="D5" s="5" t="s">
        <v>23</v>
      </c>
      <c r="E5" s="6" t="s">
        <v>3083</v>
      </c>
    </row>
    <row r="6" spans="1:5" x14ac:dyDescent="0.4">
      <c r="B6" s="14" t="s">
        <v>593</v>
      </c>
      <c r="C6" s="10" t="s">
        <v>594</v>
      </c>
      <c r="D6" s="14" t="s">
        <v>23</v>
      </c>
      <c r="E6" s="10" t="s">
        <v>2895</v>
      </c>
    </row>
    <row r="7" spans="1:5" ht="37.299999999999997" x14ac:dyDescent="0.4">
      <c r="B7" s="5" t="s">
        <v>595</v>
      </c>
      <c r="C7" s="6" t="s">
        <v>368</v>
      </c>
      <c r="D7" s="5" t="s">
        <v>23</v>
      </c>
      <c r="E7" s="6" t="s">
        <v>3084</v>
      </c>
    </row>
  </sheetData>
  <pageMargins left="0.7" right="0.7" top="0.75" bottom="0.75" header="0.3" footer="0.3"/>
  <pageSetup paperSize="9" orientation="portrait" horizontalDpi="300" verticalDpi="300"/>
</worksheet>
</file>

<file path=xl/worksheets/sheet8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baseColWidth="10" defaultRowHeight="14.6" x14ac:dyDescent="0.4"/>
  <cols>
    <col min="2" max="2" width="9.69140625" customWidth="1"/>
    <col min="3" max="3" width="70.69140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HSMDEF-HSM-REV'!A1", "Zurück")</f>
        <v>Zurück</v>
      </c>
    </row>
    <row r="3" spans="1:6" x14ac:dyDescent="0.4">
      <c r="B3" s="7" t="s">
        <v>3273</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592</v>
      </c>
      <c r="C6" s="6" t="s">
        <v>569</v>
      </c>
      <c r="D6" s="9" t="s">
        <v>81</v>
      </c>
      <c r="E6" s="9" t="s">
        <v>133</v>
      </c>
      <c r="F6" s="9" t="s">
        <v>80</v>
      </c>
    </row>
    <row r="7" spans="1:6" ht="24.9" x14ac:dyDescent="0.4">
      <c r="B7" s="10" t="s">
        <v>593</v>
      </c>
      <c r="C7" s="10" t="s">
        <v>594</v>
      </c>
      <c r="D7" s="11" t="s">
        <v>898</v>
      </c>
      <c r="E7" s="11" t="s">
        <v>311</v>
      </c>
      <c r="F7" s="11" t="s">
        <v>899</v>
      </c>
    </row>
    <row r="8" spans="1:6" ht="24.9" x14ac:dyDescent="0.4">
      <c r="B8" s="6" t="s">
        <v>595</v>
      </c>
      <c r="C8" s="6" t="s">
        <v>368</v>
      </c>
      <c r="D8" s="9" t="s">
        <v>45</v>
      </c>
      <c r="E8" s="9" t="s">
        <v>162</v>
      </c>
      <c r="F8" s="9" t="s">
        <v>44</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8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baseColWidth="10" defaultRowHeight="14.6" x14ac:dyDescent="0.4"/>
  <cols>
    <col min="2" max="2" width="9.69140625" customWidth="1"/>
    <col min="3" max="3" width="92.460937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HSMDEF-HSM-REV'!A1", "Zurück")</f>
        <v>Zurück</v>
      </c>
    </row>
    <row r="3" spans="1:6" x14ac:dyDescent="0.4">
      <c r="B3" s="7" t="s">
        <v>3199</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61</v>
      </c>
      <c r="C6" s="21"/>
      <c r="D6" s="29"/>
      <c r="E6" s="29"/>
      <c r="F6" s="29"/>
    </row>
    <row r="7" spans="1:6" ht="24.9" x14ac:dyDescent="0.4">
      <c r="B7" s="6" t="s">
        <v>153</v>
      </c>
      <c r="C7" s="6" t="s">
        <v>154</v>
      </c>
      <c r="D7" s="9" t="s">
        <v>149</v>
      </c>
      <c r="E7" s="9" t="s">
        <v>45</v>
      </c>
      <c r="F7" s="9" t="s">
        <v>148</v>
      </c>
    </row>
    <row r="8" spans="1:6" x14ac:dyDescent="0.4">
      <c r="B8" s="21" t="s">
        <v>41</v>
      </c>
      <c r="C8" s="21"/>
      <c r="D8" s="29"/>
      <c r="E8" s="29"/>
      <c r="F8" s="29"/>
    </row>
    <row r="9" spans="1:6" ht="24.9" x14ac:dyDescent="0.4">
      <c r="B9" s="6" t="s">
        <v>155</v>
      </c>
      <c r="C9" s="6" t="s">
        <v>139</v>
      </c>
      <c r="D9" s="9" t="s">
        <v>59</v>
      </c>
      <c r="E9" s="9" t="s">
        <v>52</v>
      </c>
      <c r="F9" s="9" t="s">
        <v>58</v>
      </c>
    </row>
    <row r="10" spans="1:6" ht="24.9" x14ac:dyDescent="0.4">
      <c r="B10" s="6" t="s">
        <v>156</v>
      </c>
      <c r="C10" s="6" t="s">
        <v>43</v>
      </c>
      <c r="D10" s="9" t="s">
        <v>143</v>
      </c>
      <c r="E10" s="9" t="s">
        <v>59</v>
      </c>
      <c r="F10" s="9" t="s">
        <v>142</v>
      </c>
    </row>
    <row r="11" spans="1:6" ht="24.9" x14ac:dyDescent="0.4">
      <c r="B11" s="6" t="s">
        <v>159</v>
      </c>
      <c r="C11" s="6" t="s">
        <v>47</v>
      </c>
      <c r="D11" s="9" t="s">
        <v>59</v>
      </c>
      <c r="E11" s="9" t="s">
        <v>52</v>
      </c>
      <c r="F11" s="9" t="s">
        <v>58</v>
      </c>
    </row>
    <row r="12" spans="1:6" ht="24.9" x14ac:dyDescent="0.4">
      <c r="B12" s="6" t="s">
        <v>160</v>
      </c>
      <c r="C12" s="6" t="s">
        <v>51</v>
      </c>
      <c r="D12" s="9" t="s">
        <v>143</v>
      </c>
      <c r="E12" s="9" t="s">
        <v>85</v>
      </c>
      <c r="F12" s="9" t="s">
        <v>142</v>
      </c>
    </row>
  </sheetData>
  <mergeCells count="6">
    <mergeCell ref="B8:F8"/>
    <mergeCell ref="B4:B5"/>
    <mergeCell ref="C4:C5"/>
    <mergeCell ref="D4:E4"/>
    <mergeCell ref="F4:F5"/>
    <mergeCell ref="B6:F6"/>
  </mergeCells>
  <pageMargins left="0.7" right="0.7" top="0.75" bottom="0.75" header="0.3" footer="0.3"/>
  <pageSetup paperSize="9" orientation="portrait" horizontalDpi="300" verticalDpi="300"/>
</worksheet>
</file>

<file path=xl/worksheets/sheet8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90.76562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HSMDEF-HSM-REV'!A1", "Zurück")</f>
        <v>Zurück</v>
      </c>
    </row>
    <row r="3" spans="1:8" x14ac:dyDescent="0.4">
      <c r="B3" s="7" t="s">
        <v>3955</v>
      </c>
    </row>
    <row r="4" spans="1:8" x14ac:dyDescent="0.4">
      <c r="B4" s="4" t="s">
        <v>3315</v>
      </c>
      <c r="C4" s="15" t="s">
        <v>3316</v>
      </c>
      <c r="D4" s="15" t="s">
        <v>3750</v>
      </c>
      <c r="E4" s="15" t="s">
        <v>3318</v>
      </c>
      <c r="F4" s="15" t="s">
        <v>3319</v>
      </c>
      <c r="G4" s="15" t="s">
        <v>3320</v>
      </c>
      <c r="H4" s="15" t="s">
        <v>3321</v>
      </c>
    </row>
    <row r="5" spans="1:8" ht="24.9" x14ac:dyDescent="0.4">
      <c r="B5" s="6" t="s">
        <v>3322</v>
      </c>
      <c r="C5" s="9" t="s">
        <v>3937</v>
      </c>
      <c r="D5" s="9" t="s">
        <v>3938</v>
      </c>
      <c r="E5" s="9" t="s">
        <v>1586</v>
      </c>
      <c r="F5" s="9" t="s">
        <v>2424</v>
      </c>
      <c r="G5" s="9" t="s">
        <v>978</v>
      </c>
      <c r="H5" s="9" t="s">
        <v>1626</v>
      </c>
    </row>
    <row r="6" spans="1:8" ht="24.9" x14ac:dyDescent="0.4">
      <c r="B6" s="10" t="s">
        <v>3325</v>
      </c>
      <c r="C6" s="11" t="s">
        <v>1689</v>
      </c>
      <c r="D6" s="11" t="s">
        <v>3939</v>
      </c>
      <c r="E6" s="11" t="s">
        <v>1586</v>
      </c>
      <c r="F6" s="11" t="s">
        <v>44</v>
      </c>
      <c r="G6" s="11" t="s">
        <v>45</v>
      </c>
      <c r="H6" s="11" t="s">
        <v>45</v>
      </c>
    </row>
    <row r="7" spans="1:8" ht="24.9" x14ac:dyDescent="0.4">
      <c r="B7" s="6" t="s">
        <v>3328</v>
      </c>
      <c r="C7" s="9" t="s">
        <v>1689</v>
      </c>
      <c r="D7" s="9" t="s">
        <v>1642</v>
      </c>
      <c r="E7" s="9" t="s">
        <v>1586</v>
      </c>
      <c r="F7" s="9" t="s">
        <v>2960</v>
      </c>
      <c r="G7" s="9" t="s">
        <v>143</v>
      </c>
      <c r="H7" s="9" t="s">
        <v>85</v>
      </c>
    </row>
    <row r="8" spans="1:8" ht="24.9" x14ac:dyDescent="0.4">
      <c r="B8" s="10" t="s">
        <v>3330</v>
      </c>
      <c r="C8" s="11" t="s">
        <v>2022</v>
      </c>
      <c r="D8" s="11" t="s">
        <v>3940</v>
      </c>
      <c r="E8" s="11" t="s">
        <v>1586</v>
      </c>
      <c r="F8" s="11" t="s">
        <v>1890</v>
      </c>
      <c r="G8" s="11" t="s">
        <v>89</v>
      </c>
      <c r="H8" s="11" t="s">
        <v>81</v>
      </c>
    </row>
    <row r="9" spans="1:8" ht="24.9" x14ac:dyDescent="0.4">
      <c r="B9" s="6" t="s">
        <v>3333</v>
      </c>
      <c r="C9" s="9" t="s">
        <v>1661</v>
      </c>
      <c r="D9" s="9" t="s">
        <v>2332</v>
      </c>
      <c r="E9" s="9" t="s">
        <v>1586</v>
      </c>
      <c r="F9" s="9" t="s">
        <v>44</v>
      </c>
      <c r="G9" s="9" t="s">
        <v>45</v>
      </c>
      <c r="H9" s="9" t="s">
        <v>45</v>
      </c>
    </row>
    <row r="10" spans="1:8" ht="24.9" x14ac:dyDescent="0.4">
      <c r="B10" s="10" t="s">
        <v>3334</v>
      </c>
      <c r="C10" s="11" t="s">
        <v>3389</v>
      </c>
      <c r="D10" s="11" t="s">
        <v>3941</v>
      </c>
      <c r="E10" s="11" t="s">
        <v>1586</v>
      </c>
      <c r="F10" s="11" t="s">
        <v>897</v>
      </c>
      <c r="G10" s="11" t="s">
        <v>143</v>
      </c>
      <c r="H10" s="11" t="s">
        <v>45</v>
      </c>
    </row>
    <row r="11" spans="1:8" ht="24.9" x14ac:dyDescent="0.4">
      <c r="B11" s="6" t="s">
        <v>3336</v>
      </c>
      <c r="C11" s="9" t="s">
        <v>1713</v>
      </c>
      <c r="D11" s="9" t="s">
        <v>3942</v>
      </c>
      <c r="E11" s="9" t="s">
        <v>1586</v>
      </c>
      <c r="F11" s="9" t="s">
        <v>175</v>
      </c>
      <c r="G11" s="9" t="s">
        <v>176</v>
      </c>
      <c r="H11" s="9" t="s">
        <v>176</v>
      </c>
    </row>
    <row r="12" spans="1:8" ht="24.9" x14ac:dyDescent="0.4">
      <c r="B12" s="10" t="s">
        <v>3338</v>
      </c>
      <c r="C12" s="11" t="s">
        <v>1736</v>
      </c>
      <c r="D12" s="11" t="s">
        <v>1887</v>
      </c>
      <c r="E12" s="11" t="s">
        <v>1586</v>
      </c>
      <c r="F12" s="11" t="s">
        <v>84</v>
      </c>
      <c r="G12" s="11" t="s">
        <v>884</v>
      </c>
      <c r="H12" s="11" t="s">
        <v>884</v>
      </c>
    </row>
    <row r="13" spans="1:8" ht="24.9" x14ac:dyDescent="0.4">
      <c r="B13" s="6" t="s">
        <v>3340</v>
      </c>
      <c r="C13" s="9" t="s">
        <v>3447</v>
      </c>
      <c r="D13" s="9" t="s">
        <v>3943</v>
      </c>
      <c r="E13" s="9" t="s">
        <v>1586</v>
      </c>
      <c r="F13" s="9" t="s">
        <v>161</v>
      </c>
      <c r="G13" s="9" t="s">
        <v>992</v>
      </c>
      <c r="H13" s="9" t="s">
        <v>992</v>
      </c>
    </row>
    <row r="14" spans="1:8" ht="24.9" x14ac:dyDescent="0.4">
      <c r="B14" s="10" t="s">
        <v>3342</v>
      </c>
      <c r="C14" s="11" t="s">
        <v>3944</v>
      </c>
      <c r="D14" s="11" t="s">
        <v>3945</v>
      </c>
      <c r="E14" s="11" t="s">
        <v>1586</v>
      </c>
      <c r="F14" s="11" t="s">
        <v>3709</v>
      </c>
      <c r="G14" s="11" t="s">
        <v>1417</v>
      </c>
      <c r="H14" s="11" t="s">
        <v>906</v>
      </c>
    </row>
    <row r="15" spans="1:8" ht="24.9" x14ac:dyDescent="0.4">
      <c r="B15" s="6" t="s">
        <v>3345</v>
      </c>
      <c r="C15" s="9" t="s">
        <v>1614</v>
      </c>
      <c r="D15" s="9" t="s">
        <v>3946</v>
      </c>
      <c r="E15" s="9" t="s">
        <v>1586</v>
      </c>
      <c r="F15" s="9" t="s">
        <v>996</v>
      </c>
      <c r="G15" s="9" t="s">
        <v>176</v>
      </c>
      <c r="H15" s="9" t="s">
        <v>59</v>
      </c>
    </row>
    <row r="16" spans="1:8" ht="24.9" x14ac:dyDescent="0.4">
      <c r="B16" s="10" t="s">
        <v>3347</v>
      </c>
      <c r="C16" s="11" t="s">
        <v>1736</v>
      </c>
      <c r="D16" s="11" t="s">
        <v>3947</v>
      </c>
      <c r="E16" s="11" t="s">
        <v>1586</v>
      </c>
      <c r="F16" s="11" t="s">
        <v>897</v>
      </c>
      <c r="G16" s="11" t="s">
        <v>143</v>
      </c>
      <c r="H16" s="11" t="s">
        <v>45</v>
      </c>
    </row>
    <row r="17" spans="2:8" ht="24.9" x14ac:dyDescent="0.4">
      <c r="B17" s="6" t="s">
        <v>3349</v>
      </c>
      <c r="C17" s="9" t="s">
        <v>1670</v>
      </c>
      <c r="D17" s="9" t="s">
        <v>2334</v>
      </c>
      <c r="E17" s="9" t="s">
        <v>1586</v>
      </c>
      <c r="F17" s="9" t="s">
        <v>80</v>
      </c>
      <c r="G17" s="9" t="s">
        <v>81</v>
      </c>
      <c r="H17" s="9" t="s">
        <v>81</v>
      </c>
    </row>
    <row r="18" spans="2:8" ht="24.9" x14ac:dyDescent="0.4">
      <c r="B18" s="10" t="s">
        <v>3350</v>
      </c>
      <c r="C18" s="11" t="s">
        <v>2012</v>
      </c>
      <c r="D18" s="11" t="s">
        <v>3948</v>
      </c>
      <c r="E18" s="11" t="s">
        <v>1586</v>
      </c>
      <c r="F18" s="11" t="s">
        <v>44</v>
      </c>
      <c r="G18" s="11" t="s">
        <v>45</v>
      </c>
      <c r="H18" s="11" t="s">
        <v>45</v>
      </c>
    </row>
    <row r="19" spans="2:8" ht="24.9" x14ac:dyDescent="0.4">
      <c r="B19" s="6" t="s">
        <v>3352</v>
      </c>
      <c r="C19" s="9" t="s">
        <v>1656</v>
      </c>
      <c r="D19" s="9" t="s">
        <v>3949</v>
      </c>
      <c r="E19" s="9" t="s">
        <v>1586</v>
      </c>
      <c r="F19" s="9" t="s">
        <v>58</v>
      </c>
      <c r="G19" s="9" t="s">
        <v>59</v>
      </c>
      <c r="H19" s="9" t="s">
        <v>59</v>
      </c>
    </row>
    <row r="20" spans="2:8" ht="24.9" x14ac:dyDescent="0.4">
      <c r="B20" s="10" t="s">
        <v>3354</v>
      </c>
      <c r="C20" s="11" t="s">
        <v>1953</v>
      </c>
      <c r="D20" s="11" t="s">
        <v>2016</v>
      </c>
      <c r="E20" s="11" t="s">
        <v>1586</v>
      </c>
      <c r="F20" s="11" t="s">
        <v>44</v>
      </c>
      <c r="G20" s="11" t="s">
        <v>45</v>
      </c>
      <c r="H20" s="11" t="s">
        <v>45</v>
      </c>
    </row>
    <row r="21" spans="2:8" ht="24.9" x14ac:dyDescent="0.4">
      <c r="B21" s="16" t="s">
        <v>3356</v>
      </c>
      <c r="C21" s="17" t="s">
        <v>3950</v>
      </c>
      <c r="D21" s="17" t="s">
        <v>3951</v>
      </c>
      <c r="E21" s="17" t="s">
        <v>1586</v>
      </c>
      <c r="F21" s="17" t="s">
        <v>3952</v>
      </c>
      <c r="G21" s="17" t="s">
        <v>3953</v>
      </c>
      <c r="H21" s="17" t="s">
        <v>3954</v>
      </c>
    </row>
  </sheetData>
  <pageMargins left="0.7" right="0.7" top="0.75" bottom="0.75" header="0.3" footer="0.3"/>
  <pageSetup paperSize="9" orientation="portrait" horizontalDpi="300" verticalDpi="300"/>
</worksheet>
</file>

<file path=xl/worksheets/sheet8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93.30468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HSMDEF-HSM-REV'!A1", "Zurück")</f>
        <v>Zurück</v>
      </c>
    </row>
    <row r="3" spans="1:8" x14ac:dyDescent="0.4">
      <c r="B3" s="7" t="s">
        <v>3459</v>
      </c>
    </row>
    <row r="4" spans="1:8" x14ac:dyDescent="0.4">
      <c r="B4" s="4" t="s">
        <v>3315</v>
      </c>
      <c r="C4" s="15" t="s">
        <v>3316</v>
      </c>
      <c r="D4" s="15" t="s">
        <v>3317</v>
      </c>
      <c r="E4" s="15" t="s">
        <v>3318</v>
      </c>
      <c r="F4" s="15" t="s">
        <v>3319</v>
      </c>
      <c r="G4" s="15" t="s">
        <v>3320</v>
      </c>
      <c r="H4" s="15" t="s">
        <v>3321</v>
      </c>
    </row>
    <row r="5" spans="1:8" ht="24.9" x14ac:dyDescent="0.4">
      <c r="B5" s="6" t="s">
        <v>3322</v>
      </c>
      <c r="C5" s="9" t="s">
        <v>3439</v>
      </c>
      <c r="D5" s="9" t="s">
        <v>3440</v>
      </c>
      <c r="E5" s="9" t="s">
        <v>1586</v>
      </c>
      <c r="F5" s="9" t="s">
        <v>80</v>
      </c>
      <c r="G5" s="9" t="s">
        <v>80</v>
      </c>
      <c r="H5" s="9" t="s">
        <v>80</v>
      </c>
    </row>
    <row r="6" spans="1:8" ht="24.9" x14ac:dyDescent="0.4">
      <c r="B6" s="10" t="s">
        <v>3325</v>
      </c>
      <c r="C6" s="11" t="s">
        <v>1689</v>
      </c>
      <c r="D6" s="11" t="s">
        <v>3441</v>
      </c>
      <c r="E6" s="11" t="s">
        <v>3326</v>
      </c>
      <c r="F6" s="11" t="s">
        <v>3327</v>
      </c>
      <c r="G6" s="11" t="s">
        <v>3327</v>
      </c>
      <c r="H6" s="11" t="s">
        <v>3327</v>
      </c>
    </row>
    <row r="7" spans="1:8" ht="24.9" x14ac:dyDescent="0.4">
      <c r="B7" s="6" t="s">
        <v>3328</v>
      </c>
      <c r="C7" s="9" t="s">
        <v>1693</v>
      </c>
      <c r="D7" s="9" t="s">
        <v>3442</v>
      </c>
      <c r="E7" s="9" t="s">
        <v>1586</v>
      </c>
      <c r="F7" s="9" t="s">
        <v>885</v>
      </c>
      <c r="G7" s="9" t="s">
        <v>959</v>
      </c>
      <c r="H7" s="9" t="s">
        <v>898</v>
      </c>
    </row>
    <row r="8" spans="1:8" ht="24.9" x14ac:dyDescent="0.4">
      <c r="B8" s="10" t="s">
        <v>3330</v>
      </c>
      <c r="C8" s="11" t="s">
        <v>1969</v>
      </c>
      <c r="D8" s="11" t="s">
        <v>3443</v>
      </c>
      <c r="E8" s="11" t="s">
        <v>1586</v>
      </c>
      <c r="F8" s="11" t="s">
        <v>901</v>
      </c>
      <c r="G8" s="11" t="s">
        <v>940</v>
      </c>
      <c r="H8" s="11" t="s">
        <v>1139</v>
      </c>
    </row>
    <row r="9" spans="1:8" ht="24.9" x14ac:dyDescent="0.4">
      <c r="B9" s="6" t="s">
        <v>3333</v>
      </c>
      <c r="C9" s="9" t="s">
        <v>1661</v>
      </c>
      <c r="D9" s="9" t="s">
        <v>1680</v>
      </c>
      <c r="E9" s="9" t="s">
        <v>1586</v>
      </c>
      <c r="F9" s="9" t="s">
        <v>58</v>
      </c>
      <c r="G9" s="9" t="s">
        <v>59</v>
      </c>
      <c r="H9" s="9" t="s">
        <v>59</v>
      </c>
    </row>
    <row r="10" spans="1:8" ht="24.9" x14ac:dyDescent="0.4">
      <c r="B10" s="10" t="s">
        <v>3334</v>
      </c>
      <c r="C10" s="11" t="s">
        <v>1618</v>
      </c>
      <c r="D10" s="11" t="s">
        <v>3444</v>
      </c>
      <c r="E10" s="11" t="s">
        <v>1586</v>
      </c>
      <c r="F10" s="11" t="s">
        <v>44</v>
      </c>
      <c r="G10" s="11" t="s">
        <v>898</v>
      </c>
      <c r="H10" s="11" t="s">
        <v>898</v>
      </c>
    </row>
    <row r="11" spans="1:8" ht="24.9" x14ac:dyDescent="0.4">
      <c r="B11" s="6" t="s">
        <v>3336</v>
      </c>
      <c r="C11" s="9" t="s">
        <v>1713</v>
      </c>
      <c r="D11" s="9" t="s">
        <v>3445</v>
      </c>
      <c r="E11" s="9" t="s">
        <v>3326</v>
      </c>
      <c r="F11" s="9" t="s">
        <v>3327</v>
      </c>
      <c r="G11" s="9" t="s">
        <v>3327</v>
      </c>
      <c r="H11" s="9" t="s">
        <v>3327</v>
      </c>
    </row>
    <row r="12" spans="1:8" ht="24.9" x14ac:dyDescent="0.4">
      <c r="B12" s="10" t="s">
        <v>3338</v>
      </c>
      <c r="C12" s="11" t="s">
        <v>1736</v>
      </c>
      <c r="D12" s="11" t="s">
        <v>3446</v>
      </c>
      <c r="E12" s="11" t="s">
        <v>1586</v>
      </c>
      <c r="F12" s="11" t="s">
        <v>58</v>
      </c>
      <c r="G12" s="11" t="s">
        <v>58</v>
      </c>
      <c r="H12" s="11" t="s">
        <v>58</v>
      </c>
    </row>
    <row r="13" spans="1:8" ht="24.9" x14ac:dyDescent="0.4">
      <c r="B13" s="6" t="s">
        <v>3340</v>
      </c>
      <c r="C13" s="9" t="s">
        <v>3447</v>
      </c>
      <c r="D13" s="9" t="s">
        <v>3448</v>
      </c>
      <c r="E13" s="9" t="s">
        <v>1586</v>
      </c>
      <c r="F13" s="9" t="s">
        <v>142</v>
      </c>
      <c r="G13" s="9" t="s">
        <v>2960</v>
      </c>
      <c r="H13" s="9" t="s">
        <v>2960</v>
      </c>
    </row>
    <row r="14" spans="1:8" ht="24.9" x14ac:dyDescent="0.4">
      <c r="B14" s="10" t="s">
        <v>3342</v>
      </c>
      <c r="C14" s="11" t="s">
        <v>3449</v>
      </c>
      <c r="D14" s="11" t="s">
        <v>3450</v>
      </c>
      <c r="E14" s="11" t="s">
        <v>1586</v>
      </c>
      <c r="F14" s="11" t="s">
        <v>3182</v>
      </c>
      <c r="G14" s="11" t="s">
        <v>3182</v>
      </c>
      <c r="H14" s="11" t="s">
        <v>52</v>
      </c>
    </row>
    <row r="15" spans="1:8" ht="24.9" x14ac:dyDescent="0.4">
      <c r="B15" s="6" t="s">
        <v>3345</v>
      </c>
      <c r="C15" s="9" t="s">
        <v>1614</v>
      </c>
      <c r="D15" s="9" t="s">
        <v>3451</v>
      </c>
      <c r="E15" s="9" t="s">
        <v>1586</v>
      </c>
      <c r="F15" s="9" t="s">
        <v>148</v>
      </c>
      <c r="G15" s="9" t="s">
        <v>148</v>
      </c>
      <c r="H15" s="9" t="s">
        <v>148</v>
      </c>
    </row>
    <row r="16" spans="1:8" ht="24.9" x14ac:dyDescent="0.4">
      <c r="B16" s="10" t="s">
        <v>3347</v>
      </c>
      <c r="C16" s="11" t="s">
        <v>1676</v>
      </c>
      <c r="D16" s="11" t="s">
        <v>3405</v>
      </c>
      <c r="E16" s="11" t="s">
        <v>1586</v>
      </c>
      <c r="F16" s="11" t="s">
        <v>58</v>
      </c>
      <c r="G16" s="11" t="s">
        <v>59</v>
      </c>
      <c r="H16" s="11" t="s">
        <v>59</v>
      </c>
    </row>
    <row r="17" spans="2:8" ht="24.9" x14ac:dyDescent="0.4">
      <c r="B17" s="6" t="s">
        <v>3349</v>
      </c>
      <c r="C17" s="9" t="s">
        <v>1670</v>
      </c>
      <c r="D17" s="9" t="s">
        <v>641</v>
      </c>
      <c r="E17" s="9" t="s">
        <v>3326</v>
      </c>
      <c r="F17" s="9" t="s">
        <v>3327</v>
      </c>
      <c r="G17" s="9" t="s">
        <v>3327</v>
      </c>
      <c r="H17" s="9" t="s">
        <v>3327</v>
      </c>
    </row>
    <row r="18" spans="2:8" ht="24.9" x14ac:dyDescent="0.4">
      <c r="B18" s="10" t="s">
        <v>3350</v>
      </c>
      <c r="C18" s="11" t="s">
        <v>1614</v>
      </c>
      <c r="D18" s="11" t="s">
        <v>3452</v>
      </c>
      <c r="E18" s="11" t="s">
        <v>1586</v>
      </c>
      <c r="F18" s="11" t="s">
        <v>80</v>
      </c>
      <c r="G18" s="11" t="s">
        <v>80</v>
      </c>
      <c r="H18" s="11" t="s">
        <v>80</v>
      </c>
    </row>
    <row r="19" spans="2:8" ht="24.9" x14ac:dyDescent="0.4">
      <c r="B19" s="6" t="s">
        <v>3352</v>
      </c>
      <c r="C19" s="9" t="s">
        <v>1656</v>
      </c>
      <c r="D19" s="9" t="s">
        <v>3453</v>
      </c>
      <c r="E19" s="9" t="s">
        <v>1586</v>
      </c>
      <c r="F19" s="9" t="s">
        <v>58</v>
      </c>
      <c r="G19" s="9" t="s">
        <v>59</v>
      </c>
      <c r="H19" s="9" t="s">
        <v>59</v>
      </c>
    </row>
    <row r="20" spans="2:8" ht="24.9" x14ac:dyDescent="0.4">
      <c r="B20" s="10" t="s">
        <v>3354</v>
      </c>
      <c r="C20" s="11" t="s">
        <v>1698</v>
      </c>
      <c r="D20" s="11" t="s">
        <v>511</v>
      </c>
      <c r="E20" s="11" t="s">
        <v>3326</v>
      </c>
      <c r="F20" s="11" t="s">
        <v>3327</v>
      </c>
      <c r="G20" s="11" t="s">
        <v>3327</v>
      </c>
      <c r="H20" s="11" t="s">
        <v>3327</v>
      </c>
    </row>
    <row r="21" spans="2:8" ht="24.9" x14ac:dyDescent="0.4">
      <c r="B21" s="16" t="s">
        <v>3356</v>
      </c>
      <c r="C21" s="17" t="s">
        <v>3454</v>
      </c>
      <c r="D21" s="17" t="s">
        <v>3455</v>
      </c>
      <c r="E21" s="17" t="s">
        <v>1586</v>
      </c>
      <c r="F21" s="17" t="s">
        <v>3456</v>
      </c>
      <c r="G21" s="17" t="s">
        <v>3457</v>
      </c>
      <c r="H21" s="17" t="s">
        <v>3458</v>
      </c>
    </row>
  </sheetData>
  <pageMargins left="0.7" right="0.7" top="0.75" bottom="0.75" header="0.3" footer="0.3"/>
  <pageSetup paperSize="9" orientation="portrait" horizontalDpi="300" verticalDpi="300"/>
</worksheet>
</file>

<file path=xl/worksheets/sheet8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HSMDEF-HSM-REV'!A1", "Zurück")</f>
        <v>Zurück</v>
      </c>
    </row>
  </sheetData>
  <pageMargins left="0.7" right="0.7" top="0.75" bottom="0.75" header="0.3" footer="0.3"/>
  <pageSetup paperSize="9" orientation="portrait" horizontalDpi="300" verticalDpi="300"/>
</worksheet>
</file>

<file path=xl/worksheets/sheet8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HSMDEF-HSM-REV'!A1", "Zurück")</f>
        <v>Zurück</v>
      </c>
    </row>
  </sheetData>
  <pageMargins left="0.7" right="0.7" top="0.75" bottom="0.75" header="0.3" footer="0.3"/>
  <pageSetup paperSize="9" orientation="portrait" horizontalDpi="300" verticalDpi="30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workbookViewId="0"/>
  </sheetViews>
  <sheetFormatPr baseColWidth="10" defaultRowHeight="14.6" x14ac:dyDescent="0.4"/>
  <cols>
    <col min="2" max="2" width="9.69140625" customWidth="1"/>
    <col min="3" max="3" width="54.6914062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WI-HI-S'!A1", "Zurück")</f>
        <v>Zurück</v>
      </c>
    </row>
    <row r="3" spans="1:11" x14ac:dyDescent="0.4">
      <c r="B3" s="7" t="s">
        <v>4420</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548</v>
      </c>
      <c r="C6" s="6" t="s">
        <v>549</v>
      </c>
      <c r="D6" s="6" t="s">
        <v>1610</v>
      </c>
      <c r="E6" s="9" t="s">
        <v>1588</v>
      </c>
      <c r="F6" s="9" t="s">
        <v>1586</v>
      </c>
      <c r="G6" s="9" t="s">
        <v>1588</v>
      </c>
      <c r="H6" s="9" t="s">
        <v>1586</v>
      </c>
      <c r="I6" s="9" t="s">
        <v>1586</v>
      </c>
      <c r="J6" s="9" t="s">
        <v>1595</v>
      </c>
      <c r="K6" s="9" t="s">
        <v>1595</v>
      </c>
    </row>
    <row r="7" spans="1:11" x14ac:dyDescent="0.4">
      <c r="B7" s="6" t="s">
        <v>548</v>
      </c>
      <c r="C7" s="6" t="s">
        <v>549</v>
      </c>
      <c r="D7" s="6" t="s">
        <v>4373</v>
      </c>
      <c r="E7" s="9" t="s">
        <v>1586</v>
      </c>
      <c r="F7" s="9" t="s">
        <v>1586</v>
      </c>
      <c r="G7" s="9" t="s">
        <v>1586</v>
      </c>
      <c r="H7" s="9" t="s">
        <v>1586</v>
      </c>
      <c r="I7" s="9" t="s">
        <v>1586</v>
      </c>
      <c r="J7" s="9" t="s">
        <v>1586</v>
      </c>
      <c r="K7" s="9" t="s">
        <v>1586</v>
      </c>
    </row>
    <row r="8" spans="1:11" x14ac:dyDescent="0.4">
      <c r="B8"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8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heetViews>
  <sheetFormatPr baseColWidth="10" defaultRowHeight="14.6" x14ac:dyDescent="0.4"/>
  <cols>
    <col min="2" max="2" width="9.69140625" customWidth="1"/>
    <col min="3" max="3" width="60.76562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HSMDEF-HSM-REV'!A1", "Zurück")</f>
        <v>Zurück</v>
      </c>
    </row>
    <row r="3" spans="1:11" x14ac:dyDescent="0.4">
      <c r="B3" s="7" t="s">
        <v>4423</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592</v>
      </c>
      <c r="C6" s="6" t="s">
        <v>569</v>
      </c>
      <c r="D6" s="6" t="s">
        <v>1610</v>
      </c>
      <c r="E6" s="9" t="s">
        <v>1586</v>
      </c>
      <c r="F6" s="9" t="s">
        <v>1586</v>
      </c>
      <c r="G6" s="9" t="s">
        <v>1586</v>
      </c>
      <c r="H6" s="9" t="s">
        <v>1586</v>
      </c>
      <c r="I6" s="9" t="s">
        <v>1586</v>
      </c>
      <c r="J6" s="9" t="s">
        <v>1586</v>
      </c>
      <c r="K6" s="9" t="s">
        <v>1586</v>
      </c>
    </row>
    <row r="7" spans="1:11" x14ac:dyDescent="0.4">
      <c r="B7" s="6" t="s">
        <v>592</v>
      </c>
      <c r="C7" s="6" t="s">
        <v>569</v>
      </c>
      <c r="D7" s="6" t="s">
        <v>4373</v>
      </c>
      <c r="E7" s="9" t="s">
        <v>1586</v>
      </c>
      <c r="F7" s="9" t="s">
        <v>1586</v>
      </c>
      <c r="G7" s="9" t="s">
        <v>1586</v>
      </c>
      <c r="H7" s="9" t="s">
        <v>1586</v>
      </c>
      <c r="I7" s="9" t="s">
        <v>1586</v>
      </c>
      <c r="J7" s="9" t="s">
        <v>1586</v>
      </c>
      <c r="K7" s="9" t="s">
        <v>1586</v>
      </c>
    </row>
    <row r="8" spans="1:11" x14ac:dyDescent="0.4">
      <c r="B8" s="6" t="s">
        <v>593</v>
      </c>
      <c r="C8" s="6" t="s">
        <v>594</v>
      </c>
      <c r="D8" s="6" t="s">
        <v>1610</v>
      </c>
      <c r="E8" s="9" t="s">
        <v>1586</v>
      </c>
      <c r="F8" s="9" t="s">
        <v>1586</v>
      </c>
      <c r="G8" s="9" t="s">
        <v>1586</v>
      </c>
      <c r="H8" s="9" t="s">
        <v>1586</v>
      </c>
      <c r="I8" s="9" t="s">
        <v>1586</v>
      </c>
      <c r="J8" s="9" t="s">
        <v>1586</v>
      </c>
      <c r="K8" s="9" t="s">
        <v>1595</v>
      </c>
    </row>
    <row r="9" spans="1:11" x14ac:dyDescent="0.4">
      <c r="B9" s="6" t="s">
        <v>593</v>
      </c>
      <c r="C9" s="6" t="s">
        <v>594</v>
      </c>
      <c r="D9" s="6" t="s">
        <v>4373</v>
      </c>
      <c r="E9" s="9" t="s">
        <v>1586</v>
      </c>
      <c r="F9" s="9" t="s">
        <v>1586</v>
      </c>
      <c r="G9" s="9" t="s">
        <v>1586</v>
      </c>
      <c r="H9" s="9" t="s">
        <v>1586</v>
      </c>
      <c r="I9" s="9" t="s">
        <v>1586</v>
      </c>
      <c r="J9" s="9" t="s">
        <v>1586</v>
      </c>
      <c r="K9" s="9" t="s">
        <v>1586</v>
      </c>
    </row>
    <row r="10" spans="1:11" x14ac:dyDescent="0.4">
      <c r="B10" s="6" t="s">
        <v>595</v>
      </c>
      <c r="C10" s="6" t="s">
        <v>368</v>
      </c>
      <c r="D10" s="6" t="s">
        <v>1610</v>
      </c>
      <c r="E10" s="9" t="s">
        <v>1586</v>
      </c>
      <c r="F10" s="9" t="s">
        <v>1586</v>
      </c>
      <c r="G10" s="9" t="s">
        <v>1586</v>
      </c>
      <c r="H10" s="9" t="s">
        <v>1586</v>
      </c>
      <c r="I10" s="9" t="s">
        <v>1586</v>
      </c>
      <c r="J10" s="9" t="s">
        <v>1586</v>
      </c>
      <c r="K10" s="9" t="s">
        <v>1586</v>
      </c>
    </row>
    <row r="11" spans="1:11" x14ac:dyDescent="0.4">
      <c r="B11" s="6" t="s">
        <v>595</v>
      </c>
      <c r="C11" s="6" t="s">
        <v>368</v>
      </c>
      <c r="D11" s="6" t="s">
        <v>4373</v>
      </c>
      <c r="E11" s="9" t="s">
        <v>1586</v>
      </c>
      <c r="F11" s="9" t="s">
        <v>1586</v>
      </c>
      <c r="G11" s="9" t="s">
        <v>1586</v>
      </c>
      <c r="H11" s="9" t="s">
        <v>1586</v>
      </c>
      <c r="I11" s="9" t="s">
        <v>1586</v>
      </c>
      <c r="J11" s="9" t="s">
        <v>1586</v>
      </c>
      <c r="K11" s="9" t="s">
        <v>1586</v>
      </c>
    </row>
    <row r="12" spans="1:11" x14ac:dyDescent="0.4">
      <c r="B12"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8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heetViews>
  <sheetFormatPr baseColWidth="10" defaultRowHeight="14.6" x14ac:dyDescent="0.4"/>
  <cols>
    <col min="2" max="2" width="9.69140625" customWidth="1"/>
    <col min="3" max="3" width="92.460937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HSMDEF-HSM-REV'!A1", "Zurück")</f>
        <v>Zurück</v>
      </c>
    </row>
    <row r="3" spans="1:11" x14ac:dyDescent="0.4">
      <c r="B3" s="7" t="s">
        <v>4390</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61</v>
      </c>
      <c r="C6" s="21"/>
      <c r="D6" s="21"/>
      <c r="E6" s="29"/>
      <c r="F6" s="29"/>
      <c r="G6" s="29"/>
      <c r="H6" s="29"/>
      <c r="I6" s="29"/>
      <c r="J6" s="29"/>
      <c r="K6" s="29"/>
    </row>
    <row r="7" spans="1:11" x14ac:dyDescent="0.4">
      <c r="B7" s="6" t="s">
        <v>153</v>
      </c>
      <c r="C7" s="6" t="s">
        <v>154</v>
      </c>
      <c r="D7" s="6" t="s">
        <v>1610</v>
      </c>
      <c r="E7" s="9" t="s">
        <v>1586</v>
      </c>
      <c r="F7" s="9" t="s">
        <v>1586</v>
      </c>
      <c r="G7" s="9" t="s">
        <v>1586</v>
      </c>
      <c r="H7" s="9" t="s">
        <v>1586</v>
      </c>
      <c r="I7" s="9" t="s">
        <v>1586</v>
      </c>
      <c r="J7" s="9" t="s">
        <v>1586</v>
      </c>
      <c r="K7" s="9" t="s">
        <v>1586</v>
      </c>
    </row>
    <row r="8" spans="1:11" x14ac:dyDescent="0.4">
      <c r="B8" s="6" t="s">
        <v>153</v>
      </c>
      <c r="C8" s="6" t="s">
        <v>154</v>
      </c>
      <c r="D8" s="6" t="s">
        <v>4373</v>
      </c>
      <c r="E8" s="9" t="s">
        <v>1586</v>
      </c>
      <c r="F8" s="9" t="s">
        <v>1586</v>
      </c>
      <c r="G8" s="9" t="s">
        <v>1586</v>
      </c>
      <c r="H8" s="9" t="s">
        <v>1586</v>
      </c>
      <c r="I8" s="9" t="s">
        <v>1586</v>
      </c>
      <c r="J8" s="9" t="s">
        <v>1586</v>
      </c>
      <c r="K8" s="9" t="s">
        <v>1586</v>
      </c>
    </row>
    <row r="9" spans="1:11" x14ac:dyDescent="0.4">
      <c r="B9" s="21" t="s">
        <v>41</v>
      </c>
      <c r="C9" s="21"/>
      <c r="D9" s="21"/>
      <c r="E9" s="29"/>
      <c r="F9" s="29"/>
      <c r="G9" s="29"/>
      <c r="H9" s="29"/>
      <c r="I9" s="29"/>
      <c r="J9" s="29"/>
      <c r="K9" s="29"/>
    </row>
    <row r="10" spans="1:11" x14ac:dyDescent="0.4">
      <c r="B10" s="6" t="s">
        <v>155</v>
      </c>
      <c r="C10" s="6" t="s">
        <v>139</v>
      </c>
      <c r="D10" s="6" t="s">
        <v>1610</v>
      </c>
      <c r="E10" s="9" t="s">
        <v>1586</v>
      </c>
      <c r="F10" s="9" t="s">
        <v>1586</v>
      </c>
      <c r="G10" s="9" t="s">
        <v>1586</v>
      </c>
      <c r="H10" s="9" t="s">
        <v>1586</v>
      </c>
      <c r="I10" s="9" t="s">
        <v>1586</v>
      </c>
      <c r="J10" s="9" t="s">
        <v>1586</v>
      </c>
      <c r="K10" s="9" t="s">
        <v>1586</v>
      </c>
    </row>
    <row r="11" spans="1:11" x14ac:dyDescent="0.4">
      <c r="B11" s="6" t="s">
        <v>155</v>
      </c>
      <c r="C11" s="6" t="s">
        <v>139</v>
      </c>
      <c r="D11" s="6" t="s">
        <v>4373</v>
      </c>
      <c r="E11" s="9" t="s">
        <v>1586</v>
      </c>
      <c r="F11" s="9" t="s">
        <v>1586</v>
      </c>
      <c r="G11" s="9" t="s">
        <v>1586</v>
      </c>
      <c r="H11" s="9" t="s">
        <v>1586</v>
      </c>
      <c r="I11" s="9" t="s">
        <v>1586</v>
      </c>
      <c r="J11" s="9" t="s">
        <v>1586</v>
      </c>
      <c r="K11" s="9" t="s">
        <v>1586</v>
      </c>
    </row>
    <row r="12" spans="1:11" x14ac:dyDescent="0.4">
      <c r="B12" s="6" t="s">
        <v>156</v>
      </c>
      <c r="C12" s="6" t="s">
        <v>43</v>
      </c>
      <c r="D12" s="6" t="s">
        <v>1610</v>
      </c>
      <c r="E12" s="9" t="s">
        <v>1586</v>
      </c>
      <c r="F12" s="9" t="s">
        <v>1586</v>
      </c>
      <c r="G12" s="9" t="s">
        <v>1586</v>
      </c>
      <c r="H12" s="9" t="s">
        <v>1586</v>
      </c>
      <c r="I12" s="9" t="s">
        <v>1586</v>
      </c>
      <c r="J12" s="9" t="s">
        <v>1586</v>
      </c>
      <c r="K12" s="9" t="s">
        <v>1586</v>
      </c>
    </row>
    <row r="13" spans="1:11" x14ac:dyDescent="0.4">
      <c r="B13" s="6" t="s">
        <v>156</v>
      </c>
      <c r="C13" s="6" t="s">
        <v>43</v>
      </c>
      <c r="D13" s="6" t="s">
        <v>4373</v>
      </c>
      <c r="E13" s="9" t="s">
        <v>1586</v>
      </c>
      <c r="F13" s="9" t="s">
        <v>1586</v>
      </c>
      <c r="G13" s="9" t="s">
        <v>1586</v>
      </c>
      <c r="H13" s="9" t="s">
        <v>1586</v>
      </c>
      <c r="I13" s="9" t="s">
        <v>1586</v>
      </c>
      <c r="J13" s="9" t="s">
        <v>1586</v>
      </c>
      <c r="K13" s="9" t="s">
        <v>1586</v>
      </c>
    </row>
    <row r="14" spans="1:11" x14ac:dyDescent="0.4">
      <c r="B14" s="6" t="s">
        <v>159</v>
      </c>
      <c r="C14" s="6" t="s">
        <v>47</v>
      </c>
      <c r="D14" s="6" t="s">
        <v>1610</v>
      </c>
      <c r="E14" s="9" t="s">
        <v>1586</v>
      </c>
      <c r="F14" s="9" t="s">
        <v>1586</v>
      </c>
      <c r="G14" s="9" t="s">
        <v>1586</v>
      </c>
      <c r="H14" s="9" t="s">
        <v>1586</v>
      </c>
      <c r="I14" s="9" t="s">
        <v>1586</v>
      </c>
      <c r="J14" s="9" t="s">
        <v>1586</v>
      </c>
      <c r="K14" s="9" t="s">
        <v>1586</v>
      </c>
    </row>
    <row r="15" spans="1:11" x14ac:dyDescent="0.4">
      <c r="B15" s="6" t="s">
        <v>159</v>
      </c>
      <c r="C15" s="6" t="s">
        <v>47</v>
      </c>
      <c r="D15" s="6" t="s">
        <v>4373</v>
      </c>
      <c r="E15" s="9" t="s">
        <v>1586</v>
      </c>
      <c r="F15" s="9" t="s">
        <v>1586</v>
      </c>
      <c r="G15" s="9" t="s">
        <v>1586</v>
      </c>
      <c r="H15" s="9" t="s">
        <v>1586</v>
      </c>
      <c r="I15" s="9" t="s">
        <v>1586</v>
      </c>
      <c r="J15" s="9" t="s">
        <v>1586</v>
      </c>
      <c r="K15" s="9" t="s">
        <v>1586</v>
      </c>
    </row>
    <row r="16" spans="1:11" x14ac:dyDescent="0.4">
      <c r="B16" s="6" t="s">
        <v>160</v>
      </c>
      <c r="C16" s="6" t="s">
        <v>51</v>
      </c>
      <c r="D16" s="6" t="s">
        <v>1610</v>
      </c>
      <c r="E16" s="9" t="s">
        <v>1586</v>
      </c>
      <c r="F16" s="9" t="s">
        <v>1586</v>
      </c>
      <c r="G16" s="9" t="s">
        <v>1586</v>
      </c>
      <c r="H16" s="9" t="s">
        <v>1586</v>
      </c>
      <c r="I16" s="9" t="s">
        <v>1586</v>
      </c>
      <c r="J16" s="9" t="s">
        <v>1586</v>
      </c>
      <c r="K16" s="9" t="s">
        <v>1586</v>
      </c>
    </row>
    <row r="17" spans="2:11" x14ac:dyDescent="0.4">
      <c r="B17" s="6" t="s">
        <v>160</v>
      </c>
      <c r="C17" s="6" t="s">
        <v>51</v>
      </c>
      <c r="D17" s="6" t="s">
        <v>4373</v>
      </c>
      <c r="E17" s="9" t="s">
        <v>1586</v>
      </c>
      <c r="F17" s="9" t="s">
        <v>1586</v>
      </c>
      <c r="G17" s="9" t="s">
        <v>1586</v>
      </c>
      <c r="H17" s="9" t="s">
        <v>1586</v>
      </c>
      <c r="I17" s="9" t="s">
        <v>1586</v>
      </c>
      <c r="J17" s="9" t="s">
        <v>1586</v>
      </c>
      <c r="K17" s="9" t="s">
        <v>1586</v>
      </c>
    </row>
    <row r="18" spans="2:11" x14ac:dyDescent="0.4">
      <c r="B18" s="13" t="s">
        <v>859</v>
      </c>
    </row>
  </sheetData>
  <mergeCells count="6">
    <mergeCell ref="B9:K9"/>
    <mergeCell ref="B4:B5"/>
    <mergeCell ref="C4:C5"/>
    <mergeCell ref="D4:D5"/>
    <mergeCell ref="E4:K4"/>
    <mergeCell ref="B6:K6"/>
  </mergeCells>
  <pageMargins left="0.7" right="0.7" top="0.75" bottom="0.75" header="0.3" footer="0.3"/>
  <pageSetup paperSize="9" orientation="portrait" horizontalDpi="300" verticalDpi="300"/>
</worksheet>
</file>

<file path=xl/worksheets/sheet8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HYPERLINK("#'HSMDEF-DEFI-IMPL - K3_1_QI'!A1", "Qualitätsindikatoren: Übersicht über Auffälligkeiten und Qualitätssicherungsmaßnahmen gem. § 17 DeQS-RL")</f>
        <v>Qualitätsindikatoren: Übersicht über Auffälligkeiten und Qualitätssicherungsmaßnahmen gem. § 17 DeQS-RL</v>
      </c>
      <c r="C6" s="2" t="str">
        <f>HYPERLINK("#'HSMDEF-DEFI-IMPL - K3_1_QI'!A1", "K3_1_QI")</f>
        <v>K3_1_QI</v>
      </c>
    </row>
    <row r="7" spans="1:3" x14ac:dyDescent="0.4">
      <c r="B7" s="2" t="str">
        <f>HYPERLINK("#'HSMDEF-DEFI-IMPL - K3_1_AK'!A1", "Auffälligkeitskriterien: Übersicht über Auffälligkeiten und Qualitätssicherungsmaßnahmen gem. § 17 DeQS-RL")</f>
        <v>Auffälligkeitskriterien: Übersicht über Auffälligkeiten und Qualitätssicherungsmaßnahmen gem. § 17 DeQS-RL</v>
      </c>
      <c r="C7" s="2" t="str">
        <f>HYPERLINK("#'HSMDEF-DEFI-IMPL - K3_1_AK'!A1", "K3_1_AK")</f>
        <v>K3_1_AK</v>
      </c>
    </row>
    <row r="8" spans="1:3" x14ac:dyDescent="0.4">
      <c r="B8" s="2" t="str">
        <f>HYPERLINK("#'HSMDEF-DEFI-IMPL - K3_2_QI'!A1", "Qualitätsindikatoren: Auffälligkeiten und Bewertungen nach Abschluss des Stellungnahmeverfahrens (AJ 2023)")</f>
        <v>Qualitätsindikatoren: Auffälligkeiten und Bewertungen nach Abschluss des Stellungnahmeverfahrens (AJ 2023)</v>
      </c>
      <c r="C8" s="2" t="str">
        <f>HYPERLINK("#'HSMDEF-DEFI-IMPL - K3_2_QI'!A1", "K3_2_QI")</f>
        <v>K3_2_QI</v>
      </c>
    </row>
    <row r="9" spans="1:3" x14ac:dyDescent="0.4">
      <c r="B9" s="2" t="str">
        <f>HYPERLINK("#'HSMDEF-DEFI-IMPL - K3_2_AK'!A1", "Auffälligkeitskriterien: Auffälligkeiten und Bewertungen nach Abschluss des Stellungnahmeverfahrens (AJ 2023)")</f>
        <v>Auffälligkeitskriterien: Auffälligkeiten und Bewertungen nach Abschluss des Stellungnahmeverfahrens (AJ 2023)</v>
      </c>
      <c r="C9" s="2" t="str">
        <f>HYPERLINK("#'HSMDEF-DEFI-IMPL - K3_2_AK'!A1", "K3_2_AK")</f>
        <v>K3_2_AK</v>
      </c>
    </row>
    <row r="10" spans="1:3" x14ac:dyDescent="0.4">
      <c r="B10" s="2" t="str">
        <f>HYPERLINK("#'HSMDEF-DEFI-IMPL - K3_3_QI'!A1", "Qualitätsindikatoren: Wiederholte Auffälligkeiten (AJ 2023 und Vorjahre)")</f>
        <v>Qualitätsindikatoren: Wiederholte Auffälligkeiten (AJ 2023 und Vorjahre)</v>
      </c>
      <c r="C10" s="2" t="str">
        <f>HYPERLINK("#'HSMDEF-DEFI-IMPL - K3_3_QI'!A1", "K3_3_QI")</f>
        <v>K3_3_QI</v>
      </c>
    </row>
    <row r="11" spans="1:3" x14ac:dyDescent="0.4">
      <c r="B11" s="2" t="str">
        <f>HYPERLINK("#'HSMDEF-DEFI-IMPL - K3_3_AK'!A1", "Auffälligkeitskriterien: Wiederholte Auffälligkeiten (AJ 2023 und Vorjahre)")</f>
        <v>Auffälligkeitskriterien: Wiederholte Auffälligkeiten (AJ 2023 und Vorjahre)</v>
      </c>
      <c r="C11" s="2" t="str">
        <f>HYPERLINK("#'HSMDEF-DEFI-IMPL - K3_3_AK'!A1", "K3_3_AK")</f>
        <v>K3_3_AK</v>
      </c>
    </row>
    <row r="12" spans="1:3" x14ac:dyDescent="0.4">
      <c r="B12" s="2" t="str">
        <f>HYPERLINK("#'HSMDEF-DEFI-IMPL - K3_4_QI'!A1", "Qualitätsindikatoren: Mehrfache Auffälligkeiten bei Leistungserbringern (AJ 2023)")</f>
        <v>Qualitätsindikatoren: Mehrfache Auffälligkeiten bei Leistungserbringern (AJ 2023)</v>
      </c>
      <c r="C12" s="2" t="str">
        <f>HYPERLINK("#'HSMDEF-DEFI-IMPL - K3_4_QI'!A1", "K3_4_QI")</f>
        <v>K3_4_QI</v>
      </c>
    </row>
    <row r="13" spans="1:3" x14ac:dyDescent="0.4">
      <c r="B13" s="2" t="str">
        <f>HYPERLINK("#'HSMDEF-DEFI-IMPL - K3_4_AK'!A1", "Auffälligkeitskriterien: Mehrfache Auffälligkeiten bei Leistungserbringern (AJ 2023)")</f>
        <v>Auffälligkeitskriterien: Mehrfache Auffälligkeiten bei Leistungserbringern (AJ 2023)</v>
      </c>
      <c r="C13" s="2" t="str">
        <f>HYPERLINK("#'HSMDEF-DEFI-IMPL - K3_4_AK'!A1", "K3_4_AK")</f>
        <v>K3_4_AK</v>
      </c>
    </row>
    <row r="14" spans="1:3" x14ac:dyDescent="0.4">
      <c r="B14" s="2" t="str">
        <f>HYPERLINK("#'HSMDEF-DEFI-IMPL - K3_5_QI'!A1", "Auffälligkeiten und Stellungnahmeverfahren nach Fallzahl pro Qualitätsindikator (AJ 2023)")</f>
        <v>Auffälligkeiten und Stellungnahmeverfahren nach Fallzahl pro Qualitätsindikator (AJ 2023)</v>
      </c>
      <c r="C14" s="2" t="str">
        <f>HYPERLINK("#'HSMDEF-DEFI-IMPL - K3_5_QI'!A1", "K3_5_QI")</f>
        <v>K3_5_QI</v>
      </c>
    </row>
    <row r="15" spans="1:3" x14ac:dyDescent="0.4">
      <c r="B15" s="2" t="str">
        <f>HYPERLINK("#'HSMDEF-DEFI-IMPL - A_1_QI'!A1", "Qualitätsindikatoren: Art der Auffälligkeit (AJ 2023)")</f>
        <v>Qualitätsindikatoren: Art der Auffälligkeit (AJ 2023)</v>
      </c>
      <c r="C15" s="2" t="str">
        <f>HYPERLINK("#'HSMDEF-DEFI-IMPL - A_1_QI'!A1", "A_1_QI")</f>
        <v>A_1_QI</v>
      </c>
    </row>
    <row r="16" spans="1:3" x14ac:dyDescent="0.4">
      <c r="B16" s="2" t="str">
        <f>HYPERLINK("#'HSMDEF-DEFI-IMPL - A_1_AK'!A1", "Auffälligkeitskriterien: Art der Auffälligkeit (AJ 2023)")</f>
        <v>Auffälligkeitskriterien: Art der Auffälligkeit (AJ 2023)</v>
      </c>
      <c r="C16" s="2" t="str">
        <f>HYPERLINK("#'HSMDEF-DEFI-IMPL - A_1_AK'!A1", "A_1_AK")</f>
        <v>A_1_AK</v>
      </c>
    </row>
    <row r="17" spans="2:3" x14ac:dyDescent="0.4">
      <c r="B17" s="2" t="str">
        <f>HYPERLINK("#'HSMDEF-DEFI-IMPL - A_2_QI_a'!A1", "Qualitätsindikatoren: Stellungnahmeverfahren (AJ 2023)")</f>
        <v>Qualitätsindikatoren: Stellungnahmeverfahren (AJ 2023)</v>
      </c>
      <c r="C17" s="2" t="str">
        <f>HYPERLINK("#'HSMDEF-DEFI-IMPL - A_2_QI_a'!A1", "A_2_QI_a")</f>
        <v>A_2_QI_a</v>
      </c>
    </row>
    <row r="18" spans="2:3" x14ac:dyDescent="0.4">
      <c r="B18" s="2" t="str">
        <f>HYPERLINK("#'HSMDEF-DEFI-IMPL - A_2_AK_a'!A1", "Auffälligkeitskriterien: Stellungnahmeverfahren (AJ 2023)")</f>
        <v>Auffälligkeitskriterien: Stellungnahmeverfahren (AJ 2023)</v>
      </c>
      <c r="C18" s="2" t="str">
        <f>HYPERLINK("#'HSMDEF-DEFI-IMPL - A_2_AK_a'!A1", "A_2_AK_a")</f>
        <v>A_2_AK_a</v>
      </c>
    </row>
    <row r="19" spans="2:3" x14ac:dyDescent="0.4">
      <c r="B19" s="2" t="str">
        <f>HYPERLINK("#'HSMDEF-DEFI-IMPL - A_2_QI_b'!A1", "Qualitätsindikatoren: Freitextkommentare zur Nicht-Einleitung von Stellungnahmeverfahren (AJ 2023)")</f>
        <v>Qualitätsindikatoren: Freitextkommentare zur Nicht-Einleitung von Stellungnahmeverfahren (AJ 2023)</v>
      </c>
      <c r="C19" s="2" t="str">
        <f>HYPERLINK("#'HSMDEF-DEFI-IMPL - A_2_QI_b'!A1", "A_2_QI_b")</f>
        <v>A_2_QI_b</v>
      </c>
    </row>
    <row r="20" spans="2:3" x14ac:dyDescent="0.4">
      <c r="B20" s="2" t="str">
        <f>HYPERLINK("#'HSMDEF-DEFI-IMPL - A_2_AK_b'!A1", "Auffälligkeitskriterien: Freitextkommentare zur Nicht-Einleitung von Stellungnahmeverfahren (AJ 2023)")</f>
        <v>Auffälligkeitskriterien: Freitextkommentare zur Nicht-Einleitung von Stellungnahmeverfahren (AJ 2023)</v>
      </c>
      <c r="C20" s="2" t="str">
        <f>HYPERLINK("#'HSMDEF-DEFI-IMPL - A_2_AK_b'!A1", "A_2_AK_b")</f>
        <v>A_2_AK_b</v>
      </c>
    </row>
    <row r="21" spans="2:3" x14ac:dyDescent="0.4">
      <c r="B21" s="2" t="str">
        <f>HYPERLINK("#'HSMDEF-DEFI-IMPL - A_3_AK_a'!A1", "Auffälligkeitskriterien: Bewertung der qualitativ auffälligen Ergebnisse (AJ 2023)")</f>
        <v>Auffälligkeitskriterien: Bewertung der qualitativ auffälligen Ergebnisse (AJ 2023)</v>
      </c>
      <c r="C21" s="2" t="str">
        <f>HYPERLINK("#'HSMDEF-DEFI-IMPL - A_3_AK_a'!A1", "A_3_AK_a")</f>
        <v>A_3_AK_a</v>
      </c>
    </row>
    <row r="22" spans="2:3" x14ac:dyDescent="0.4">
      <c r="B22" s="2" t="str">
        <f>HYPERLINK("#'HSMDEF-DEFI-IMPL - A_3_AK_b'!A1", "Auffälligkeitskriterien: Freitextkommentare zur Bewertung der qualitativ auffälligen Ergebnisse (AJ 2023)")</f>
        <v>Auffälligkeitskriterien: Freitextkommentare zur Bewertung der qualitativ auffälligen Ergebnisse (AJ 2023)</v>
      </c>
      <c r="C22" s="2" t="str">
        <f>HYPERLINK("#'HSMDEF-DEFI-IMPL - A_3_AK_b'!A1", "A_3_AK_b")</f>
        <v>A_3_AK_b</v>
      </c>
    </row>
    <row r="23" spans="2:3" x14ac:dyDescent="0.4">
      <c r="B23" s="2" t="str">
        <f>HYPERLINK("#'HSMDEF-DEFI-IMPL - A_4_QI_a'!A1", "Qualitätsindikatoren: Bewertung der qualitativ auffälligen Ergebnisse (AJ 2023)")</f>
        <v>Qualitätsindikatoren: Bewertung der qualitativ auffälligen Ergebnisse (AJ 2023)</v>
      </c>
      <c r="C23" s="2" t="str">
        <f>HYPERLINK("#'HSMDEF-DEFI-IMPL - A_4_QI_a'!A1", "A_4_QI_a")</f>
        <v>A_4_QI_a</v>
      </c>
    </row>
    <row r="24" spans="2:3" x14ac:dyDescent="0.4">
      <c r="B24" s="2" t="str">
        <f>HYPERLINK("#'HSMDEF-DEFI-IMPL - A_4_QI_b'!A1", "Qualitätsindikatoren: Freitextkommentare zur Bewertung der qualitativ auffälligen Ergebnisse (AJ 2023)")</f>
        <v>Qualitätsindikatoren: Freitextkommentare zur Bewertung der qualitativ auffälligen Ergebnisse (AJ 2023)</v>
      </c>
      <c r="C24" s="2" t="str">
        <f>HYPERLINK("#'HSMDEF-DEFI-IMPL - A_4_QI_b'!A1", "A_4_QI_b")</f>
        <v>A_4_QI_b</v>
      </c>
    </row>
    <row r="25" spans="2:3" x14ac:dyDescent="0.4">
      <c r="B25" s="2" t="str">
        <f>HYPERLINK("#'HSMDEF-DEFI-IMPL - A_5_AK_a'!A1", "Auffälligkeitskriterien: Bewertung der qualitativ unauffälligen Ergebnisse (AJ 2023)")</f>
        <v>Auffälligkeitskriterien: Bewertung der qualitativ unauffälligen Ergebnisse (AJ 2023)</v>
      </c>
      <c r="C25" s="2" t="str">
        <f>HYPERLINK("#'HSMDEF-DEFI-IMPL - A_5_AK_a'!A1", "A_5_AK_a")</f>
        <v>A_5_AK_a</v>
      </c>
    </row>
    <row r="26" spans="2:3" x14ac:dyDescent="0.4">
      <c r="B26" s="2" t="str">
        <f>HYPERLINK("#'HSMDEF-DEFI-IMPL - A_5_AK_b'!A1", "Auffälligkeitskriterien: Freitextkommentare zur Bewertung der qualitativ unauffälligen Ergebnisse (AJ 2023)")</f>
        <v>Auffälligkeitskriterien: Freitextkommentare zur Bewertung der qualitativ unauffälligen Ergebnisse (AJ 2023)</v>
      </c>
      <c r="C26" s="2" t="str">
        <f>HYPERLINK("#'HSMDEF-DEFI-IMPL - A_5_AK_b'!A1", "A_5_AK_b")</f>
        <v>A_5_AK_b</v>
      </c>
    </row>
    <row r="27" spans="2:3" x14ac:dyDescent="0.4">
      <c r="B27" s="2" t="str">
        <f>HYPERLINK("#'HSMDEF-DEFI-IMPL - A_6_QI_a'!A1", "Qualitätsindikatoren: Bewertung der qualitativ unauffälligen Ergebnisse (AJ 2023)")</f>
        <v>Qualitätsindikatoren: Bewertung der qualitativ unauffälligen Ergebnisse (AJ 2023)</v>
      </c>
      <c r="C27" s="2" t="str">
        <f>HYPERLINK("#'HSMDEF-DEFI-IMPL - A_6_QI_a'!A1", "A_6_QI_a")</f>
        <v>A_6_QI_a</v>
      </c>
    </row>
    <row r="28" spans="2:3" x14ac:dyDescent="0.4">
      <c r="B28" s="2" t="str">
        <f>HYPERLINK("#'HSMDEF-DEFI-IMPL - A_6_QI_b'!A1", "Qualitätsindikatoren: Freitextkommentare zur Bewertung der qualitativ unauffälligen Ergebnisse (AJ 2023)")</f>
        <v>Qualitätsindikatoren: Freitextkommentare zur Bewertung der qualitativ unauffälligen Ergebnisse (AJ 2023)</v>
      </c>
      <c r="C28" s="2" t="str">
        <f>HYPERLINK("#'HSMDEF-DEFI-IMPL - A_6_QI_b'!A1", "A_6_QI_b")</f>
        <v>A_6_QI_b</v>
      </c>
    </row>
    <row r="29" spans="2:3" x14ac:dyDescent="0.4">
      <c r="B29" s="2" t="str">
        <f>HYPERLINK("#'HSMDEF-DEFI-IMPL - A_7_AK_a'!A1", "Auffälligkeitskriterien: Bewertung der  Ergebnisse als Sonstiges (AJ 2023)")</f>
        <v>Auffälligkeitskriterien: Bewertung der  Ergebnisse als Sonstiges (AJ 2023)</v>
      </c>
      <c r="C29" s="2" t="str">
        <f>HYPERLINK("#'HSMDEF-DEFI-IMPL - A_7_AK_a'!A1", "A_7_AK_a")</f>
        <v>A_7_AK_a</v>
      </c>
    </row>
    <row r="30" spans="2:3" x14ac:dyDescent="0.4">
      <c r="B30" s="2" t="str">
        <f>HYPERLINK("#'HSMDEF-DEFI-IMPL - A_7_AK_b'!A1", "Auffälligkeitskriterien: Freitextkommentare zur Bewertung der Ergebnisse als Sonstiges (AJ 2023)")</f>
        <v>Auffälligkeitskriterien: Freitextkommentare zur Bewertung der Ergebnisse als Sonstiges (AJ 2023)</v>
      </c>
      <c r="C30" s="2" t="str">
        <f>HYPERLINK("#'HSMDEF-DEFI-IMPL - A_7_AK_b'!A1", "A_7_AK_b")</f>
        <v>A_7_AK_b</v>
      </c>
    </row>
    <row r="31" spans="2:3" x14ac:dyDescent="0.4">
      <c r="B31" s="2" t="str">
        <f>HYPERLINK("#'HSMDEF-DEFI-IMPL - A_8_QI_a'!A1", "Qualitätsindikatoren: Bewertung der Ergebnisse als Dokumentationsfehler oder Sonstiges (AJ 2023)")</f>
        <v>Qualitätsindikatoren: Bewertung der Ergebnisse als Dokumentationsfehler oder Sonstiges (AJ 2023)</v>
      </c>
      <c r="C31" s="2" t="str">
        <f>HYPERLINK("#'HSMDEF-DEFI-IMPL - A_8_QI_a'!A1", "A_8_QI_a")</f>
        <v>A_8_QI_a</v>
      </c>
    </row>
    <row r="32" spans="2:3" x14ac:dyDescent="0.4">
      <c r="B32" s="2" t="str">
        <f>HYPERLINK("#'HSMDEF-DEFI-IMPL - A_8_QI_b'!A1", "Qualitätsindikatoren: Freitextkommentare zur Bewertung der Ergebnisse als Dokumentationsfehler oder Sonstiges (AJ 2023)")</f>
        <v>Qualitätsindikatoren: Freitextkommentare zur Bewertung der Ergebnisse als Dokumentationsfehler oder Sonstiges (AJ 2023)</v>
      </c>
      <c r="C32" s="2" t="str">
        <f>HYPERLINK("#'HSMDEF-DEFI-IMPL - A_8_QI_b'!A1", "A_8_QI_b")</f>
        <v>A_8_QI_b</v>
      </c>
    </row>
    <row r="33" spans="2:3" x14ac:dyDescent="0.4">
      <c r="B33" s="2" t="str">
        <f>HYPERLINK("#'HSMDEF-DEFI-IMPL - A_9_QI'!A1", "Qualitätsindikatoren: Initiierung Maßnahmenstufe 1 und 2 (AJ 2023)")</f>
        <v>Qualitätsindikatoren: Initiierung Maßnahmenstufe 1 und 2 (AJ 2023)</v>
      </c>
      <c r="C33" s="2" t="str">
        <f>HYPERLINK("#'HSMDEF-DEFI-IMPL - A_9_QI'!A1", "A_9_QI")</f>
        <v>A_9_QI</v>
      </c>
    </row>
    <row r="34" spans="2:3" x14ac:dyDescent="0.4">
      <c r="B34" s="2" t="str">
        <f>HYPERLINK("#'HSMDEF-DEFI-IMPL - A_9_AK'!A1", "Auffälligkeitskriterien: Initiierung Maßnahmenstufe 1 und 2 (AJ 2023)")</f>
        <v>Auffälligkeitskriterien: Initiierung Maßnahmenstufe 1 und 2 (AJ 2023)</v>
      </c>
      <c r="C34" s="2" t="str">
        <f>HYPERLINK("#'HSMDEF-DEFI-IMPL - A_9_AK'!A1", "A_9_AK")</f>
        <v>A_9_AK</v>
      </c>
    </row>
    <row r="35" spans="2:3" x14ac:dyDescent="0.4">
      <c r="B35" s="2" t="str">
        <f>HYPERLINK("#'HSMDEF-DEFI-IMPL - A_10_QI'!A1", "Qualitätsindikatoren: Ergebnisse nach Stellungnahmeverfahren pro Bundesland (AJ 2023)")</f>
        <v>Qualitätsindikatoren: Ergebnisse nach Stellungnahmeverfahren pro Bundesland (AJ 2023)</v>
      </c>
      <c r="C35" s="2" t="str">
        <f>HYPERLINK("#'HSMDEF-DEFI-IMPL - A_10_QI'!A1", "A_10_QI")</f>
        <v>A_10_QI</v>
      </c>
    </row>
    <row r="36" spans="2:3" x14ac:dyDescent="0.4">
      <c r="B36" s="2" t="str">
        <f>HYPERLINK("#'HSMDEF-DEFI-IMPL - A_10_AK'!A1", "Auffälligkeitskriterien: Ergebnisse nach Stellungnahmeverfahren pro Bundesland (AJ 2023)")</f>
        <v>Auffälligkeitskriterien: Ergebnisse nach Stellungnahmeverfahren pro Bundesland (AJ 2023)</v>
      </c>
      <c r="C36" s="2" t="str">
        <f>HYPERLINK("#'HSMDEF-DEFI-IMPL - A_10_AK'!A1", "A_10_AK")</f>
        <v>A_10_AK</v>
      </c>
    </row>
    <row r="37" spans="2:3" x14ac:dyDescent="0.4">
      <c r="B37" s="2" t="str">
        <f>HYPERLINK("#'HSMDEF-DEFI-IMPL - A_11_AK_QI'!A1", "Qualitätsindikatoren und Auffälligkeitskriterien: Best practice (AJ 2023)")</f>
        <v>Qualitätsindikatoren und Auffälligkeitskriterien: Best practice (AJ 2023)</v>
      </c>
      <c r="C37" s="2" t="str">
        <f>HYPERLINK("#'HSMDEF-DEFI-IMPL - A_11_AK_QI'!A1", "A_11_AK_QI")</f>
        <v>A_11_AK_QI</v>
      </c>
    </row>
    <row r="38" spans="2:3" x14ac:dyDescent="0.4">
      <c r="B38" s="2" t="str">
        <f>HYPERLINK("#'HSMDEF-DEFI-IMPL - A_12_QI'!A1", "Darstellung des Verlaufs der Bewertung (AJ 2023)")</f>
        <v>Darstellung des Verlaufs der Bewertung (AJ 2023)</v>
      </c>
      <c r="C38" s="2" t="str">
        <f>HYPERLINK("#'HSMDEF-DEFI-IMPL - A_12_QI'!A1", "A_12_QI")</f>
        <v>A_12_QI</v>
      </c>
    </row>
    <row r="39" spans="2:3" x14ac:dyDescent="0.4">
      <c r="B39" s="2" t="str">
        <f>HYPERLINK("#'HSMDEF-DEFI-IMPL - A_13_QI'!A1", "Qualitätsindikatoren: Art der Maßnahme in Maßnahmenstufe 1 (AJ 2022 und 2023)")</f>
        <v>Qualitätsindikatoren: Art der Maßnahme in Maßnahmenstufe 1 (AJ 2022 und 2023)</v>
      </c>
      <c r="C39" s="2" t="str">
        <f>HYPERLINK("#'HSMDEF-DEFI-IMPL - A_13_QI'!A1", "A_13_QI")</f>
        <v>A_13_QI</v>
      </c>
    </row>
    <row r="40" spans="2:3" x14ac:dyDescent="0.4">
      <c r="B40" s="2" t="str">
        <f>HYPERLINK("#'HSMDEF-DEFI-IMPL - A_13_AK'!A1", "Auffälligkeitskriterien: Art der Maßnahme in Maßnahmenstufe 1 (AJ 2022 und 2023)")</f>
        <v>Auffälligkeitskriterien: Art der Maßnahme in Maßnahmenstufe 1 (AJ 2022 und 2023)</v>
      </c>
      <c r="C40" s="2" t="str">
        <f>HYPERLINK("#'HSMDEF-DEFI-IMPL - A_13_AK'!A1", "A_13_AK")</f>
        <v>A_13_AK</v>
      </c>
    </row>
  </sheetData>
  <pageMargins left="0.7" right="0.7" top="0.75" bottom="0.75" header="0.3" footer="0.3"/>
  <pageSetup paperSize="9" orientation="portrait" horizontalDpi="300" verticalDpi="300"/>
</worksheet>
</file>

<file path=xl/worksheets/sheet8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7.3046875" customWidth="1"/>
    <col min="3" max="6" width="17.84375" customWidth="1"/>
  </cols>
  <sheetData>
    <row r="1" spans="1:6" x14ac:dyDescent="0.4">
      <c r="A1" s="2" t="str">
        <f>HYPERLINK("#'Auswahl Auswertungsmodul'!A1", "Zurück zum Start")</f>
        <v>Zurück zum Start</v>
      </c>
    </row>
    <row r="2" spans="1:6" x14ac:dyDescent="0.4">
      <c r="A2" s="2" t="str">
        <f>HYPERLINK("#'Auswahl HSMDEF-DEFI-IMPL'!A1", "Zurück")</f>
        <v>Zurück</v>
      </c>
    </row>
    <row r="3" spans="1:6" x14ac:dyDescent="0.4">
      <c r="B3" s="7" t="s">
        <v>4973</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4947</v>
      </c>
      <c r="D6" s="9" t="s">
        <v>3326</v>
      </c>
      <c r="E6" s="9" t="s">
        <v>4948</v>
      </c>
      <c r="F6" s="9" t="s">
        <v>3326</v>
      </c>
    </row>
    <row r="7" spans="1:6" x14ac:dyDescent="0.4">
      <c r="B7" s="16" t="s">
        <v>4655</v>
      </c>
      <c r="C7" s="9" t="s">
        <v>4949</v>
      </c>
      <c r="D7" s="9" t="s">
        <v>4443</v>
      </c>
      <c r="E7" s="9" t="s">
        <v>4950</v>
      </c>
      <c r="F7" s="9" t="s">
        <v>4443</v>
      </c>
    </row>
    <row r="8" spans="1:6" x14ac:dyDescent="0.4">
      <c r="B8" s="16" t="s">
        <v>4444</v>
      </c>
      <c r="C8" s="9" t="s">
        <v>4951</v>
      </c>
      <c r="D8" s="9" t="s">
        <v>4952</v>
      </c>
      <c r="E8" s="9" t="s">
        <v>4953</v>
      </c>
      <c r="F8" s="9" t="s">
        <v>4954</v>
      </c>
    </row>
    <row r="9" spans="1:6" x14ac:dyDescent="0.4">
      <c r="B9" s="9" t="s">
        <v>4446</v>
      </c>
      <c r="C9" s="9" t="s">
        <v>1586</v>
      </c>
      <c r="D9" s="9" t="s">
        <v>4447</v>
      </c>
      <c r="E9" s="9" t="s">
        <v>1586</v>
      </c>
      <c r="F9" s="9" t="s">
        <v>4447</v>
      </c>
    </row>
    <row r="10" spans="1:6" x14ac:dyDescent="0.4">
      <c r="B10" s="16" t="s">
        <v>4448</v>
      </c>
      <c r="C10" s="9" t="s">
        <v>4951</v>
      </c>
      <c r="D10" s="9" t="s">
        <v>4443</v>
      </c>
      <c r="E10" s="9" t="s">
        <v>4953</v>
      </c>
      <c r="F10" s="9" t="s">
        <v>4443</v>
      </c>
    </row>
    <row r="11" spans="1:6" x14ac:dyDescent="0.4">
      <c r="B11" s="9" t="s">
        <v>4664</v>
      </c>
      <c r="C11" s="9" t="s">
        <v>4951</v>
      </c>
      <c r="D11" s="9" t="s">
        <v>4443</v>
      </c>
      <c r="E11" s="9" t="s">
        <v>4953</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3944</v>
      </c>
      <c r="D15" s="9" t="s">
        <v>4955</v>
      </c>
      <c r="E15" s="9" t="s">
        <v>4956</v>
      </c>
      <c r="F15" s="9" t="s">
        <v>4957</v>
      </c>
    </row>
    <row r="16" spans="1:6" x14ac:dyDescent="0.4">
      <c r="B16" s="6" t="s">
        <v>4453</v>
      </c>
      <c r="C16" s="9" t="s">
        <v>4958</v>
      </c>
      <c r="D16" s="9" t="s">
        <v>4959</v>
      </c>
      <c r="E16" s="9" t="s">
        <v>4910</v>
      </c>
      <c r="F16" s="9" t="s">
        <v>4960</v>
      </c>
    </row>
    <row r="17" spans="2:6" x14ac:dyDescent="0.4">
      <c r="B17" s="9" t="s">
        <v>4455</v>
      </c>
      <c r="C17" s="9" t="s">
        <v>4958</v>
      </c>
      <c r="D17" s="9" t="s">
        <v>4443</v>
      </c>
      <c r="E17" s="9" t="s">
        <v>4498</v>
      </c>
      <c r="F17" s="9" t="s">
        <v>4961</v>
      </c>
    </row>
    <row r="18" spans="2:6" x14ac:dyDescent="0.4">
      <c r="B18" s="9" t="s">
        <v>4456</v>
      </c>
      <c r="C18" s="9" t="s">
        <v>1586</v>
      </c>
      <c r="D18" s="9" t="s">
        <v>4447</v>
      </c>
      <c r="E18" s="9" t="s">
        <v>1663</v>
      </c>
      <c r="F18" s="9" t="s">
        <v>4962</v>
      </c>
    </row>
    <row r="19" spans="2:6" x14ac:dyDescent="0.4">
      <c r="B19" s="9" t="s">
        <v>4457</v>
      </c>
      <c r="C19" s="9" t="s">
        <v>1586</v>
      </c>
      <c r="D19" s="9" t="s">
        <v>4447</v>
      </c>
      <c r="E19" s="9" t="s">
        <v>1595</v>
      </c>
      <c r="F19" s="9" t="s">
        <v>4963</v>
      </c>
    </row>
    <row r="20" spans="2:6" x14ac:dyDescent="0.4">
      <c r="B20" s="6" t="s">
        <v>4458</v>
      </c>
      <c r="C20" s="9" t="s">
        <v>1586</v>
      </c>
      <c r="D20" s="9" t="s">
        <v>4447</v>
      </c>
      <c r="E20" s="9" t="s">
        <v>1586</v>
      </c>
      <c r="F20" s="9" t="s">
        <v>4447</v>
      </c>
    </row>
    <row r="21" spans="2:6" x14ac:dyDescent="0.4">
      <c r="B21" s="21" t="s">
        <v>4459</v>
      </c>
      <c r="C21" s="22" t="s">
        <v>4437</v>
      </c>
      <c r="D21" s="22" t="s">
        <v>4437</v>
      </c>
      <c r="E21" s="22" t="s">
        <v>4437</v>
      </c>
      <c r="F21" s="22" t="s">
        <v>4437</v>
      </c>
    </row>
    <row r="22" spans="2:6" x14ac:dyDescent="0.4">
      <c r="B22" s="6" t="s">
        <v>4460</v>
      </c>
      <c r="C22" s="9" t="s">
        <v>3636</v>
      </c>
      <c r="D22" s="9" t="s">
        <v>4964</v>
      </c>
      <c r="E22" s="9" t="s">
        <v>4965</v>
      </c>
      <c r="F22" s="9" t="s">
        <v>4966</v>
      </c>
    </row>
    <row r="23" spans="2:6" x14ac:dyDescent="0.4">
      <c r="B23" s="6" t="s">
        <v>4462</v>
      </c>
      <c r="C23" s="9" t="s">
        <v>1611</v>
      </c>
      <c r="D23" s="9" t="s">
        <v>4967</v>
      </c>
      <c r="E23" s="9" t="s">
        <v>1949</v>
      </c>
      <c r="F23" s="9" t="s">
        <v>4968</v>
      </c>
    </row>
    <row r="24" spans="2:6" x14ac:dyDescent="0.4">
      <c r="B24" s="6" t="s">
        <v>4682</v>
      </c>
      <c r="C24" s="9" t="s">
        <v>1835</v>
      </c>
      <c r="D24" s="9" t="s">
        <v>4969</v>
      </c>
      <c r="E24" s="9" t="s">
        <v>1668</v>
      </c>
      <c r="F24" s="9" t="s">
        <v>4970</v>
      </c>
    </row>
    <row r="25" spans="2:6" x14ac:dyDescent="0.4">
      <c r="B25" s="6" t="s">
        <v>4464</v>
      </c>
      <c r="C25" s="9" t="s">
        <v>1597</v>
      </c>
      <c r="D25" s="9" t="s">
        <v>4971</v>
      </c>
      <c r="E25" s="9" t="s">
        <v>1665</v>
      </c>
      <c r="F25" s="9" t="s">
        <v>4972</v>
      </c>
    </row>
    <row r="26" spans="2:6" x14ac:dyDescent="0.4">
      <c r="B26" s="21" t="s">
        <v>4465</v>
      </c>
      <c r="C26" s="22" t="s">
        <v>4437</v>
      </c>
      <c r="D26" s="22" t="s">
        <v>4437</v>
      </c>
      <c r="E26" s="22" t="s">
        <v>4437</v>
      </c>
      <c r="F26" s="22" t="s">
        <v>4437</v>
      </c>
    </row>
    <row r="27" spans="2:6" x14ac:dyDescent="0.4">
      <c r="B27" s="6" t="s">
        <v>4466</v>
      </c>
      <c r="C27" s="9" t="s">
        <v>1632</v>
      </c>
      <c r="D27" s="9" t="s">
        <v>4467</v>
      </c>
      <c r="E27" s="9" t="s">
        <v>1695</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8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9.921875" customWidth="1"/>
    <col min="3" max="4" width="17.84375" customWidth="1"/>
  </cols>
  <sheetData>
    <row r="1" spans="1:4" x14ac:dyDescent="0.4">
      <c r="A1" s="2" t="str">
        <f>HYPERLINK("#'Auswahl Auswertungsmodul'!A1", "Zurück zum Start")</f>
        <v>Zurück zum Start</v>
      </c>
    </row>
    <row r="2" spans="1:4" x14ac:dyDescent="0.4">
      <c r="A2" s="2" t="str">
        <f>HYPERLINK("#'Auswahl HSMDEF-DEFI-IMPL'!A1", "Zurück")</f>
        <v>Zurück</v>
      </c>
    </row>
    <row r="3" spans="1:4" x14ac:dyDescent="0.4">
      <c r="B3" s="7" t="s">
        <v>4557</v>
      </c>
    </row>
    <row r="4" spans="1:4" x14ac:dyDescent="0.4">
      <c r="B4" s="25" t="s">
        <v>4437</v>
      </c>
      <c r="C4" s="23" t="s">
        <v>4438</v>
      </c>
      <c r="D4" s="25" t="s">
        <v>4438</v>
      </c>
    </row>
    <row r="5" spans="1:4" x14ac:dyDescent="0.4">
      <c r="B5" s="24"/>
      <c r="C5" s="8" t="s">
        <v>4439</v>
      </c>
      <c r="D5" s="8" t="s">
        <v>4440</v>
      </c>
    </row>
    <row r="6" spans="1:4" x14ac:dyDescent="0.4">
      <c r="B6" s="16" t="s">
        <v>4441</v>
      </c>
      <c r="C6" s="9" t="s">
        <v>4550</v>
      </c>
      <c r="D6" s="9" t="s">
        <v>4443</v>
      </c>
    </row>
    <row r="7" spans="1:4" x14ac:dyDescent="0.4">
      <c r="B7" s="16" t="s">
        <v>4444</v>
      </c>
      <c r="C7" s="9" t="s">
        <v>1882</v>
      </c>
      <c r="D7" s="9" t="s">
        <v>4551</v>
      </c>
    </row>
    <row r="8" spans="1:4" x14ac:dyDescent="0.4">
      <c r="B8" s="9" t="s">
        <v>4446</v>
      </c>
      <c r="C8" s="9" t="s">
        <v>1586</v>
      </c>
      <c r="D8" s="9" t="s">
        <v>4447</v>
      </c>
    </row>
    <row r="9" spans="1:4" x14ac:dyDescent="0.4">
      <c r="B9" s="16" t="s">
        <v>4448</v>
      </c>
      <c r="C9" s="9" t="s">
        <v>1882</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1632</v>
      </c>
      <c r="D12" s="9" t="s">
        <v>4552</v>
      </c>
    </row>
    <row r="13" spans="1:4" x14ac:dyDescent="0.4">
      <c r="B13" s="6" t="s">
        <v>4453</v>
      </c>
      <c r="C13" s="9" t="s">
        <v>1693</v>
      </c>
      <c r="D13" s="9" t="s">
        <v>4553</v>
      </c>
    </row>
    <row r="14" spans="1:4" x14ac:dyDescent="0.4">
      <c r="B14" s="9" t="s">
        <v>4455</v>
      </c>
      <c r="C14" s="9" t="s">
        <v>1689</v>
      </c>
      <c r="D14" s="9" t="s">
        <v>4554</v>
      </c>
    </row>
    <row r="15" spans="1:4" x14ac:dyDescent="0.4">
      <c r="B15" s="9" t="s">
        <v>4456</v>
      </c>
      <c r="C15" s="9" t="s">
        <v>1588</v>
      </c>
      <c r="D15" s="9" t="s">
        <v>4555</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1625</v>
      </c>
      <c r="D19" s="9" t="s">
        <v>4546</v>
      </c>
    </row>
    <row r="20" spans="2:4" x14ac:dyDescent="0.4">
      <c r="B20" s="6" t="s">
        <v>4462</v>
      </c>
      <c r="C20" s="9" t="s">
        <v>3337</v>
      </c>
      <c r="D20" s="9" t="s">
        <v>4556</v>
      </c>
    </row>
    <row r="21" spans="2:4" x14ac:dyDescent="0.4">
      <c r="B21" s="6" t="s">
        <v>4464</v>
      </c>
      <c r="C21" s="9" t="s">
        <v>1588</v>
      </c>
      <c r="D21" s="9" t="s">
        <v>4548</v>
      </c>
    </row>
    <row r="22" spans="2:4" x14ac:dyDescent="0.4">
      <c r="B22" s="21" t="s">
        <v>4465</v>
      </c>
      <c r="C22" s="22" t="s">
        <v>4437</v>
      </c>
      <c r="D22" s="22" t="s">
        <v>4437</v>
      </c>
    </row>
    <row r="23" spans="2:4" x14ac:dyDescent="0.4">
      <c r="B23" s="6" t="s">
        <v>4466</v>
      </c>
      <c r="C23" s="9" t="s">
        <v>1584</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8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workbookViewId="0"/>
  </sheetViews>
  <sheetFormatPr baseColWidth="10" defaultRowHeight="14.6" x14ac:dyDescent="0.4"/>
  <cols>
    <col min="2" max="2" width="9.69140625" customWidth="1"/>
    <col min="3" max="3" width="115.691406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HSMDEF-DEFI-IMPL'!A1", "Zurück")</f>
        <v>Zurück</v>
      </c>
    </row>
    <row r="3" spans="1:15" x14ac:dyDescent="0.4">
      <c r="B3" s="7" t="s">
        <v>6268</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597</v>
      </c>
      <c r="C7" s="6" t="s">
        <v>557</v>
      </c>
      <c r="D7" s="9" t="s">
        <v>6225</v>
      </c>
      <c r="E7" s="9" t="s">
        <v>1670</v>
      </c>
      <c r="F7" s="9" t="s">
        <v>240</v>
      </c>
      <c r="G7" s="9" t="s">
        <v>5421</v>
      </c>
      <c r="H7" s="9" t="s">
        <v>3924</v>
      </c>
      <c r="I7" s="9" t="s">
        <v>6226</v>
      </c>
      <c r="J7" s="9" t="s">
        <v>1939</v>
      </c>
      <c r="K7" s="9" t="s">
        <v>6227</v>
      </c>
      <c r="L7" s="9" t="s">
        <v>1939</v>
      </c>
      <c r="M7" s="9" t="s">
        <v>6227</v>
      </c>
      <c r="N7" s="9" t="s">
        <v>240</v>
      </c>
      <c r="O7" s="9" t="s">
        <v>5421</v>
      </c>
    </row>
    <row r="8" spans="1:15" ht="24.9" x14ac:dyDescent="0.4">
      <c r="B8" s="10" t="s">
        <v>598</v>
      </c>
      <c r="C8" s="10" t="s">
        <v>559</v>
      </c>
      <c r="D8" s="11" t="s">
        <v>6228</v>
      </c>
      <c r="E8" s="11" t="s">
        <v>1585</v>
      </c>
      <c r="F8" s="11" t="s">
        <v>600</v>
      </c>
      <c r="G8" s="11" t="s">
        <v>6229</v>
      </c>
      <c r="H8" s="11" t="s">
        <v>4280</v>
      </c>
      <c r="I8" s="11" t="s">
        <v>6230</v>
      </c>
      <c r="J8" s="11" t="s">
        <v>2441</v>
      </c>
      <c r="K8" s="11" t="s">
        <v>6231</v>
      </c>
      <c r="L8" s="11" t="s">
        <v>600</v>
      </c>
      <c r="M8" s="11" t="s">
        <v>6229</v>
      </c>
      <c r="N8" s="11" t="s">
        <v>1411</v>
      </c>
      <c r="O8" s="11" t="s">
        <v>6232</v>
      </c>
    </row>
    <row r="9" spans="1:15" ht="24.9" x14ac:dyDescent="0.4">
      <c r="B9" s="6" t="s">
        <v>601</v>
      </c>
      <c r="C9" s="6" t="s">
        <v>561</v>
      </c>
      <c r="D9" s="9" t="s">
        <v>6233</v>
      </c>
      <c r="E9" s="9" t="s">
        <v>1851</v>
      </c>
      <c r="F9" s="9" t="s">
        <v>603</v>
      </c>
      <c r="G9" s="9" t="s">
        <v>6234</v>
      </c>
      <c r="H9" s="9" t="s">
        <v>6235</v>
      </c>
      <c r="I9" s="9" t="s">
        <v>6236</v>
      </c>
      <c r="J9" s="9" t="s">
        <v>4253</v>
      </c>
      <c r="K9" s="9" t="s">
        <v>6237</v>
      </c>
      <c r="L9" s="9" t="s">
        <v>2038</v>
      </c>
      <c r="M9" s="9" t="s">
        <v>6238</v>
      </c>
      <c r="N9" s="9" t="s">
        <v>2038</v>
      </c>
      <c r="O9" s="9" t="s">
        <v>6238</v>
      </c>
    </row>
    <row r="10" spans="1:15" ht="24.9" x14ac:dyDescent="0.4">
      <c r="B10" s="10" t="s">
        <v>604</v>
      </c>
      <c r="C10" s="10" t="s">
        <v>565</v>
      </c>
      <c r="D10" s="11" t="s">
        <v>6239</v>
      </c>
      <c r="E10" s="11" t="s">
        <v>1668</v>
      </c>
      <c r="F10" s="11" t="s">
        <v>230</v>
      </c>
      <c r="G10" s="11" t="s">
        <v>6240</v>
      </c>
      <c r="H10" s="11" t="s">
        <v>6241</v>
      </c>
      <c r="I10" s="11" t="s">
        <v>6242</v>
      </c>
      <c r="J10" s="11" t="s">
        <v>2982</v>
      </c>
      <c r="K10" s="11" t="s">
        <v>6243</v>
      </c>
      <c r="L10" s="11" t="s">
        <v>1243</v>
      </c>
      <c r="M10" s="11" t="s">
        <v>6244</v>
      </c>
      <c r="N10" s="11" t="s">
        <v>1943</v>
      </c>
      <c r="O10" s="11" t="s">
        <v>6245</v>
      </c>
    </row>
    <row r="11" spans="1:15" ht="24.9" x14ac:dyDescent="0.4">
      <c r="B11" s="6" t="s">
        <v>605</v>
      </c>
      <c r="C11" s="6" t="s">
        <v>569</v>
      </c>
      <c r="D11" s="9" t="s">
        <v>6246</v>
      </c>
      <c r="E11" s="9" t="s">
        <v>1621</v>
      </c>
      <c r="F11" s="9" t="s">
        <v>607</v>
      </c>
      <c r="G11" s="9" t="s">
        <v>5421</v>
      </c>
      <c r="H11" s="9" t="s">
        <v>6247</v>
      </c>
      <c r="I11" s="9" t="s">
        <v>6248</v>
      </c>
      <c r="J11" s="9" t="s">
        <v>2984</v>
      </c>
      <c r="K11" s="9" t="s">
        <v>6249</v>
      </c>
      <c r="L11" s="9" t="s">
        <v>1945</v>
      </c>
      <c r="M11" s="9" t="s">
        <v>5945</v>
      </c>
      <c r="N11" s="9" t="s">
        <v>2984</v>
      </c>
      <c r="O11" s="9" t="s">
        <v>6249</v>
      </c>
    </row>
    <row r="12" spans="1:15" ht="24.9" x14ac:dyDescent="0.4">
      <c r="B12" s="10" t="s">
        <v>608</v>
      </c>
      <c r="C12" s="10" t="s">
        <v>573</v>
      </c>
      <c r="D12" s="11" t="s">
        <v>6250</v>
      </c>
      <c r="E12" s="11" t="s">
        <v>1853</v>
      </c>
      <c r="F12" s="11" t="s">
        <v>127</v>
      </c>
      <c r="G12" s="11" t="s">
        <v>6234</v>
      </c>
      <c r="H12" s="11" t="s">
        <v>6251</v>
      </c>
      <c r="I12" s="11" t="s">
        <v>6252</v>
      </c>
      <c r="J12" s="11" t="s">
        <v>2310</v>
      </c>
      <c r="K12" s="11" t="s">
        <v>6253</v>
      </c>
      <c r="L12" s="11" t="s">
        <v>883</v>
      </c>
      <c r="M12" s="11" t="s">
        <v>6254</v>
      </c>
      <c r="N12" s="11" t="s">
        <v>883</v>
      </c>
      <c r="O12" s="11" t="s">
        <v>6254</v>
      </c>
    </row>
    <row r="13" spans="1:15" ht="24.9" x14ac:dyDescent="0.4">
      <c r="B13" s="6" t="s">
        <v>609</v>
      </c>
      <c r="C13" s="6" t="s">
        <v>368</v>
      </c>
      <c r="D13" s="9" t="s">
        <v>6255</v>
      </c>
      <c r="E13" s="9" t="s">
        <v>1632</v>
      </c>
      <c r="F13" s="9" t="s">
        <v>342</v>
      </c>
      <c r="G13" s="9" t="s">
        <v>5421</v>
      </c>
      <c r="H13" s="9" t="s">
        <v>2520</v>
      </c>
      <c r="I13" s="9" t="s">
        <v>6256</v>
      </c>
      <c r="J13" s="9" t="s">
        <v>1183</v>
      </c>
      <c r="K13" s="9" t="s">
        <v>6249</v>
      </c>
      <c r="L13" s="9" t="s">
        <v>342</v>
      </c>
      <c r="M13" s="9" t="s">
        <v>5421</v>
      </c>
      <c r="N13" s="9" t="s">
        <v>2440</v>
      </c>
      <c r="O13" s="9" t="s">
        <v>6227</v>
      </c>
    </row>
    <row r="14" spans="1:15" ht="24.9" x14ac:dyDescent="0.4">
      <c r="B14" s="10" t="s">
        <v>610</v>
      </c>
      <c r="C14" s="10" t="s">
        <v>578</v>
      </c>
      <c r="D14" s="11" t="s">
        <v>6257</v>
      </c>
      <c r="E14" s="11" t="s">
        <v>1949</v>
      </c>
      <c r="F14" s="11" t="s">
        <v>612</v>
      </c>
      <c r="G14" s="11" t="s">
        <v>6258</v>
      </c>
      <c r="H14" s="11" t="s">
        <v>6259</v>
      </c>
      <c r="I14" s="11" t="s">
        <v>6260</v>
      </c>
      <c r="J14" s="11" t="s">
        <v>6261</v>
      </c>
      <c r="K14" s="11" t="s">
        <v>6262</v>
      </c>
      <c r="L14" s="11" t="s">
        <v>612</v>
      </c>
      <c r="M14" s="11" t="s">
        <v>6258</v>
      </c>
      <c r="N14" s="11" t="s">
        <v>2985</v>
      </c>
      <c r="O14" s="11" t="s">
        <v>6263</v>
      </c>
    </row>
    <row r="15" spans="1:15" ht="24.9" x14ac:dyDescent="0.4">
      <c r="B15" s="6" t="s">
        <v>613</v>
      </c>
      <c r="C15" s="6" t="s">
        <v>582</v>
      </c>
      <c r="D15" s="9" t="s">
        <v>6264</v>
      </c>
      <c r="E15" s="9" t="s">
        <v>1835</v>
      </c>
      <c r="F15" s="9" t="s">
        <v>615</v>
      </c>
      <c r="G15" s="9" t="s">
        <v>6258</v>
      </c>
      <c r="H15" s="9" t="s">
        <v>6265</v>
      </c>
      <c r="I15" s="9" t="s">
        <v>6266</v>
      </c>
      <c r="J15" s="9" t="s">
        <v>3563</v>
      </c>
      <c r="K15" s="9" t="s">
        <v>6263</v>
      </c>
      <c r="L15" s="9" t="s">
        <v>615</v>
      </c>
      <c r="M15" s="9" t="s">
        <v>6258</v>
      </c>
      <c r="N15" s="9" t="s">
        <v>1256</v>
      </c>
      <c r="O15" s="9" t="s">
        <v>6267</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8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workbookViewId="0"/>
  </sheetViews>
  <sheetFormatPr baseColWidth="10" defaultRowHeight="14.6" x14ac:dyDescent="0.4"/>
  <cols>
    <col min="2" max="2" width="9.69140625" customWidth="1"/>
    <col min="3" max="3" width="63.304687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HSMDEF-DEFI-IMPL'!A1", "Zurück")</f>
        <v>Zurück</v>
      </c>
    </row>
    <row r="3" spans="1:13" x14ac:dyDescent="0.4">
      <c r="B3" s="7" t="s">
        <v>5437</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61</v>
      </c>
      <c r="C7" s="21"/>
      <c r="D7" s="29"/>
      <c r="E7" s="29"/>
      <c r="F7" s="29"/>
      <c r="G7" s="29"/>
      <c r="H7" s="29"/>
      <c r="I7" s="29"/>
      <c r="J7" s="29"/>
      <c r="K7" s="29"/>
      <c r="L7" s="29"/>
      <c r="M7" s="29"/>
    </row>
    <row r="8" spans="1:13" ht="24.9" x14ac:dyDescent="0.4">
      <c r="B8" s="6" t="s">
        <v>164</v>
      </c>
      <c r="C8" s="6" t="s">
        <v>165</v>
      </c>
      <c r="D8" s="9" t="s">
        <v>5420</v>
      </c>
      <c r="E8" s="9" t="s">
        <v>1597</v>
      </c>
      <c r="F8" s="9" t="s">
        <v>89</v>
      </c>
      <c r="G8" s="9" t="s">
        <v>5421</v>
      </c>
      <c r="H8" s="9" t="s">
        <v>956</v>
      </c>
      <c r="I8" s="9" t="s">
        <v>5422</v>
      </c>
      <c r="J8" s="9" t="s">
        <v>1667</v>
      </c>
      <c r="K8" s="9" t="s">
        <v>5423</v>
      </c>
      <c r="L8" s="9" t="s">
        <v>89</v>
      </c>
      <c r="M8" s="9" t="s">
        <v>5421</v>
      </c>
    </row>
    <row r="9" spans="1:13" x14ac:dyDescent="0.4">
      <c r="B9" s="21" t="s">
        <v>41</v>
      </c>
      <c r="C9" s="21"/>
      <c r="D9" s="29"/>
      <c r="E9" s="29"/>
      <c r="F9" s="29"/>
      <c r="G9" s="29"/>
      <c r="H9" s="29"/>
      <c r="I9" s="29"/>
      <c r="J9" s="29"/>
      <c r="K9" s="29"/>
      <c r="L9" s="29"/>
      <c r="M9" s="29"/>
    </row>
    <row r="10" spans="1:13" ht="24.9" x14ac:dyDescent="0.4">
      <c r="B10" s="6" t="s">
        <v>166</v>
      </c>
      <c r="C10" s="6" t="s">
        <v>139</v>
      </c>
      <c r="D10" s="9" t="s">
        <v>5424</v>
      </c>
      <c r="E10" s="9" t="s">
        <v>1588</v>
      </c>
      <c r="F10" s="9" t="s">
        <v>168</v>
      </c>
      <c r="G10" s="9" t="s">
        <v>5425</v>
      </c>
      <c r="H10" s="9" t="s">
        <v>916</v>
      </c>
      <c r="I10" s="9" t="s">
        <v>5426</v>
      </c>
      <c r="J10" s="9" t="s">
        <v>934</v>
      </c>
      <c r="K10" s="9" t="s">
        <v>5427</v>
      </c>
      <c r="L10" s="9" t="s">
        <v>168</v>
      </c>
      <c r="M10" s="9" t="s">
        <v>5425</v>
      </c>
    </row>
    <row r="11" spans="1:13" ht="24.9" x14ac:dyDescent="0.4">
      <c r="B11" s="6" t="s">
        <v>169</v>
      </c>
      <c r="C11" s="6" t="s">
        <v>43</v>
      </c>
      <c r="D11" s="9" t="s">
        <v>5428</v>
      </c>
      <c r="E11" s="9" t="s">
        <v>1584</v>
      </c>
      <c r="F11" s="9" t="s">
        <v>49</v>
      </c>
      <c r="G11" s="9" t="s">
        <v>5429</v>
      </c>
      <c r="H11" s="9" t="s">
        <v>49</v>
      </c>
      <c r="I11" s="9" t="s">
        <v>5429</v>
      </c>
      <c r="J11" s="9" t="s">
        <v>856</v>
      </c>
      <c r="K11" s="9" t="s">
        <v>5430</v>
      </c>
      <c r="L11" s="9" t="s">
        <v>1008</v>
      </c>
      <c r="M11" s="9" t="s">
        <v>5431</v>
      </c>
    </row>
    <row r="12" spans="1:13" ht="24.9" x14ac:dyDescent="0.4">
      <c r="B12" s="6" t="s">
        <v>170</v>
      </c>
      <c r="C12" s="6" t="s">
        <v>47</v>
      </c>
      <c r="D12" s="9" t="s">
        <v>5430</v>
      </c>
      <c r="E12" s="9" t="s">
        <v>1584</v>
      </c>
      <c r="F12" s="9" t="s">
        <v>143</v>
      </c>
      <c r="G12" s="9" t="s">
        <v>5429</v>
      </c>
      <c r="H12" s="9" t="s">
        <v>143</v>
      </c>
      <c r="I12" s="9" t="s">
        <v>5429</v>
      </c>
      <c r="J12" s="9" t="s">
        <v>897</v>
      </c>
      <c r="K12" s="9" t="s">
        <v>5432</v>
      </c>
      <c r="L12" s="9" t="s">
        <v>143</v>
      </c>
      <c r="M12" s="9" t="s">
        <v>5429</v>
      </c>
    </row>
    <row r="13" spans="1:13" ht="24.9" x14ac:dyDescent="0.4">
      <c r="B13" s="6" t="s">
        <v>171</v>
      </c>
      <c r="C13" s="6" t="s">
        <v>51</v>
      </c>
      <c r="D13" s="9" t="s">
        <v>5433</v>
      </c>
      <c r="E13" s="9" t="s">
        <v>1586</v>
      </c>
      <c r="F13" s="9" t="s">
        <v>45</v>
      </c>
      <c r="G13" s="9" t="s">
        <v>5434</v>
      </c>
      <c r="H13" s="9" t="s">
        <v>899</v>
      </c>
      <c r="I13" s="9" t="s">
        <v>5435</v>
      </c>
      <c r="J13" s="9" t="s">
        <v>898</v>
      </c>
      <c r="K13" s="9" t="s">
        <v>5436</v>
      </c>
      <c r="L13" s="9" t="s">
        <v>45</v>
      </c>
      <c r="M13" s="9" t="s">
        <v>5434</v>
      </c>
    </row>
  </sheetData>
  <mergeCells count="11">
    <mergeCell ref="B7:M7"/>
    <mergeCell ref="B9:M9"/>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8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heetViews>
  <sheetFormatPr baseColWidth="10" defaultRowHeight="14.6" x14ac:dyDescent="0.4"/>
  <cols>
    <col min="2" max="2" width="9.69140625" customWidth="1"/>
    <col min="3" max="3" width="115.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HSMDEF-DEFI-IMPL'!A1", "Zurück")</f>
        <v>Zurück</v>
      </c>
    </row>
    <row r="3" spans="1:9" x14ac:dyDescent="0.4">
      <c r="B3" s="7" t="s">
        <v>6819</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597</v>
      </c>
      <c r="C6" s="6" t="s">
        <v>557</v>
      </c>
      <c r="D6" s="9" t="s">
        <v>1698</v>
      </c>
      <c r="E6" s="9" t="s">
        <v>1625</v>
      </c>
      <c r="F6" s="9" t="s">
        <v>3326</v>
      </c>
      <c r="G6" s="9" t="s">
        <v>1597</v>
      </c>
      <c r="H6" s="9" t="s">
        <v>1586</v>
      </c>
      <c r="I6" s="9" t="s">
        <v>3326</v>
      </c>
    </row>
    <row r="7" spans="1:9" x14ac:dyDescent="0.4">
      <c r="B7" s="10" t="s">
        <v>598</v>
      </c>
      <c r="C7" s="10" t="s">
        <v>559</v>
      </c>
      <c r="D7" s="11" t="s">
        <v>1851</v>
      </c>
      <c r="E7" s="11" t="s">
        <v>1663</v>
      </c>
      <c r="F7" s="11" t="s">
        <v>3326</v>
      </c>
      <c r="G7" s="11" t="s">
        <v>1584</v>
      </c>
      <c r="H7" s="11" t="s">
        <v>1586</v>
      </c>
      <c r="I7" s="11" t="s">
        <v>3326</v>
      </c>
    </row>
    <row r="8" spans="1:9" x14ac:dyDescent="0.4">
      <c r="B8" s="6" t="s">
        <v>601</v>
      </c>
      <c r="C8" s="6" t="s">
        <v>561</v>
      </c>
      <c r="D8" s="9" t="s">
        <v>1940</v>
      </c>
      <c r="E8" s="9" t="s">
        <v>1665</v>
      </c>
      <c r="F8" s="9" t="s">
        <v>3326</v>
      </c>
      <c r="G8" s="9" t="s">
        <v>1599</v>
      </c>
      <c r="H8" s="9" t="s">
        <v>1584</v>
      </c>
      <c r="I8" s="9" t="s">
        <v>3326</v>
      </c>
    </row>
    <row r="9" spans="1:9" x14ac:dyDescent="0.4">
      <c r="B9" s="10" t="s">
        <v>604</v>
      </c>
      <c r="C9" s="10" t="s">
        <v>565</v>
      </c>
      <c r="D9" s="11" t="s">
        <v>1693</v>
      </c>
      <c r="E9" s="11" t="s">
        <v>1584</v>
      </c>
      <c r="F9" s="11" t="s">
        <v>3326</v>
      </c>
      <c r="G9" s="11" t="s">
        <v>1597</v>
      </c>
      <c r="H9" s="11" t="s">
        <v>1586</v>
      </c>
      <c r="I9" s="11" t="s">
        <v>3326</v>
      </c>
    </row>
    <row r="10" spans="1:9" x14ac:dyDescent="0.4">
      <c r="B10" s="6" t="s">
        <v>605</v>
      </c>
      <c r="C10" s="6" t="s">
        <v>569</v>
      </c>
      <c r="D10" s="9" t="s">
        <v>1944</v>
      </c>
      <c r="E10" s="9" t="s">
        <v>1599</v>
      </c>
      <c r="F10" s="9" t="s">
        <v>3326</v>
      </c>
      <c r="G10" s="9" t="s">
        <v>1584</v>
      </c>
      <c r="H10" s="9" t="s">
        <v>1586</v>
      </c>
      <c r="I10" s="9" t="s">
        <v>3326</v>
      </c>
    </row>
    <row r="11" spans="1:9" x14ac:dyDescent="0.4">
      <c r="B11" s="10" t="s">
        <v>608</v>
      </c>
      <c r="C11" s="10" t="s">
        <v>573</v>
      </c>
      <c r="D11" s="11" t="s">
        <v>1643</v>
      </c>
      <c r="E11" s="11" t="s">
        <v>1585</v>
      </c>
      <c r="F11" s="11" t="s">
        <v>3326</v>
      </c>
      <c r="G11" s="11" t="s">
        <v>1584</v>
      </c>
      <c r="H11" s="11" t="s">
        <v>1586</v>
      </c>
      <c r="I11" s="11" t="s">
        <v>3326</v>
      </c>
    </row>
    <row r="12" spans="1:9" x14ac:dyDescent="0.4">
      <c r="B12" s="6" t="s">
        <v>609</v>
      </c>
      <c r="C12" s="6" t="s">
        <v>368</v>
      </c>
      <c r="D12" s="9" t="s">
        <v>1745</v>
      </c>
      <c r="E12" s="9" t="s">
        <v>1584</v>
      </c>
      <c r="F12" s="9" t="s">
        <v>3326</v>
      </c>
      <c r="G12" s="9" t="s">
        <v>1584</v>
      </c>
      <c r="H12" s="9" t="s">
        <v>1586</v>
      </c>
      <c r="I12" s="9" t="s">
        <v>3326</v>
      </c>
    </row>
    <row r="13" spans="1:9" x14ac:dyDescent="0.4">
      <c r="B13" s="10" t="s">
        <v>610</v>
      </c>
      <c r="C13" s="10" t="s">
        <v>578</v>
      </c>
      <c r="D13" s="11" t="s">
        <v>1947</v>
      </c>
      <c r="E13" s="11" t="s">
        <v>1586</v>
      </c>
      <c r="F13" s="11" t="s">
        <v>3326</v>
      </c>
      <c r="G13" s="11" t="s">
        <v>1597</v>
      </c>
      <c r="H13" s="11" t="s">
        <v>1586</v>
      </c>
      <c r="I13" s="11" t="s">
        <v>3326</v>
      </c>
    </row>
    <row r="14" spans="1:9" x14ac:dyDescent="0.4">
      <c r="B14" s="6" t="s">
        <v>613</v>
      </c>
      <c r="C14" s="6" t="s">
        <v>582</v>
      </c>
      <c r="D14" s="9" t="s">
        <v>1949</v>
      </c>
      <c r="E14" s="9" t="s">
        <v>1586</v>
      </c>
      <c r="F14" s="9" t="s">
        <v>3326</v>
      </c>
      <c r="G14" s="9" t="s">
        <v>1584</v>
      </c>
      <c r="H14" s="9" t="s">
        <v>1586</v>
      </c>
      <c r="I14" s="9" t="s">
        <v>3326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8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heetViews>
  <sheetFormatPr baseColWidth="10" defaultRowHeight="14.6" x14ac:dyDescent="0.4"/>
  <cols>
    <col min="2" max="2" width="9.69140625" customWidth="1"/>
    <col min="3" max="3" width="63.304687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HSMDEF-DEFI-IMPL'!A1", "Zurück")</f>
        <v>Zurück</v>
      </c>
    </row>
    <row r="3" spans="1:9" x14ac:dyDescent="0.4">
      <c r="B3" s="7" t="s">
        <v>6785</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61</v>
      </c>
      <c r="C6" s="21"/>
      <c r="D6" s="29"/>
      <c r="E6" s="29"/>
      <c r="F6" s="29"/>
      <c r="G6" s="29"/>
      <c r="H6" s="29"/>
      <c r="I6" s="29"/>
    </row>
    <row r="7" spans="1:9" x14ac:dyDescent="0.4">
      <c r="B7" s="6" t="s">
        <v>164</v>
      </c>
      <c r="C7" s="6" t="s">
        <v>165</v>
      </c>
      <c r="D7" s="9" t="s">
        <v>1599</v>
      </c>
      <c r="E7" s="9" t="s">
        <v>1595</v>
      </c>
      <c r="F7" s="9" t="s">
        <v>3326</v>
      </c>
      <c r="G7" s="9" t="s">
        <v>1661</v>
      </c>
      <c r="H7" s="9" t="s">
        <v>1586</v>
      </c>
      <c r="I7" s="9" t="s">
        <v>3326</v>
      </c>
    </row>
    <row r="8" spans="1:9" x14ac:dyDescent="0.4">
      <c r="B8" s="21" t="s">
        <v>41</v>
      </c>
      <c r="C8" s="21"/>
      <c r="D8" s="29"/>
      <c r="E8" s="29"/>
      <c r="F8" s="29"/>
      <c r="G8" s="29"/>
      <c r="H8" s="29"/>
      <c r="I8" s="29"/>
    </row>
    <row r="9" spans="1:9" x14ac:dyDescent="0.4">
      <c r="B9" s="6" t="s">
        <v>166</v>
      </c>
      <c r="C9" s="6" t="s">
        <v>139</v>
      </c>
      <c r="D9" s="9" t="s">
        <v>1668</v>
      </c>
      <c r="E9" s="9" t="s">
        <v>1595</v>
      </c>
      <c r="F9" s="9" t="s">
        <v>3326</v>
      </c>
      <c r="G9" s="9" t="s">
        <v>1625</v>
      </c>
      <c r="H9" s="9" t="s">
        <v>1595</v>
      </c>
      <c r="I9" s="9" t="s">
        <v>3326</v>
      </c>
    </row>
    <row r="10" spans="1:9" x14ac:dyDescent="0.4">
      <c r="B10" s="6" t="s">
        <v>169</v>
      </c>
      <c r="C10" s="6" t="s">
        <v>43</v>
      </c>
      <c r="D10" s="9" t="s">
        <v>1585</v>
      </c>
      <c r="E10" s="9" t="s">
        <v>1586</v>
      </c>
      <c r="F10" s="9" t="s">
        <v>3326</v>
      </c>
      <c r="G10" s="9" t="s">
        <v>1661</v>
      </c>
      <c r="H10" s="9" t="s">
        <v>1586</v>
      </c>
      <c r="I10" s="9" t="s">
        <v>3326</v>
      </c>
    </row>
    <row r="11" spans="1:9" x14ac:dyDescent="0.4">
      <c r="B11" s="6" t="s">
        <v>170</v>
      </c>
      <c r="C11" s="6" t="s">
        <v>47</v>
      </c>
      <c r="D11" s="9" t="s">
        <v>1661</v>
      </c>
      <c r="E11" s="9" t="s">
        <v>1586</v>
      </c>
      <c r="F11" s="9" t="s">
        <v>3326</v>
      </c>
      <c r="G11" s="9" t="s">
        <v>1584</v>
      </c>
      <c r="H11" s="9" t="s">
        <v>1586</v>
      </c>
      <c r="I11" s="9" t="s">
        <v>3326</v>
      </c>
    </row>
    <row r="12" spans="1:9" x14ac:dyDescent="0.4">
      <c r="B12" s="6" t="s">
        <v>171</v>
      </c>
      <c r="C12" s="6" t="s">
        <v>51</v>
      </c>
      <c r="D12" s="9" t="s">
        <v>1584</v>
      </c>
      <c r="E12" s="9" t="s">
        <v>1586</v>
      </c>
      <c r="F12" s="9" t="s">
        <v>3326</v>
      </c>
      <c r="G12" s="9" t="s">
        <v>1595</v>
      </c>
      <c r="H12" s="9" t="s">
        <v>1586</v>
      </c>
      <c r="I12" s="9" t="s">
        <v>3326</v>
      </c>
    </row>
  </sheetData>
  <mergeCells count="6">
    <mergeCell ref="B8:I8"/>
    <mergeCell ref="B4:B5"/>
    <mergeCell ref="C4:C5"/>
    <mergeCell ref="D4:F4"/>
    <mergeCell ref="G4:I4"/>
    <mergeCell ref="B6:I6"/>
  </mergeCells>
  <pageMargins left="0.7" right="0.7" top="0.75" bottom="0.75" header="0.3" footer="0.3"/>
  <pageSetup paperSize="9" orientation="portrait" horizontalDpi="300" verticalDpi="300"/>
</worksheet>
</file>

<file path=xl/worksheets/sheet8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4.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HSMDEF-DEFI-IMPL'!A1", "Zurück")</f>
        <v>Zurück</v>
      </c>
    </row>
    <row r="3" spans="1:7" x14ac:dyDescent="0.4">
      <c r="B3" s="7" t="s">
        <v>6896</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3850</v>
      </c>
      <c r="C6" s="5" t="s">
        <v>1928</v>
      </c>
      <c r="D6" s="5" t="s">
        <v>1739</v>
      </c>
      <c r="E6" s="5" t="s">
        <v>1689</v>
      </c>
      <c r="F6" s="5" t="s">
        <v>1597</v>
      </c>
      <c r="G6" s="5" t="s">
        <v>1588</v>
      </c>
    </row>
  </sheetData>
  <mergeCells count="2">
    <mergeCell ref="B4:D4"/>
    <mergeCell ref="E4:G4"/>
  </mergeCells>
  <pageMargins left="0.7" right="0.7" top="0.75" bottom="0.75" header="0.3" footer="0.3"/>
  <pageSetup paperSize="9" orientation="portrait" horizontalDpi="300" verticalDpi="30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HYPERLINK("#'CHE - K3_1_QI'!A1", "Qualitätsindikatoren: Übersicht über Auffälligkeiten und Qualitätssicherungsmaßnahmen gem. § 17 DeQS-RL")</f>
        <v>Qualitätsindikatoren: Übersicht über Auffälligkeiten und Qualitätssicherungsmaßnahmen gem. § 17 DeQS-RL</v>
      </c>
      <c r="C6" s="2" t="str">
        <f>HYPERLINK("#'CHE - K3_1_QI'!A1", "K3_1_QI")</f>
        <v>K3_1_QI</v>
      </c>
    </row>
    <row r="7" spans="1:3" x14ac:dyDescent="0.4">
      <c r="B7" s="2" t="str">
        <f>HYPERLINK("#'CHE - K3_1_AK'!A1", "Auffälligkeitskriterien: Übersicht über Auffälligkeiten und Qualitätssicherungsmaßnahmen gem. § 17 DeQS-RL")</f>
        <v>Auffälligkeitskriterien: Übersicht über Auffälligkeiten und Qualitätssicherungsmaßnahmen gem. § 17 DeQS-RL</v>
      </c>
      <c r="C7" s="2" t="str">
        <f>HYPERLINK("#'CHE - K3_1_AK'!A1", "K3_1_AK")</f>
        <v>K3_1_AK</v>
      </c>
    </row>
    <row r="8" spans="1:3" x14ac:dyDescent="0.4">
      <c r="B8" s="2" t="str">
        <f>HYPERLINK("#'CHE - K3_2_QI'!A1", "Qualitätsindikatoren: Auffälligkeiten und Bewertungen nach Abschluss des Stellungnahmeverfahrens (AJ 2023)")</f>
        <v>Qualitätsindikatoren: Auffälligkeiten und Bewertungen nach Abschluss des Stellungnahmeverfahrens (AJ 2023)</v>
      </c>
      <c r="C8" s="2" t="str">
        <f>HYPERLINK("#'CHE - K3_2_QI'!A1", "K3_2_QI")</f>
        <v>K3_2_QI</v>
      </c>
    </row>
    <row r="9" spans="1:3" x14ac:dyDescent="0.4">
      <c r="B9" s="2" t="str">
        <f>HYPERLINK("#'CHE - K3_2_AK'!A1", "Auffälligkeitskriterien: Auffälligkeiten und Bewertungen nach Abschluss des Stellungnahmeverfahrens (AJ 2023)")</f>
        <v>Auffälligkeitskriterien: Auffälligkeiten und Bewertungen nach Abschluss des Stellungnahmeverfahrens (AJ 2023)</v>
      </c>
      <c r="C9" s="2" t="str">
        <f>HYPERLINK("#'CHE - K3_2_AK'!A1", "K3_2_AK")</f>
        <v>K3_2_AK</v>
      </c>
    </row>
    <row r="10" spans="1:3" x14ac:dyDescent="0.4">
      <c r="B10" s="2" t="str">
        <f>HYPERLINK("#'CHE - K3_3_QI'!A1", "Qualitätsindikatoren: Wiederholte Auffälligkeiten (AJ 2023 und Vorjahre)")</f>
        <v>Qualitätsindikatoren: Wiederholte Auffälligkeiten (AJ 2023 und Vorjahre)</v>
      </c>
      <c r="C10" s="2" t="str">
        <f>HYPERLINK("#'CHE - K3_3_QI'!A1", "K3_3_QI")</f>
        <v>K3_3_QI</v>
      </c>
    </row>
    <row r="11" spans="1:3" x14ac:dyDescent="0.4">
      <c r="B11" s="2" t="str">
        <f>HYPERLINK("#'CHE - K3_3_AK'!A1", "Auffälligkeitskriterien: Wiederholte Auffälligkeiten (AJ 2023 und Vorjahre)")</f>
        <v>Auffälligkeitskriterien: Wiederholte Auffälligkeiten (AJ 2023 und Vorjahre)</v>
      </c>
      <c r="C11" s="2" t="str">
        <f>HYPERLINK("#'CHE - K3_3_AK'!A1", "K3_3_AK")</f>
        <v>K3_3_AK</v>
      </c>
    </row>
    <row r="12" spans="1:3" x14ac:dyDescent="0.4">
      <c r="B12" s="2" t="str">
        <f>HYPERLINK("#'CHE - K3_4_QI'!A1", "Qualitätsindikatoren: Mehrfache Auffälligkeiten bei Leistungserbringern (AJ 2023)")</f>
        <v>Qualitätsindikatoren: Mehrfache Auffälligkeiten bei Leistungserbringern (AJ 2023)</v>
      </c>
      <c r="C12" s="2" t="str">
        <f>HYPERLINK("#'CHE - K3_4_QI'!A1", "K3_4_QI")</f>
        <v>K3_4_QI</v>
      </c>
    </row>
    <row r="13" spans="1:3" x14ac:dyDescent="0.4">
      <c r="B13" s="2" t="str">
        <f>HYPERLINK("#'CHE - K3_4_AK'!A1", "Auffälligkeitskriterien: Mehrfache Auffälligkeiten bei Leistungserbringern (AJ 2023)")</f>
        <v>Auffälligkeitskriterien: Mehrfache Auffälligkeiten bei Leistungserbringern (AJ 2023)</v>
      </c>
      <c r="C13" s="2" t="str">
        <f>HYPERLINK("#'CHE - K3_4_AK'!A1", "K3_4_AK")</f>
        <v>K3_4_AK</v>
      </c>
    </row>
    <row r="14" spans="1:3" x14ac:dyDescent="0.4">
      <c r="B14" s="2" t="str">
        <f>HYPERLINK("#'CHE - K3_5_QI'!A1", "Auffälligkeiten und Stellungnahmeverfahren nach Fallzahl pro Qualitätsindikator (AJ 2023)")</f>
        <v>Auffälligkeiten und Stellungnahmeverfahren nach Fallzahl pro Qualitätsindikator (AJ 2023)</v>
      </c>
      <c r="C14" s="2" t="str">
        <f>HYPERLINK("#'CHE - K3_5_QI'!A1", "K3_5_QI")</f>
        <v>K3_5_QI</v>
      </c>
    </row>
    <row r="15" spans="1:3" x14ac:dyDescent="0.4">
      <c r="B15" s="2" t="str">
        <f>HYPERLINK("#'CHE - A_1_QI'!A1", "Qualitätsindikatoren: Art der Auffälligkeit (AJ 2023)")</f>
        <v>Qualitätsindikatoren: Art der Auffälligkeit (AJ 2023)</v>
      </c>
      <c r="C15" s="2" t="str">
        <f>HYPERLINK("#'CHE - A_1_QI'!A1", "A_1_QI")</f>
        <v>A_1_QI</v>
      </c>
    </row>
    <row r="16" spans="1:3" x14ac:dyDescent="0.4">
      <c r="B16" s="2" t="str">
        <f>HYPERLINK("#'CHE - A_1_AK'!A1", "Auffälligkeitskriterien: Art der Auffälligkeit (AJ 2023)")</f>
        <v>Auffälligkeitskriterien: Art der Auffälligkeit (AJ 2023)</v>
      </c>
      <c r="C16" s="2" t="str">
        <f>HYPERLINK("#'CHE - A_1_AK'!A1", "A_1_AK")</f>
        <v>A_1_AK</v>
      </c>
    </row>
    <row r="17" spans="2:3" x14ac:dyDescent="0.4">
      <c r="B17" s="2" t="str">
        <f>HYPERLINK("#'CHE - A_2_QI_a'!A1", "Qualitätsindikatoren: Stellungnahmeverfahren (AJ 2023)")</f>
        <v>Qualitätsindikatoren: Stellungnahmeverfahren (AJ 2023)</v>
      </c>
      <c r="C17" s="2" t="str">
        <f>HYPERLINK("#'CHE - A_2_QI_a'!A1", "A_2_QI_a")</f>
        <v>A_2_QI_a</v>
      </c>
    </row>
    <row r="18" spans="2:3" x14ac:dyDescent="0.4">
      <c r="B18" s="2" t="str">
        <f>HYPERLINK("#'CHE - A_2_AK_a'!A1", "Auffälligkeitskriterien: Stellungnahmeverfahren (AJ 2023)")</f>
        <v>Auffälligkeitskriterien: Stellungnahmeverfahren (AJ 2023)</v>
      </c>
      <c r="C18" s="2" t="str">
        <f>HYPERLINK("#'CHE - A_2_AK_a'!A1", "A_2_AK_a")</f>
        <v>A_2_AK_a</v>
      </c>
    </row>
    <row r="19" spans="2:3" x14ac:dyDescent="0.4">
      <c r="B19" s="2" t="str">
        <f>HYPERLINK("#'CHE - A_2_QI_b'!A1", "Qualitätsindikatoren: Freitextkommentare zur Nicht-Einleitung von Stellungnahmeverfahren (AJ 2023)")</f>
        <v>Qualitätsindikatoren: Freitextkommentare zur Nicht-Einleitung von Stellungnahmeverfahren (AJ 2023)</v>
      </c>
      <c r="C19" s="2" t="str">
        <f>HYPERLINK("#'CHE - A_2_QI_b'!A1", "A_2_QI_b")</f>
        <v>A_2_QI_b</v>
      </c>
    </row>
    <row r="20" spans="2:3" x14ac:dyDescent="0.4">
      <c r="B20" s="2" t="str">
        <f>HYPERLINK("#'CHE - A_2_AK_b'!A1", "Auffälligkeitskriterien: Freitextkommentare zur Nicht-Einleitung von Stellungnahmeverfahren (AJ 2023)")</f>
        <v>Auffälligkeitskriterien: Freitextkommentare zur Nicht-Einleitung von Stellungnahmeverfahren (AJ 2023)</v>
      </c>
      <c r="C20" s="2" t="str">
        <f>HYPERLINK("#'CHE - A_2_AK_b'!A1", "A_2_AK_b")</f>
        <v>A_2_AK_b</v>
      </c>
    </row>
    <row r="21" spans="2:3" x14ac:dyDescent="0.4">
      <c r="B21" s="2" t="str">
        <f>HYPERLINK("#'CHE - A_3_AK_a'!A1", "Auffälligkeitskriterien: Bewertung der qualitativ auffälligen Ergebnisse (AJ 2023)")</f>
        <v>Auffälligkeitskriterien: Bewertung der qualitativ auffälligen Ergebnisse (AJ 2023)</v>
      </c>
      <c r="C21" s="2" t="str">
        <f>HYPERLINK("#'CHE - A_3_AK_a'!A1", "A_3_AK_a")</f>
        <v>A_3_AK_a</v>
      </c>
    </row>
    <row r="22" spans="2:3" x14ac:dyDescent="0.4">
      <c r="B22" s="2" t="str">
        <f>HYPERLINK("#'CHE - A_3_AK_b'!A1", "Auffälligkeitskriterien: Freitextkommentare zur Bewertung der qualitativ auffälligen Ergebnisse (AJ 2023)")</f>
        <v>Auffälligkeitskriterien: Freitextkommentare zur Bewertung der qualitativ auffälligen Ergebnisse (AJ 2023)</v>
      </c>
      <c r="C22" s="2" t="str">
        <f>HYPERLINK("#'CHE - A_3_AK_b'!A1", "A_3_AK_b")</f>
        <v>A_3_AK_b</v>
      </c>
    </row>
    <row r="23" spans="2:3" x14ac:dyDescent="0.4">
      <c r="B23" s="2" t="str">
        <f>HYPERLINK("#'CHE - A_4_QI_a'!A1", "Qualitätsindikatoren: Bewertung der qualitativ auffälligen Ergebnisse (AJ 2023)")</f>
        <v>Qualitätsindikatoren: Bewertung der qualitativ auffälligen Ergebnisse (AJ 2023)</v>
      </c>
      <c r="C23" s="2" t="str">
        <f>HYPERLINK("#'CHE - A_4_QI_a'!A1", "A_4_QI_a")</f>
        <v>A_4_QI_a</v>
      </c>
    </row>
    <row r="24" spans="2:3" x14ac:dyDescent="0.4">
      <c r="B24" s="2" t="str">
        <f>HYPERLINK("#'CHE - A_4_QI_b'!A1", "Qualitätsindikatoren: Freitextkommentare zur Bewertung der qualitativ auffälligen Ergebnisse (AJ 2023)")</f>
        <v>Qualitätsindikatoren: Freitextkommentare zur Bewertung der qualitativ auffälligen Ergebnisse (AJ 2023)</v>
      </c>
      <c r="C24" s="2" t="str">
        <f>HYPERLINK("#'CHE - A_4_QI_b'!A1", "A_4_QI_b")</f>
        <v>A_4_QI_b</v>
      </c>
    </row>
    <row r="25" spans="2:3" x14ac:dyDescent="0.4">
      <c r="B25" s="2" t="str">
        <f>HYPERLINK("#'CHE - A_5_AK_a'!A1", "Auffälligkeitskriterien: Bewertung der qualitativ unauffälligen Ergebnisse (AJ 2023)")</f>
        <v>Auffälligkeitskriterien: Bewertung der qualitativ unauffälligen Ergebnisse (AJ 2023)</v>
      </c>
      <c r="C25" s="2" t="str">
        <f>HYPERLINK("#'CHE - A_5_AK_a'!A1", "A_5_AK_a")</f>
        <v>A_5_AK_a</v>
      </c>
    </row>
    <row r="26" spans="2:3" x14ac:dyDescent="0.4">
      <c r="B26" s="2" t="str">
        <f>HYPERLINK("#'CHE - A_5_AK_b'!A1", "Auffälligkeitskriterien: Freitextkommentare zur Bewertung der qualitativ unauffälligen Ergebnisse (AJ 2023)")</f>
        <v>Auffälligkeitskriterien: Freitextkommentare zur Bewertung der qualitativ unauffälligen Ergebnisse (AJ 2023)</v>
      </c>
      <c r="C26" s="2" t="str">
        <f>HYPERLINK("#'CHE - A_5_AK_b'!A1", "A_5_AK_b")</f>
        <v>A_5_AK_b</v>
      </c>
    </row>
    <row r="27" spans="2:3" x14ac:dyDescent="0.4">
      <c r="B27" s="2" t="str">
        <f>HYPERLINK("#'CHE - A_6_QI_a'!A1", "Qualitätsindikatoren: Bewertung der qualitativ unauffälligen Ergebnisse (AJ 2023)")</f>
        <v>Qualitätsindikatoren: Bewertung der qualitativ unauffälligen Ergebnisse (AJ 2023)</v>
      </c>
      <c r="C27" s="2" t="str">
        <f>HYPERLINK("#'CHE - A_6_QI_a'!A1", "A_6_QI_a")</f>
        <v>A_6_QI_a</v>
      </c>
    </row>
    <row r="28" spans="2:3" x14ac:dyDescent="0.4">
      <c r="B28" s="2" t="str">
        <f>HYPERLINK("#'CHE - A_6_QI_b'!A1", "Qualitätsindikatoren: Freitextkommentare zur Bewertung der qualitativ unauffälligen Ergebnisse (AJ 2023)")</f>
        <v>Qualitätsindikatoren: Freitextkommentare zur Bewertung der qualitativ unauffälligen Ergebnisse (AJ 2023)</v>
      </c>
      <c r="C28" s="2" t="str">
        <f>HYPERLINK("#'CHE - A_6_QI_b'!A1", "A_6_QI_b")</f>
        <v>A_6_QI_b</v>
      </c>
    </row>
    <row r="29" spans="2:3" x14ac:dyDescent="0.4">
      <c r="B29" s="2" t="str">
        <f>HYPERLINK("#'CHE - A_7_AK_a'!A1", "Auffälligkeitskriterien: Bewertung der  Ergebnisse als Sonstiges (AJ 2023)")</f>
        <v>Auffälligkeitskriterien: Bewertung der  Ergebnisse als Sonstiges (AJ 2023)</v>
      </c>
      <c r="C29" s="2" t="str">
        <f>HYPERLINK("#'CHE - A_7_AK_a'!A1", "A_7_AK_a")</f>
        <v>A_7_AK_a</v>
      </c>
    </row>
    <row r="30" spans="2:3" x14ac:dyDescent="0.4">
      <c r="B30" s="2" t="str">
        <f>HYPERLINK("#'CHE - A_7_AK_b'!A1", "Auffälligkeitskriterien: Freitextkommentare zur Bewertung der Ergebnisse als Sonstiges (AJ 2023)")</f>
        <v>Auffälligkeitskriterien: Freitextkommentare zur Bewertung der Ergebnisse als Sonstiges (AJ 2023)</v>
      </c>
      <c r="C30" s="2" t="str">
        <f>HYPERLINK("#'CHE - A_7_AK_b'!A1", "A_7_AK_b")</f>
        <v>A_7_AK_b</v>
      </c>
    </row>
    <row r="31" spans="2:3" x14ac:dyDescent="0.4">
      <c r="B31" s="2" t="str">
        <f>HYPERLINK("#'CHE - A_8_QI_a'!A1", "Qualitätsindikatoren: Bewertung der Ergebnisse als Dokumentationsfehler oder Sonstiges (AJ 2023)")</f>
        <v>Qualitätsindikatoren: Bewertung der Ergebnisse als Dokumentationsfehler oder Sonstiges (AJ 2023)</v>
      </c>
      <c r="C31" s="2" t="str">
        <f>HYPERLINK("#'CHE - A_8_QI_a'!A1", "A_8_QI_a")</f>
        <v>A_8_QI_a</v>
      </c>
    </row>
    <row r="32" spans="2:3" x14ac:dyDescent="0.4">
      <c r="B32" s="2" t="str">
        <f>HYPERLINK("#'CHE - A_8_QI_b'!A1", "Qualitätsindikatoren: Freitextkommentare zur Bewertung der Ergebnisse als Dokumentationsfehler oder Sonstiges (AJ 2023)")</f>
        <v>Qualitätsindikatoren: Freitextkommentare zur Bewertung der Ergebnisse als Dokumentationsfehler oder Sonstiges (AJ 2023)</v>
      </c>
      <c r="C32" s="2" t="str">
        <f>HYPERLINK("#'CHE - A_8_QI_b'!A1", "A_8_QI_b")</f>
        <v>A_8_QI_b</v>
      </c>
    </row>
    <row r="33" spans="2:3" x14ac:dyDescent="0.4">
      <c r="B33" s="2" t="str">
        <f>HYPERLINK("#'CHE - A_9_QI'!A1", "Qualitätsindikatoren: Initiierung Maßnahmenstufe 1 und 2 (AJ 2023)")</f>
        <v>Qualitätsindikatoren: Initiierung Maßnahmenstufe 1 und 2 (AJ 2023)</v>
      </c>
      <c r="C33" s="2" t="str">
        <f>HYPERLINK("#'CHE - A_9_QI'!A1", "A_9_QI")</f>
        <v>A_9_QI</v>
      </c>
    </row>
    <row r="34" spans="2:3" x14ac:dyDescent="0.4">
      <c r="B34" s="2" t="str">
        <f>HYPERLINK("#'CHE - A_9_AK'!A1", "Auffälligkeitskriterien: Initiierung Maßnahmenstufe 1 und 2 (AJ 2023)")</f>
        <v>Auffälligkeitskriterien: Initiierung Maßnahmenstufe 1 und 2 (AJ 2023)</v>
      </c>
      <c r="C34" s="2" t="str">
        <f>HYPERLINK("#'CHE - A_9_AK'!A1", "A_9_AK")</f>
        <v>A_9_AK</v>
      </c>
    </row>
    <row r="35" spans="2:3" x14ac:dyDescent="0.4">
      <c r="B35" s="2" t="str">
        <f>HYPERLINK("#'CHE - A_10_QI'!A1", "Qualitätsindikatoren: Ergebnisse nach Stellungnahmeverfahren pro Bundesland (AJ 2023)")</f>
        <v>Qualitätsindikatoren: Ergebnisse nach Stellungnahmeverfahren pro Bundesland (AJ 2023)</v>
      </c>
      <c r="C35" s="2" t="str">
        <f>HYPERLINK("#'CHE - A_10_QI'!A1", "A_10_QI")</f>
        <v>A_10_QI</v>
      </c>
    </row>
    <row r="36" spans="2:3" x14ac:dyDescent="0.4">
      <c r="B36" s="2" t="str">
        <f>HYPERLINK("#'CHE - A_10_AK'!A1", "Auffälligkeitskriterien: Ergebnisse nach Stellungnahmeverfahren pro Bundesland (AJ 2023)")</f>
        <v>Auffälligkeitskriterien: Ergebnisse nach Stellungnahmeverfahren pro Bundesland (AJ 2023)</v>
      </c>
      <c r="C36" s="2" t="str">
        <f>HYPERLINK("#'CHE - A_10_AK'!A1", "A_10_AK")</f>
        <v>A_10_AK</v>
      </c>
    </row>
    <row r="37" spans="2:3" x14ac:dyDescent="0.4">
      <c r="B37" s="2" t="str">
        <f>HYPERLINK("#'CHE - A_11_AK_QI'!A1", "Qualitätsindikatoren und Auffälligkeitskriterien: Best practice (AJ 2023)")</f>
        <v>Qualitätsindikatoren und Auffälligkeitskriterien: Best practice (AJ 2023)</v>
      </c>
      <c r="C37" s="2" t="str">
        <f>HYPERLINK("#'CHE - A_11_AK_QI'!A1", "A_11_AK_QI")</f>
        <v>A_11_AK_QI</v>
      </c>
    </row>
    <row r="38" spans="2:3" x14ac:dyDescent="0.4">
      <c r="B38" s="2" t="str">
        <f>HYPERLINK("#'CHE - A_12_QI'!A1", "Darstellung des Verlaufs der Bewertung (AJ 2023)")</f>
        <v>Darstellung des Verlaufs der Bewertung (AJ 2023)</v>
      </c>
      <c r="C38" s="2" t="str">
        <f>HYPERLINK("#'CHE - A_12_QI'!A1", "A_12_QI")</f>
        <v>A_12_QI</v>
      </c>
    </row>
    <row r="39" spans="2:3" x14ac:dyDescent="0.4">
      <c r="B39" s="2" t="str">
        <f>HYPERLINK("#'CHE - A_13_QI'!A1", "Qualitätsindikatoren: Art der Maßnahme in Maßnahmenstufe 1 (AJ 2022 und 2023)")</f>
        <v>Qualitätsindikatoren: Art der Maßnahme in Maßnahmenstufe 1 (AJ 2022 und 2023)</v>
      </c>
      <c r="C39" s="2" t="str">
        <f>HYPERLINK("#'CHE - A_13_QI'!A1", "A_13_QI")</f>
        <v>A_13_QI</v>
      </c>
    </row>
    <row r="40" spans="2:3" x14ac:dyDescent="0.4">
      <c r="B40" s="2" t="str">
        <f>HYPERLINK("#'CHE - A_13_AK'!A1", "Auffälligkeitskriterien: Art der Maßnahme in Maßnahmenstufe 1 (AJ 2022 und 2023)")</f>
        <v>Auffälligkeitskriterien: Art der Maßnahme in Maßnahmenstufe 1 (AJ 2022 und 2023)</v>
      </c>
      <c r="C40" s="2" t="str">
        <f>HYPERLINK("#'CHE - A_13_AK'!A1", "A_13_AK")</f>
        <v>A_13_AK</v>
      </c>
    </row>
  </sheetData>
  <pageMargins left="0.7" right="0.7" top="0.75" bottom="0.75" header="0.3" footer="0.3"/>
  <pageSetup paperSize="9" orientation="portrait" horizontalDpi="300" verticalDpi="300"/>
</worksheet>
</file>

<file path=xl/worksheets/sheet8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7.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HSMDEF-DEFI-IMPL'!A1", "Zurück")</f>
        <v>Zurück</v>
      </c>
    </row>
    <row r="3" spans="1:7" x14ac:dyDescent="0.4">
      <c r="B3" s="7" t="s">
        <v>6860</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1687</v>
      </c>
      <c r="C6" s="5" t="s">
        <v>1584</v>
      </c>
      <c r="D6" s="5" t="s">
        <v>1586</v>
      </c>
      <c r="E6" s="5" t="s">
        <v>1835</v>
      </c>
      <c r="F6" s="5" t="s">
        <v>1595</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8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6.76562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HSMDEF-DEFI-IMPL'!A1", "Zurück")</f>
        <v>Zurück</v>
      </c>
    </row>
    <row r="3" spans="1:5" x14ac:dyDescent="0.4">
      <c r="B3" s="7" t="s">
        <v>6974</v>
      </c>
    </row>
    <row r="4" spans="1:5" x14ac:dyDescent="0.4">
      <c r="B4" s="4" t="s">
        <v>6916</v>
      </c>
      <c r="C4" s="3" t="s">
        <v>6917</v>
      </c>
      <c r="D4" s="3" t="s">
        <v>6918</v>
      </c>
      <c r="E4" s="3" t="s">
        <v>6919</v>
      </c>
    </row>
    <row r="5" spans="1:5" x14ac:dyDescent="0.4">
      <c r="B5" s="6" t="s">
        <v>6957</v>
      </c>
      <c r="C5" s="5" t="s">
        <v>1919</v>
      </c>
      <c r="D5" s="5" t="s">
        <v>6958</v>
      </c>
      <c r="E5" s="5" t="s">
        <v>6959</v>
      </c>
    </row>
    <row r="6" spans="1:5" x14ac:dyDescent="0.4">
      <c r="B6" s="10" t="s">
        <v>6960</v>
      </c>
      <c r="C6" s="14" t="s">
        <v>6826</v>
      </c>
      <c r="D6" s="14" t="s">
        <v>6961</v>
      </c>
      <c r="E6" s="14" t="s">
        <v>6962</v>
      </c>
    </row>
    <row r="7" spans="1:5" x14ac:dyDescent="0.4">
      <c r="B7" s="6" t="s">
        <v>6963</v>
      </c>
      <c r="C7" s="5" t="s">
        <v>5118</v>
      </c>
      <c r="D7" s="5" t="s">
        <v>6964</v>
      </c>
      <c r="E7" s="5" t="s">
        <v>6965</v>
      </c>
    </row>
    <row r="8" spans="1:5" x14ac:dyDescent="0.4">
      <c r="B8" s="10" t="s">
        <v>6966</v>
      </c>
      <c r="C8" s="14" t="s">
        <v>3531</v>
      </c>
      <c r="D8" s="14" t="s">
        <v>6967</v>
      </c>
      <c r="E8" s="14" t="s">
        <v>6968</v>
      </c>
    </row>
    <row r="9" spans="1:5" x14ac:dyDescent="0.4">
      <c r="B9" s="6" t="s">
        <v>6969</v>
      </c>
      <c r="C9" s="5" t="s">
        <v>6892</v>
      </c>
      <c r="D9" s="5" t="s">
        <v>6970</v>
      </c>
      <c r="E9" s="5" t="s">
        <v>6971</v>
      </c>
    </row>
    <row r="10" spans="1:5" x14ac:dyDescent="0.4">
      <c r="B10" s="10" t="s">
        <v>3356</v>
      </c>
      <c r="C10" s="14" t="s">
        <v>4953</v>
      </c>
      <c r="D10" s="14" t="s">
        <v>6972</v>
      </c>
      <c r="E10" s="14" t="s">
        <v>6973</v>
      </c>
    </row>
  </sheetData>
  <pageMargins left="0.7" right="0.7" top="0.75" bottom="0.75" header="0.3" footer="0.3"/>
  <pageSetup paperSize="9" orientation="portrait" horizontalDpi="300" verticalDpi="300"/>
</worksheet>
</file>

<file path=xl/worksheets/sheet8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heetViews>
  <sheetFormatPr baseColWidth="10" defaultRowHeight="14.6" x14ac:dyDescent="0.4"/>
  <cols>
    <col min="2" max="2" width="9.69140625" customWidth="1"/>
    <col min="3" max="3" width="115.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HSMDEF-DEFI-IMPL'!A1", "Zurück")</f>
        <v>Zurück</v>
      </c>
    </row>
    <row r="3" spans="1:5" x14ac:dyDescent="0.4">
      <c r="B3" s="7" t="s">
        <v>616</v>
      </c>
    </row>
    <row r="4" spans="1:5" x14ac:dyDescent="0.4">
      <c r="B4" s="25" t="s">
        <v>36</v>
      </c>
      <c r="C4" s="25" t="s">
        <v>345</v>
      </c>
      <c r="D4" s="23" t="s">
        <v>38</v>
      </c>
      <c r="E4" s="25" t="s">
        <v>38</v>
      </c>
    </row>
    <row r="5" spans="1:5" x14ac:dyDescent="0.4">
      <c r="B5" s="24"/>
      <c r="C5" s="24"/>
      <c r="D5" s="8" t="s">
        <v>39</v>
      </c>
      <c r="E5" s="8" t="s">
        <v>40</v>
      </c>
    </row>
    <row r="6" spans="1:5" ht="24.9" x14ac:dyDescent="0.4">
      <c r="B6" s="6" t="s">
        <v>597</v>
      </c>
      <c r="C6" s="6" t="s">
        <v>557</v>
      </c>
      <c r="D6" s="9" t="s">
        <v>239</v>
      </c>
      <c r="E6" s="9" t="s">
        <v>240</v>
      </c>
    </row>
    <row r="7" spans="1:5" ht="24.9" x14ac:dyDescent="0.4">
      <c r="B7" s="10" t="s">
        <v>598</v>
      </c>
      <c r="C7" s="10" t="s">
        <v>559</v>
      </c>
      <c r="D7" s="11" t="s">
        <v>599</v>
      </c>
      <c r="E7" s="11" t="s">
        <v>600</v>
      </c>
    </row>
    <row r="8" spans="1:5" ht="24.9" x14ac:dyDescent="0.4">
      <c r="B8" s="6" t="s">
        <v>601</v>
      </c>
      <c r="C8" s="6" t="s">
        <v>561</v>
      </c>
      <c r="D8" s="9" t="s">
        <v>602</v>
      </c>
      <c r="E8" s="9" t="s">
        <v>603</v>
      </c>
    </row>
    <row r="9" spans="1:5" ht="24.9" x14ac:dyDescent="0.4">
      <c r="B9" s="10" t="s">
        <v>604</v>
      </c>
      <c r="C9" s="10" t="s">
        <v>565</v>
      </c>
      <c r="D9" s="11" t="s">
        <v>229</v>
      </c>
      <c r="E9" s="11" t="s">
        <v>230</v>
      </c>
    </row>
    <row r="10" spans="1:5" ht="24.9" x14ac:dyDescent="0.4">
      <c r="B10" s="6" t="s">
        <v>605</v>
      </c>
      <c r="C10" s="6" t="s">
        <v>569</v>
      </c>
      <c r="D10" s="9" t="s">
        <v>606</v>
      </c>
      <c r="E10" s="9" t="s">
        <v>607</v>
      </c>
    </row>
    <row r="11" spans="1:5" ht="24.9" x14ac:dyDescent="0.4">
      <c r="B11" s="10" t="s">
        <v>608</v>
      </c>
      <c r="C11" s="10" t="s">
        <v>573</v>
      </c>
      <c r="D11" s="11" t="s">
        <v>126</v>
      </c>
      <c r="E11" s="11" t="s">
        <v>127</v>
      </c>
    </row>
    <row r="12" spans="1:5" ht="24.9" x14ac:dyDescent="0.4">
      <c r="B12" s="6" t="s">
        <v>609</v>
      </c>
      <c r="C12" s="6" t="s">
        <v>368</v>
      </c>
      <c r="D12" s="9" t="s">
        <v>341</v>
      </c>
      <c r="E12" s="9" t="s">
        <v>342</v>
      </c>
    </row>
    <row r="13" spans="1:5" ht="24.9" x14ac:dyDescent="0.4">
      <c r="B13" s="10" t="s">
        <v>610</v>
      </c>
      <c r="C13" s="10" t="s">
        <v>578</v>
      </c>
      <c r="D13" s="11" t="s">
        <v>611</v>
      </c>
      <c r="E13" s="11" t="s">
        <v>612</v>
      </c>
    </row>
    <row r="14" spans="1:5" ht="24.9" x14ac:dyDescent="0.4">
      <c r="B14" s="6" t="s">
        <v>613</v>
      </c>
      <c r="C14" s="6" t="s">
        <v>582</v>
      </c>
      <c r="D14" s="9" t="s">
        <v>614</v>
      </c>
      <c r="E14" s="9" t="s">
        <v>615</v>
      </c>
    </row>
  </sheetData>
  <mergeCells count="3">
    <mergeCell ref="B4:B5"/>
    <mergeCell ref="C4:C5"/>
    <mergeCell ref="D4:E4"/>
  </mergeCells>
  <pageMargins left="0.7" right="0.7" top="0.75" bottom="0.75" header="0.3" footer="0.3"/>
  <pageSetup paperSize="9" orientation="portrait" horizontalDpi="300" verticalDpi="300"/>
</worksheet>
</file>

<file path=xl/worksheets/sheet8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4.6" x14ac:dyDescent="0.4"/>
  <cols>
    <col min="2" max="2" width="9.69140625" customWidth="1"/>
    <col min="3" max="3" width="63.30468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HSMDEF-DEFI-IMPL'!A1", "Zurück")</f>
        <v>Zurück</v>
      </c>
    </row>
    <row r="3" spans="1:5" x14ac:dyDescent="0.4">
      <c r="B3" s="7" t="s">
        <v>172</v>
      </c>
    </row>
    <row r="4" spans="1:5" x14ac:dyDescent="0.4">
      <c r="B4" s="25" t="s">
        <v>36</v>
      </c>
      <c r="C4" s="25" t="s">
        <v>37</v>
      </c>
      <c r="D4" s="23" t="s">
        <v>38</v>
      </c>
      <c r="E4" s="25" t="s">
        <v>38</v>
      </c>
    </row>
    <row r="5" spans="1:5" x14ac:dyDescent="0.4">
      <c r="B5" s="24"/>
      <c r="C5" s="24"/>
      <c r="D5" s="8" t="s">
        <v>39</v>
      </c>
      <c r="E5" s="8" t="s">
        <v>40</v>
      </c>
    </row>
    <row r="6" spans="1:5" x14ac:dyDescent="0.4">
      <c r="B6" s="21" t="s">
        <v>61</v>
      </c>
      <c r="C6" s="21"/>
      <c r="D6" s="29"/>
      <c r="E6" s="29"/>
    </row>
    <row r="7" spans="1:5" ht="24.9" x14ac:dyDescent="0.4">
      <c r="B7" s="6" t="s">
        <v>164</v>
      </c>
      <c r="C7" s="6" t="s">
        <v>165</v>
      </c>
      <c r="D7" s="9" t="s">
        <v>88</v>
      </c>
      <c r="E7" s="9" t="s">
        <v>89</v>
      </c>
    </row>
    <row r="8" spans="1:5" x14ac:dyDescent="0.4">
      <c r="B8" s="21" t="s">
        <v>41</v>
      </c>
      <c r="C8" s="21"/>
      <c r="D8" s="29"/>
      <c r="E8" s="29"/>
    </row>
    <row r="9" spans="1:5" ht="24.9" x14ac:dyDescent="0.4">
      <c r="B9" s="6" t="s">
        <v>166</v>
      </c>
      <c r="C9" s="6" t="s">
        <v>139</v>
      </c>
      <c r="D9" s="9" t="s">
        <v>167</v>
      </c>
      <c r="E9" s="9" t="s">
        <v>168</v>
      </c>
    </row>
    <row r="10" spans="1:5" ht="24.9" x14ac:dyDescent="0.4">
      <c r="B10" s="6" t="s">
        <v>169</v>
      </c>
      <c r="C10" s="6" t="s">
        <v>43</v>
      </c>
      <c r="D10" s="9" t="s">
        <v>48</v>
      </c>
      <c r="E10" s="9" t="s">
        <v>49</v>
      </c>
    </row>
    <row r="11" spans="1:5" ht="24.9" x14ac:dyDescent="0.4">
      <c r="B11" s="6" t="s">
        <v>170</v>
      </c>
      <c r="C11" s="6" t="s">
        <v>47</v>
      </c>
      <c r="D11" s="9" t="s">
        <v>142</v>
      </c>
      <c r="E11" s="9" t="s">
        <v>143</v>
      </c>
    </row>
    <row r="12" spans="1:5" ht="24.9" x14ac:dyDescent="0.4">
      <c r="B12" s="6" t="s">
        <v>171</v>
      </c>
      <c r="C12" s="6" t="s">
        <v>51</v>
      </c>
      <c r="D12" s="9" t="s">
        <v>44</v>
      </c>
      <c r="E12" s="9" t="s">
        <v>45</v>
      </c>
    </row>
  </sheetData>
  <mergeCells count="5">
    <mergeCell ref="B4:B5"/>
    <mergeCell ref="C4:C5"/>
    <mergeCell ref="D4:E4"/>
    <mergeCell ref="B6:E6"/>
    <mergeCell ref="B8:E8"/>
  </mergeCells>
  <pageMargins left="0.7" right="0.7" top="0.75" bottom="0.75" header="0.3" footer="0.3"/>
  <pageSetup paperSize="9" orientation="portrait" horizontalDpi="300" verticalDpi="300"/>
</worksheet>
</file>

<file path=xl/worksheets/sheet8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heetViews>
  <sheetFormatPr baseColWidth="10" defaultRowHeight="14.6" x14ac:dyDescent="0.4"/>
  <cols>
    <col min="2" max="2" width="9.69140625" customWidth="1"/>
    <col min="3" max="3" width="115.6914062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HSMDEF-DEFI-IMPL'!A1", "Zurück")</f>
        <v>Zurück</v>
      </c>
    </row>
    <row r="3" spans="1:7" x14ac:dyDescent="0.4">
      <c r="B3" s="7" t="s">
        <v>1258</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597</v>
      </c>
      <c r="C6" s="6" t="s">
        <v>557</v>
      </c>
      <c r="D6" s="9" t="s">
        <v>1235</v>
      </c>
      <c r="E6" s="9" t="s">
        <v>1236</v>
      </c>
      <c r="F6" s="9" t="s">
        <v>240</v>
      </c>
      <c r="G6" s="9" t="s">
        <v>240</v>
      </c>
    </row>
    <row r="7" spans="1:7" ht="24.9" x14ac:dyDescent="0.4">
      <c r="B7" s="10" t="s">
        <v>598</v>
      </c>
      <c r="C7" s="10" t="s">
        <v>559</v>
      </c>
      <c r="D7" s="11" t="s">
        <v>1237</v>
      </c>
      <c r="E7" s="11" t="s">
        <v>1238</v>
      </c>
      <c r="F7" s="11" t="s">
        <v>600</v>
      </c>
      <c r="G7" s="11" t="s">
        <v>600</v>
      </c>
    </row>
    <row r="8" spans="1:7" ht="24.9" x14ac:dyDescent="0.4">
      <c r="B8" s="6" t="s">
        <v>601</v>
      </c>
      <c r="C8" s="6" t="s">
        <v>561</v>
      </c>
      <c r="D8" s="9" t="s">
        <v>1239</v>
      </c>
      <c r="E8" s="9" t="s">
        <v>1240</v>
      </c>
      <c r="F8" s="9" t="s">
        <v>603</v>
      </c>
      <c r="G8" s="9" t="s">
        <v>603</v>
      </c>
    </row>
    <row r="9" spans="1:7" ht="24.9" x14ac:dyDescent="0.4">
      <c r="B9" s="10" t="s">
        <v>604</v>
      </c>
      <c r="C9" s="10" t="s">
        <v>565</v>
      </c>
      <c r="D9" s="11" t="s">
        <v>1241</v>
      </c>
      <c r="E9" s="11" t="s">
        <v>1242</v>
      </c>
      <c r="F9" s="11" t="s">
        <v>1243</v>
      </c>
      <c r="G9" s="11" t="s">
        <v>230</v>
      </c>
    </row>
    <row r="10" spans="1:7" ht="24.9" x14ac:dyDescent="0.4">
      <c r="B10" s="6" t="s">
        <v>605</v>
      </c>
      <c r="C10" s="6" t="s">
        <v>569</v>
      </c>
      <c r="D10" s="9" t="s">
        <v>1244</v>
      </c>
      <c r="E10" s="9" t="s">
        <v>1245</v>
      </c>
      <c r="F10" s="9" t="s">
        <v>607</v>
      </c>
      <c r="G10" s="9" t="s">
        <v>607</v>
      </c>
    </row>
    <row r="11" spans="1:7" ht="24.9" x14ac:dyDescent="0.4">
      <c r="B11" s="10" t="s">
        <v>608</v>
      </c>
      <c r="C11" s="10" t="s">
        <v>573</v>
      </c>
      <c r="D11" s="11" t="s">
        <v>1246</v>
      </c>
      <c r="E11" s="11" t="s">
        <v>1247</v>
      </c>
      <c r="F11" s="11" t="s">
        <v>127</v>
      </c>
      <c r="G11" s="11" t="s">
        <v>127</v>
      </c>
    </row>
    <row r="12" spans="1:7" ht="24.9" x14ac:dyDescent="0.4">
      <c r="B12" s="6" t="s">
        <v>609</v>
      </c>
      <c r="C12" s="6" t="s">
        <v>368</v>
      </c>
      <c r="D12" s="9" t="s">
        <v>1248</v>
      </c>
      <c r="E12" s="9" t="s">
        <v>1249</v>
      </c>
      <c r="F12" s="9" t="s">
        <v>1250</v>
      </c>
      <c r="G12" s="9" t="s">
        <v>1251</v>
      </c>
    </row>
    <row r="13" spans="1:7" ht="24.9" x14ac:dyDescent="0.4">
      <c r="B13" s="10" t="s">
        <v>610</v>
      </c>
      <c r="C13" s="10" t="s">
        <v>578</v>
      </c>
      <c r="D13" s="11" t="s">
        <v>1252</v>
      </c>
      <c r="E13" s="11" t="s">
        <v>1253</v>
      </c>
      <c r="F13" s="11" t="s">
        <v>612</v>
      </c>
      <c r="G13" s="11" t="s">
        <v>612</v>
      </c>
    </row>
    <row r="14" spans="1:7" ht="24.9" x14ac:dyDescent="0.4">
      <c r="B14" s="6" t="s">
        <v>613</v>
      </c>
      <c r="C14" s="6" t="s">
        <v>582</v>
      </c>
      <c r="D14" s="9" t="s">
        <v>1254</v>
      </c>
      <c r="E14" s="9" t="s">
        <v>1255</v>
      </c>
      <c r="F14" s="9" t="s">
        <v>1256</v>
      </c>
      <c r="G14" s="9" t="s">
        <v>1257</v>
      </c>
    </row>
    <row r="15" spans="1:7" x14ac:dyDescent="0.4">
      <c r="B15"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8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baseColWidth="10" defaultRowHeight="14.6" x14ac:dyDescent="0.4"/>
  <cols>
    <col min="2" max="2" width="9.69140625" customWidth="1"/>
    <col min="3" max="3" width="63.304687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HSMDEF-DEFI-IMPL'!A1", "Zurück")</f>
        <v>Zurück</v>
      </c>
    </row>
    <row r="3" spans="1:7" x14ac:dyDescent="0.4">
      <c r="B3" s="7" t="s">
        <v>920</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61</v>
      </c>
      <c r="C6" s="21"/>
      <c r="D6" s="29"/>
      <c r="E6" s="29"/>
      <c r="F6" s="29"/>
      <c r="G6" s="29"/>
    </row>
    <row r="7" spans="1:7" ht="24.9" x14ac:dyDescent="0.4">
      <c r="B7" s="6" t="s">
        <v>164</v>
      </c>
      <c r="C7" s="6" t="s">
        <v>165</v>
      </c>
      <c r="D7" s="9" t="s">
        <v>913</v>
      </c>
      <c r="E7" s="9" t="s">
        <v>914</v>
      </c>
      <c r="F7" s="9" t="s">
        <v>915</v>
      </c>
      <c r="G7" s="9" t="s">
        <v>89</v>
      </c>
    </row>
    <row r="8" spans="1:7" x14ac:dyDescent="0.4">
      <c r="B8" s="21" t="s">
        <v>41</v>
      </c>
      <c r="C8" s="21"/>
      <c r="D8" s="29"/>
      <c r="E8" s="29"/>
      <c r="F8" s="29"/>
      <c r="G8" s="29"/>
    </row>
    <row r="9" spans="1:7" ht="24.9" x14ac:dyDescent="0.4">
      <c r="B9" s="6" t="s">
        <v>166</v>
      </c>
      <c r="C9" s="6" t="s">
        <v>139</v>
      </c>
      <c r="D9" s="9" t="s">
        <v>916</v>
      </c>
      <c r="E9" s="9" t="s">
        <v>917</v>
      </c>
      <c r="F9" s="9" t="s">
        <v>168</v>
      </c>
      <c r="G9" s="9" t="s">
        <v>168</v>
      </c>
    </row>
    <row r="10" spans="1:7" ht="24.9" x14ac:dyDescent="0.4">
      <c r="B10" s="6" t="s">
        <v>169</v>
      </c>
      <c r="C10" s="6" t="s">
        <v>43</v>
      </c>
      <c r="D10" s="9" t="s">
        <v>918</v>
      </c>
      <c r="E10" s="9" t="s">
        <v>919</v>
      </c>
      <c r="F10" s="9" t="s">
        <v>49</v>
      </c>
      <c r="G10" s="9" t="s">
        <v>49</v>
      </c>
    </row>
    <row r="11" spans="1:7" ht="24.9" x14ac:dyDescent="0.4">
      <c r="B11" s="6" t="s">
        <v>170</v>
      </c>
      <c r="C11" s="6" t="s">
        <v>47</v>
      </c>
      <c r="D11" s="9" t="s">
        <v>897</v>
      </c>
      <c r="E11" s="9" t="s">
        <v>897</v>
      </c>
      <c r="F11" s="9" t="s">
        <v>143</v>
      </c>
      <c r="G11" s="9" t="s">
        <v>143</v>
      </c>
    </row>
    <row r="12" spans="1:7" ht="24.9" x14ac:dyDescent="0.4">
      <c r="B12" s="6" t="s">
        <v>171</v>
      </c>
      <c r="C12" s="6" t="s">
        <v>51</v>
      </c>
      <c r="D12" s="9" t="s">
        <v>45</v>
      </c>
      <c r="E12" s="9" t="s">
        <v>44</v>
      </c>
      <c r="F12" s="9" t="s">
        <v>45</v>
      </c>
      <c r="G12" s="9" t="s">
        <v>45</v>
      </c>
    </row>
    <row r="13" spans="1:7" x14ac:dyDescent="0.4">
      <c r="B13" s="13" t="s">
        <v>859</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8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heetViews>
  <sheetFormatPr baseColWidth="10" defaultRowHeight="14.6" x14ac:dyDescent="0.4"/>
  <cols>
    <col min="2" max="2" width="9.69140625" customWidth="1"/>
    <col min="3" max="3" width="115.69140625" customWidth="1"/>
    <col min="4" max="4" width="250.69140625" customWidth="1"/>
  </cols>
  <sheetData>
    <row r="1" spans="1:4" x14ac:dyDescent="0.4">
      <c r="A1" s="2" t="str">
        <f>HYPERLINK("#'Auswahl Auswertungsmodul'!A1", "Zurück zum Start")</f>
        <v>Zurück zum Start</v>
      </c>
    </row>
    <row r="2" spans="1:4" x14ac:dyDescent="0.4">
      <c r="A2" s="2" t="str">
        <f>HYPERLINK("#'Auswahl HSMDEF-DEFI-IMPL'!A1", "Zurück")</f>
        <v>Zurück</v>
      </c>
    </row>
    <row r="3" spans="1:4" x14ac:dyDescent="0.4">
      <c r="B3" s="7" t="s">
        <v>1496</v>
      </c>
    </row>
    <row r="4" spans="1:4" x14ac:dyDescent="0.4">
      <c r="B4" s="3" t="s">
        <v>36</v>
      </c>
      <c r="C4" s="4" t="s">
        <v>345</v>
      </c>
      <c r="D4" s="4" t="s">
        <v>1028</v>
      </c>
    </row>
    <row r="5" spans="1:4" ht="87" x14ac:dyDescent="0.4">
      <c r="B5" s="5" t="s">
        <v>597</v>
      </c>
      <c r="C5" s="6" t="s">
        <v>557</v>
      </c>
      <c r="D5" s="6" t="s">
        <v>1487</v>
      </c>
    </row>
    <row r="6" spans="1:4" ht="62.15" x14ac:dyDescent="0.4">
      <c r="B6" s="14" t="s">
        <v>598</v>
      </c>
      <c r="C6" s="10" t="s">
        <v>559</v>
      </c>
      <c r="D6" s="10" t="s">
        <v>1488</v>
      </c>
    </row>
    <row r="7" spans="1:4" ht="161.6" x14ac:dyDescent="0.4">
      <c r="B7" s="5" t="s">
        <v>601</v>
      </c>
      <c r="C7" s="6" t="s">
        <v>561</v>
      </c>
      <c r="D7" s="6" t="s">
        <v>1489</v>
      </c>
    </row>
    <row r="8" spans="1:4" ht="111.9" x14ac:dyDescent="0.4">
      <c r="B8" s="14" t="s">
        <v>604</v>
      </c>
      <c r="C8" s="10" t="s">
        <v>565</v>
      </c>
      <c r="D8" s="10" t="s">
        <v>1490</v>
      </c>
    </row>
    <row r="9" spans="1:4" ht="211.3" x14ac:dyDescent="0.4">
      <c r="B9" s="5" t="s">
        <v>605</v>
      </c>
      <c r="C9" s="6" t="s">
        <v>569</v>
      </c>
      <c r="D9" s="6" t="s">
        <v>1491</v>
      </c>
    </row>
    <row r="10" spans="1:4" ht="186.45" x14ac:dyDescent="0.4">
      <c r="B10" s="14" t="s">
        <v>608</v>
      </c>
      <c r="C10" s="10" t="s">
        <v>573</v>
      </c>
      <c r="D10" s="10" t="s">
        <v>1492</v>
      </c>
    </row>
    <row r="11" spans="1:4" ht="62.15" x14ac:dyDescent="0.4">
      <c r="B11" s="5" t="s">
        <v>609</v>
      </c>
      <c r="C11" s="6" t="s">
        <v>368</v>
      </c>
      <c r="D11" s="6" t="s">
        <v>1493</v>
      </c>
    </row>
    <row r="12" spans="1:4" ht="186.45" x14ac:dyDescent="0.4">
      <c r="B12" s="14" t="s">
        <v>610</v>
      </c>
      <c r="C12" s="10" t="s">
        <v>578</v>
      </c>
      <c r="D12" s="10" t="s">
        <v>1494</v>
      </c>
    </row>
    <row r="13" spans="1:4" ht="111.9" x14ac:dyDescent="0.4">
      <c r="B13" s="5" t="s">
        <v>613</v>
      </c>
      <c r="C13" s="6" t="s">
        <v>582</v>
      </c>
      <c r="D13" s="6" t="s">
        <v>1495</v>
      </c>
    </row>
  </sheetData>
  <pageMargins left="0.7" right="0.7" top="0.75" bottom="0.75" header="0.3" footer="0.3"/>
  <pageSetup paperSize="9" orientation="portrait" horizontalDpi="300" verticalDpi="300"/>
</worksheet>
</file>

<file path=xl/worksheets/sheet8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heetViews>
  <sheetFormatPr baseColWidth="10" defaultRowHeight="14.6" x14ac:dyDescent="0.4"/>
  <cols>
    <col min="2" max="2" width="9.69140625" customWidth="1"/>
    <col min="3" max="3" width="63.3046875" customWidth="1"/>
    <col min="4" max="4" width="161.07421875" customWidth="1"/>
  </cols>
  <sheetData>
    <row r="1" spans="1:4" x14ac:dyDescent="0.4">
      <c r="A1" s="2" t="str">
        <f>HYPERLINK("#'Auswahl Auswertungsmodul'!A1", "Zurück zum Start")</f>
        <v>Zurück zum Start</v>
      </c>
    </row>
    <row r="2" spans="1:4" x14ac:dyDescent="0.4">
      <c r="A2" s="2" t="str">
        <f>HYPERLINK("#'Auswahl HSMDEF-DEFI-IMPL'!A1", "Zurück")</f>
        <v>Zurück</v>
      </c>
    </row>
    <row r="3" spans="1:4" x14ac:dyDescent="0.4">
      <c r="B3" s="7" t="s">
        <v>1053</v>
      </c>
    </row>
    <row r="4" spans="1:4" x14ac:dyDescent="0.4">
      <c r="B4" s="3" t="s">
        <v>36</v>
      </c>
      <c r="C4" s="4" t="s">
        <v>37</v>
      </c>
      <c r="D4" s="4" t="s">
        <v>1028</v>
      </c>
    </row>
    <row r="5" spans="1:4" x14ac:dyDescent="0.4">
      <c r="B5" s="21" t="s">
        <v>61</v>
      </c>
      <c r="C5" s="21"/>
      <c r="D5" s="21"/>
    </row>
    <row r="6" spans="1:4" x14ac:dyDescent="0.4">
      <c r="B6" s="5" t="s">
        <v>164</v>
      </c>
      <c r="C6" s="6" t="s">
        <v>165</v>
      </c>
      <c r="D6" s="6" t="s">
        <v>1045</v>
      </c>
    </row>
    <row r="7" spans="1:4" x14ac:dyDescent="0.4">
      <c r="B7" s="21" t="s">
        <v>41</v>
      </c>
      <c r="C7" s="21"/>
      <c r="D7" s="21"/>
    </row>
    <row r="8" spans="1:4" x14ac:dyDescent="0.4">
      <c r="B8" s="5" t="s">
        <v>166</v>
      </c>
      <c r="C8" s="6" t="s">
        <v>139</v>
      </c>
      <c r="D8" s="6" t="s">
        <v>1047</v>
      </c>
    </row>
    <row r="9" spans="1:4" ht="37.299999999999997" x14ac:dyDescent="0.4">
      <c r="B9" s="5" t="s">
        <v>169</v>
      </c>
      <c r="C9" s="6" t="s">
        <v>43</v>
      </c>
      <c r="D9" s="6" t="s">
        <v>1052</v>
      </c>
    </row>
    <row r="10" spans="1:4" x14ac:dyDescent="0.4">
      <c r="B10" s="5" t="s">
        <v>170</v>
      </c>
      <c r="C10" s="6" t="s">
        <v>47</v>
      </c>
      <c r="D10" s="6" t="s">
        <v>1043</v>
      </c>
    </row>
  </sheetData>
  <mergeCells count="2">
    <mergeCell ref="B5:D5"/>
    <mergeCell ref="B7:D7"/>
  </mergeCells>
  <pageMargins left="0.7" right="0.7" top="0.75" bottom="0.75" header="0.3" footer="0.3"/>
  <pageSetup paperSize="9" orientation="portrait" horizontalDpi="300" verticalDpi="300"/>
</worksheet>
</file>

<file path=xl/worksheets/sheet8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baseColWidth="10" defaultRowHeight="14.6" x14ac:dyDescent="0.4"/>
  <cols>
    <col min="2" max="2" width="9.69140625" customWidth="1"/>
    <col min="3" max="3" width="63.304687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HSMDEF-DEFI-IMPL'!A1", "Zurück")</f>
        <v>Zurück</v>
      </c>
    </row>
    <row r="3" spans="1:7" x14ac:dyDescent="0.4">
      <c r="B3" s="7" t="s">
        <v>1669</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61</v>
      </c>
      <c r="C6" s="21"/>
      <c r="D6" s="29"/>
      <c r="E6" s="29"/>
      <c r="F6" s="29"/>
      <c r="G6" s="29"/>
    </row>
    <row r="7" spans="1:7" ht="24.9" x14ac:dyDescent="0.4">
      <c r="B7" s="6" t="s">
        <v>164</v>
      </c>
      <c r="C7" s="6" t="s">
        <v>165</v>
      </c>
      <c r="D7" s="9" t="s">
        <v>1599</v>
      </c>
      <c r="E7" s="9" t="s">
        <v>1667</v>
      </c>
      <c r="F7" s="9" t="s">
        <v>89</v>
      </c>
      <c r="G7" s="9" t="s">
        <v>89</v>
      </c>
    </row>
    <row r="8" spans="1:7" x14ac:dyDescent="0.4">
      <c r="B8" s="21" t="s">
        <v>41</v>
      </c>
      <c r="C8" s="21"/>
      <c r="D8" s="29"/>
      <c r="E8" s="29"/>
      <c r="F8" s="29"/>
      <c r="G8" s="29"/>
    </row>
    <row r="9" spans="1:7" ht="24.9" x14ac:dyDescent="0.4">
      <c r="B9" s="6" t="s">
        <v>166</v>
      </c>
      <c r="C9" s="6" t="s">
        <v>139</v>
      </c>
      <c r="D9" s="9" t="s">
        <v>1668</v>
      </c>
      <c r="E9" s="9" t="s">
        <v>934</v>
      </c>
      <c r="F9" s="9" t="s">
        <v>168</v>
      </c>
      <c r="G9" s="9" t="s">
        <v>168</v>
      </c>
    </row>
    <row r="10" spans="1:7" ht="24.9" x14ac:dyDescent="0.4">
      <c r="B10" s="6" t="s">
        <v>169</v>
      </c>
      <c r="C10" s="6" t="s">
        <v>43</v>
      </c>
      <c r="D10" s="9" t="s">
        <v>1585</v>
      </c>
      <c r="E10" s="9" t="s">
        <v>990</v>
      </c>
      <c r="F10" s="9" t="s">
        <v>1008</v>
      </c>
      <c r="G10" s="9" t="s">
        <v>49</v>
      </c>
    </row>
    <row r="11" spans="1:7" ht="24.9" x14ac:dyDescent="0.4">
      <c r="B11" s="6" t="s">
        <v>170</v>
      </c>
      <c r="C11" s="6" t="s">
        <v>47</v>
      </c>
      <c r="D11" s="9" t="s">
        <v>1661</v>
      </c>
      <c r="E11" s="9" t="s">
        <v>897</v>
      </c>
      <c r="F11" s="9" t="s">
        <v>143</v>
      </c>
      <c r="G11" s="9" t="s">
        <v>143</v>
      </c>
    </row>
    <row r="12" spans="1:7" ht="24.9" x14ac:dyDescent="0.4">
      <c r="B12" s="6" t="s">
        <v>171</v>
      </c>
      <c r="C12" s="6" t="s">
        <v>51</v>
      </c>
      <c r="D12" s="9" t="s">
        <v>1584</v>
      </c>
      <c r="E12" s="9" t="s">
        <v>898</v>
      </c>
      <c r="F12" s="9" t="s">
        <v>45</v>
      </c>
      <c r="G12" s="9" t="s">
        <v>45</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8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44.4609375" customWidth="1"/>
    <col min="4" max="4" width="9.69140625" customWidth="1"/>
    <col min="5" max="5" width="201.3828125" customWidth="1"/>
  </cols>
  <sheetData>
    <row r="1" spans="1:5" x14ac:dyDescent="0.4">
      <c r="A1" s="2" t="str">
        <f>HYPERLINK("#'Auswahl Auswertungsmodul'!A1", "Zurück zum Start")</f>
        <v>Zurück zum Start</v>
      </c>
    </row>
    <row r="2" spans="1:5" x14ac:dyDescent="0.4">
      <c r="A2" s="2" t="str">
        <f>HYPERLINK("#'Auswahl HSMDEF-DEFI-IMPL'!A1", "Zurück")</f>
        <v>Zurück</v>
      </c>
    </row>
    <row r="3" spans="1:5" x14ac:dyDescent="0.4">
      <c r="B3" s="7" t="s">
        <v>1762</v>
      </c>
    </row>
    <row r="4" spans="1:5" x14ac:dyDescent="0.4">
      <c r="B4" s="3" t="s">
        <v>36</v>
      </c>
      <c r="C4" s="4" t="s">
        <v>37</v>
      </c>
      <c r="D4" s="3" t="s">
        <v>1747</v>
      </c>
      <c r="E4" s="4" t="s">
        <v>1028</v>
      </c>
    </row>
    <row r="5" spans="1:5" x14ac:dyDescent="0.4">
      <c r="B5" s="21" t="s">
        <v>41</v>
      </c>
      <c r="C5" s="21"/>
      <c r="D5" s="30"/>
      <c r="E5" s="21"/>
    </row>
    <row r="6" spans="1:5" x14ac:dyDescent="0.4">
      <c r="B6" s="5" t="s">
        <v>169</v>
      </c>
      <c r="C6" s="6" t="s">
        <v>43</v>
      </c>
      <c r="D6" s="5" t="s">
        <v>10</v>
      </c>
      <c r="E6" s="6" t="s">
        <v>1758</v>
      </c>
    </row>
    <row r="7" spans="1:5" x14ac:dyDescent="0.4">
      <c r="B7" s="5" t="s">
        <v>171</v>
      </c>
      <c r="C7" s="6" t="s">
        <v>51</v>
      </c>
      <c r="D7" s="5" t="s">
        <v>4</v>
      </c>
      <c r="E7" s="6" t="s">
        <v>1756</v>
      </c>
    </row>
  </sheetData>
  <mergeCells count="1">
    <mergeCell ref="B5:E5"/>
  </mergeCells>
  <pageMargins left="0.7" right="0.7" top="0.75" bottom="0.75" header="0.3" footer="0.3"/>
  <pageSetup paperSize="9" orientation="portrait" horizontalDpi="300" verticalDpi="30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CHE'!A1", "Zurück")</f>
        <v>Zurück</v>
      </c>
    </row>
    <row r="3" spans="1:6" x14ac:dyDescent="0.4">
      <c r="B3" s="7" t="s">
        <v>4687</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4653</v>
      </c>
      <c r="D6" s="9" t="s">
        <v>3326</v>
      </c>
      <c r="E6" s="9" t="s">
        <v>4654</v>
      </c>
      <c r="F6" s="9" t="s">
        <v>3326</v>
      </c>
    </row>
    <row r="7" spans="1:6" x14ac:dyDescent="0.4">
      <c r="B7" s="16" t="s">
        <v>4655</v>
      </c>
      <c r="C7" s="9" t="s">
        <v>4653</v>
      </c>
      <c r="D7" s="9" t="s">
        <v>4443</v>
      </c>
      <c r="E7" s="9" t="s">
        <v>4654</v>
      </c>
      <c r="F7" s="9" t="s">
        <v>4443</v>
      </c>
    </row>
    <row r="8" spans="1:6" x14ac:dyDescent="0.4">
      <c r="B8" s="16" t="s">
        <v>4444</v>
      </c>
      <c r="C8" s="9" t="s">
        <v>4656</v>
      </c>
      <c r="D8" s="9" t="s">
        <v>4657</v>
      </c>
      <c r="E8" s="9" t="s">
        <v>4658</v>
      </c>
      <c r="F8" s="9" t="s">
        <v>4659</v>
      </c>
    </row>
    <row r="9" spans="1:6" x14ac:dyDescent="0.4">
      <c r="B9" s="9" t="s">
        <v>4446</v>
      </c>
      <c r="C9" s="9" t="s">
        <v>1595</v>
      </c>
      <c r="D9" s="9" t="s">
        <v>4660</v>
      </c>
      <c r="E9" s="9" t="s">
        <v>1588</v>
      </c>
      <c r="F9" s="9" t="s">
        <v>4661</v>
      </c>
    </row>
    <row r="10" spans="1:6" x14ac:dyDescent="0.4">
      <c r="B10" s="16" t="s">
        <v>4448</v>
      </c>
      <c r="C10" s="9" t="s">
        <v>4662</v>
      </c>
      <c r="D10" s="9" t="s">
        <v>4443</v>
      </c>
      <c r="E10" s="9" t="s">
        <v>4663</v>
      </c>
      <c r="F10" s="9" t="s">
        <v>4443</v>
      </c>
    </row>
    <row r="11" spans="1:6" x14ac:dyDescent="0.4">
      <c r="B11" s="9" t="s">
        <v>4664</v>
      </c>
      <c r="C11" s="9" t="s">
        <v>4662</v>
      </c>
      <c r="D11" s="9" t="s">
        <v>4443</v>
      </c>
      <c r="E11" s="9" t="s">
        <v>4663</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3439</v>
      </c>
      <c r="D15" s="9" t="s">
        <v>4666</v>
      </c>
      <c r="E15" s="9" t="s">
        <v>4667</v>
      </c>
      <c r="F15" s="9" t="s">
        <v>4668</v>
      </c>
    </row>
    <row r="16" spans="1:6" x14ac:dyDescent="0.4">
      <c r="B16" s="6" t="s">
        <v>4453</v>
      </c>
      <c r="C16" s="9" t="s">
        <v>4669</v>
      </c>
      <c r="D16" s="9" t="s">
        <v>4670</v>
      </c>
      <c r="E16" s="9" t="s">
        <v>4322</v>
      </c>
      <c r="F16" s="9" t="s">
        <v>4671</v>
      </c>
    </row>
    <row r="17" spans="2:6" x14ac:dyDescent="0.4">
      <c r="B17" s="9" t="s">
        <v>4455</v>
      </c>
      <c r="C17" s="9" t="s">
        <v>4669</v>
      </c>
      <c r="D17" s="9" t="s">
        <v>4443</v>
      </c>
      <c r="E17" s="9" t="s">
        <v>4322</v>
      </c>
      <c r="F17" s="9" t="s">
        <v>4443</v>
      </c>
    </row>
    <row r="18" spans="2:6" x14ac:dyDescent="0.4">
      <c r="B18" s="9" t="s">
        <v>4456</v>
      </c>
      <c r="C18" s="9" t="s">
        <v>1597</v>
      </c>
      <c r="D18" s="9" t="s">
        <v>4672</v>
      </c>
      <c r="E18" s="9" t="s">
        <v>1584</v>
      </c>
      <c r="F18" s="9" t="s">
        <v>4673</v>
      </c>
    </row>
    <row r="19" spans="2:6" x14ac:dyDescent="0.4">
      <c r="B19" s="9" t="s">
        <v>4457</v>
      </c>
      <c r="C19" s="9" t="s">
        <v>1595</v>
      </c>
      <c r="D19" s="9" t="s">
        <v>4674</v>
      </c>
      <c r="E19" s="9" t="s">
        <v>1588</v>
      </c>
      <c r="F19" s="9" t="s">
        <v>4675</v>
      </c>
    </row>
    <row r="20" spans="2:6" x14ac:dyDescent="0.4">
      <c r="B20" s="6" t="s">
        <v>4458</v>
      </c>
      <c r="C20" s="9" t="s">
        <v>1611</v>
      </c>
      <c r="D20" s="9" t="s">
        <v>4676</v>
      </c>
      <c r="E20" s="9" t="s">
        <v>1586</v>
      </c>
      <c r="F20" s="9" t="s">
        <v>4447</v>
      </c>
    </row>
    <row r="21" spans="2:6" x14ac:dyDescent="0.4">
      <c r="B21" s="21" t="s">
        <v>4459</v>
      </c>
      <c r="C21" s="22" t="s">
        <v>4437</v>
      </c>
      <c r="D21" s="22" t="s">
        <v>4437</v>
      </c>
      <c r="E21" s="22" t="s">
        <v>4437</v>
      </c>
      <c r="F21" s="22" t="s">
        <v>4437</v>
      </c>
    </row>
    <row r="22" spans="2:6" x14ac:dyDescent="0.4">
      <c r="B22" s="6" t="s">
        <v>4460</v>
      </c>
      <c r="C22" s="9" t="s">
        <v>4677</v>
      </c>
      <c r="D22" s="9" t="s">
        <v>4678</v>
      </c>
      <c r="E22" s="9" t="s">
        <v>3903</v>
      </c>
      <c r="F22" s="9" t="s">
        <v>4679</v>
      </c>
    </row>
    <row r="23" spans="2:6" x14ac:dyDescent="0.4">
      <c r="B23" s="6" t="s">
        <v>4462</v>
      </c>
      <c r="C23" s="9" t="s">
        <v>1695</v>
      </c>
      <c r="D23" s="9" t="s">
        <v>4680</v>
      </c>
      <c r="E23" s="9" t="s">
        <v>1689</v>
      </c>
      <c r="F23" s="9" t="s">
        <v>4681</v>
      </c>
    </row>
    <row r="24" spans="2:6" x14ac:dyDescent="0.4">
      <c r="B24" s="6" t="s">
        <v>4682</v>
      </c>
      <c r="C24" s="9" t="s">
        <v>1625</v>
      </c>
      <c r="D24" s="9" t="s">
        <v>4683</v>
      </c>
      <c r="E24" s="9" t="s">
        <v>1693</v>
      </c>
      <c r="F24" s="9" t="s">
        <v>4684</v>
      </c>
    </row>
    <row r="25" spans="2:6" x14ac:dyDescent="0.4">
      <c r="B25" s="6" t="s">
        <v>4464</v>
      </c>
      <c r="C25" s="9" t="s">
        <v>1643</v>
      </c>
      <c r="D25" s="9" t="s">
        <v>4685</v>
      </c>
      <c r="E25" s="9" t="s">
        <v>1594</v>
      </c>
      <c r="F25" s="9" t="s">
        <v>4686</v>
      </c>
    </row>
    <row r="26" spans="2:6" x14ac:dyDescent="0.4">
      <c r="B26" s="21" t="s">
        <v>4465</v>
      </c>
      <c r="C26" s="22" t="s">
        <v>4437</v>
      </c>
      <c r="D26" s="22" t="s">
        <v>4437</v>
      </c>
      <c r="E26" s="22" t="s">
        <v>4437</v>
      </c>
      <c r="F26" s="22" t="s">
        <v>4437</v>
      </c>
    </row>
    <row r="27" spans="2:6" x14ac:dyDescent="0.4">
      <c r="B27" s="6" t="s">
        <v>4466</v>
      </c>
      <c r="C27" s="9" t="s">
        <v>3869</v>
      </c>
      <c r="D27" s="9" t="s">
        <v>4467</v>
      </c>
      <c r="E27" s="9" t="s">
        <v>1585</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8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heetViews>
  <sheetFormatPr baseColWidth="10" defaultRowHeight="14.6" x14ac:dyDescent="0.4"/>
  <cols>
    <col min="2" max="2" width="9.69140625" customWidth="1"/>
    <col min="3" max="3" width="115.69140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HSMDEF-DEFI-IMPL'!A1", "Zurück")</f>
        <v>Zurück</v>
      </c>
    </row>
    <row r="3" spans="1:7" x14ac:dyDescent="0.4">
      <c r="B3" s="7" t="s">
        <v>1950</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597</v>
      </c>
      <c r="C6" s="6" t="s">
        <v>557</v>
      </c>
      <c r="D6" s="9" t="s">
        <v>1698</v>
      </c>
      <c r="E6" s="9" t="s">
        <v>240</v>
      </c>
      <c r="F6" s="9" t="s">
        <v>1939</v>
      </c>
      <c r="G6" s="9" t="s">
        <v>240</v>
      </c>
    </row>
    <row r="7" spans="1:7" ht="24.9" x14ac:dyDescent="0.4">
      <c r="B7" s="10" t="s">
        <v>598</v>
      </c>
      <c r="C7" s="10" t="s">
        <v>559</v>
      </c>
      <c r="D7" s="11" t="s">
        <v>1851</v>
      </c>
      <c r="E7" s="11" t="s">
        <v>1852</v>
      </c>
      <c r="F7" s="11" t="s">
        <v>600</v>
      </c>
      <c r="G7" s="11" t="s">
        <v>1411</v>
      </c>
    </row>
    <row r="8" spans="1:7" ht="24.9" x14ac:dyDescent="0.4">
      <c r="B8" s="6" t="s">
        <v>601</v>
      </c>
      <c r="C8" s="6" t="s">
        <v>561</v>
      </c>
      <c r="D8" s="9" t="s">
        <v>1940</v>
      </c>
      <c r="E8" s="9" t="s">
        <v>1941</v>
      </c>
      <c r="F8" s="9" t="s">
        <v>1942</v>
      </c>
      <c r="G8" s="9" t="s">
        <v>1942</v>
      </c>
    </row>
    <row r="9" spans="1:7" ht="24.9" x14ac:dyDescent="0.4">
      <c r="B9" s="10" t="s">
        <v>604</v>
      </c>
      <c r="C9" s="10" t="s">
        <v>565</v>
      </c>
      <c r="D9" s="11" t="s">
        <v>1693</v>
      </c>
      <c r="E9" s="11" t="s">
        <v>1943</v>
      </c>
      <c r="F9" s="11" t="s">
        <v>1943</v>
      </c>
      <c r="G9" s="11" t="s">
        <v>230</v>
      </c>
    </row>
    <row r="10" spans="1:7" ht="24.9" x14ac:dyDescent="0.4">
      <c r="B10" s="6" t="s">
        <v>605</v>
      </c>
      <c r="C10" s="6" t="s">
        <v>569</v>
      </c>
      <c r="D10" s="9" t="s">
        <v>1944</v>
      </c>
      <c r="E10" s="9" t="s">
        <v>607</v>
      </c>
      <c r="F10" s="9" t="s">
        <v>1945</v>
      </c>
      <c r="G10" s="9" t="s">
        <v>1946</v>
      </c>
    </row>
    <row r="11" spans="1:7" ht="24.9" x14ac:dyDescent="0.4">
      <c r="B11" s="10" t="s">
        <v>608</v>
      </c>
      <c r="C11" s="10" t="s">
        <v>573</v>
      </c>
      <c r="D11" s="11" t="s">
        <v>1643</v>
      </c>
      <c r="E11" s="11" t="s">
        <v>1645</v>
      </c>
      <c r="F11" s="11" t="s">
        <v>883</v>
      </c>
      <c r="G11" s="11" t="s">
        <v>127</v>
      </c>
    </row>
    <row r="12" spans="1:7" ht="24.9" x14ac:dyDescent="0.4">
      <c r="B12" s="6" t="s">
        <v>609</v>
      </c>
      <c r="C12" s="6" t="s">
        <v>368</v>
      </c>
      <c r="D12" s="9" t="s">
        <v>1745</v>
      </c>
      <c r="E12" s="9" t="s">
        <v>1250</v>
      </c>
      <c r="F12" s="9" t="s">
        <v>1251</v>
      </c>
      <c r="G12" s="9" t="s">
        <v>342</v>
      </c>
    </row>
    <row r="13" spans="1:7" ht="24.9" x14ac:dyDescent="0.4">
      <c r="B13" s="10" t="s">
        <v>610</v>
      </c>
      <c r="C13" s="10" t="s">
        <v>578</v>
      </c>
      <c r="D13" s="11" t="s">
        <v>1947</v>
      </c>
      <c r="E13" s="11" t="s">
        <v>1948</v>
      </c>
      <c r="F13" s="11" t="s">
        <v>1948</v>
      </c>
      <c r="G13" s="11" t="s">
        <v>612</v>
      </c>
    </row>
    <row r="14" spans="1:7" ht="24.9" x14ac:dyDescent="0.4">
      <c r="B14" s="6" t="s">
        <v>613</v>
      </c>
      <c r="C14" s="6" t="s">
        <v>582</v>
      </c>
      <c r="D14" s="9" t="s">
        <v>1949</v>
      </c>
      <c r="E14" s="9" t="s">
        <v>1256</v>
      </c>
      <c r="F14" s="9" t="s">
        <v>1257</v>
      </c>
      <c r="G14" s="9" t="s">
        <v>615</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8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heetViews>
  <sheetFormatPr baseColWidth="10" defaultRowHeight="14.6" x14ac:dyDescent="0.4"/>
  <cols>
    <col min="2" max="2" width="9.69140625" customWidth="1"/>
    <col min="3" max="3" width="115.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HSMDEF-DEFI-IMPL'!A1", "Zurück")</f>
        <v>Zurück</v>
      </c>
    </row>
    <row r="3" spans="1:5" x14ac:dyDescent="0.4">
      <c r="B3" s="7" t="s">
        <v>2159</v>
      </c>
    </row>
    <row r="4" spans="1:5" x14ac:dyDescent="0.4">
      <c r="B4" s="3" t="s">
        <v>36</v>
      </c>
      <c r="C4" s="4" t="s">
        <v>2081</v>
      </c>
      <c r="D4" s="3" t="s">
        <v>1747</v>
      </c>
      <c r="E4" s="4" t="s">
        <v>1028</v>
      </c>
    </row>
    <row r="5" spans="1:5" x14ac:dyDescent="0.4">
      <c r="B5" s="5" t="s">
        <v>597</v>
      </c>
      <c r="C5" s="6" t="s">
        <v>557</v>
      </c>
      <c r="D5" s="5" t="s">
        <v>10</v>
      </c>
      <c r="E5" s="6" t="s">
        <v>1794</v>
      </c>
    </row>
    <row r="6" spans="1:5" ht="37.299999999999997" x14ac:dyDescent="0.4">
      <c r="B6" s="14" t="s">
        <v>598</v>
      </c>
      <c r="C6" s="10" t="s">
        <v>559</v>
      </c>
      <c r="D6" s="14" t="s">
        <v>7</v>
      </c>
      <c r="E6" s="10" t="s">
        <v>2152</v>
      </c>
    </row>
    <row r="7" spans="1:5" x14ac:dyDescent="0.4">
      <c r="B7" s="5" t="s">
        <v>598</v>
      </c>
      <c r="C7" s="6" t="s">
        <v>559</v>
      </c>
      <c r="D7" s="5" t="s">
        <v>13</v>
      </c>
      <c r="E7" s="6" t="s">
        <v>2139</v>
      </c>
    </row>
    <row r="8" spans="1:5" ht="323.14999999999998" x14ac:dyDescent="0.4">
      <c r="B8" s="14" t="s">
        <v>601</v>
      </c>
      <c r="C8" s="10" t="s">
        <v>561</v>
      </c>
      <c r="D8" s="14" t="s">
        <v>7</v>
      </c>
      <c r="E8" s="10" t="s">
        <v>2153</v>
      </c>
    </row>
    <row r="9" spans="1:5" x14ac:dyDescent="0.4">
      <c r="B9" s="5" t="s">
        <v>601</v>
      </c>
      <c r="C9" s="6" t="s">
        <v>561</v>
      </c>
      <c r="D9" s="5" t="s">
        <v>13</v>
      </c>
      <c r="E9" s="6" t="s">
        <v>2139</v>
      </c>
    </row>
    <row r="10" spans="1:5" ht="37.299999999999997" x14ac:dyDescent="0.4">
      <c r="B10" s="14" t="s">
        <v>604</v>
      </c>
      <c r="C10" s="10" t="s">
        <v>565</v>
      </c>
      <c r="D10" s="14" t="s">
        <v>7</v>
      </c>
      <c r="E10" s="10" t="s">
        <v>2154</v>
      </c>
    </row>
    <row r="11" spans="1:5" x14ac:dyDescent="0.4">
      <c r="B11" s="5" t="s">
        <v>605</v>
      </c>
      <c r="C11" s="6" t="s">
        <v>569</v>
      </c>
      <c r="D11" s="5" t="s">
        <v>10</v>
      </c>
      <c r="E11" s="6" t="s">
        <v>1758</v>
      </c>
    </row>
    <row r="12" spans="1:5" x14ac:dyDescent="0.4">
      <c r="B12" s="14" t="s">
        <v>605</v>
      </c>
      <c r="C12" s="10" t="s">
        <v>569</v>
      </c>
      <c r="D12" s="14" t="s">
        <v>13</v>
      </c>
      <c r="E12" s="10" t="s">
        <v>2155</v>
      </c>
    </row>
    <row r="13" spans="1:5" ht="49.75" x14ac:dyDescent="0.4">
      <c r="B13" s="5" t="s">
        <v>608</v>
      </c>
      <c r="C13" s="6" t="s">
        <v>573</v>
      </c>
      <c r="D13" s="5" t="s">
        <v>7</v>
      </c>
      <c r="E13" s="6" t="s">
        <v>2156</v>
      </c>
    </row>
    <row r="14" spans="1:5" x14ac:dyDescent="0.4">
      <c r="B14" s="14" t="s">
        <v>608</v>
      </c>
      <c r="C14" s="10" t="s">
        <v>573</v>
      </c>
      <c r="D14" s="14" t="s">
        <v>10</v>
      </c>
      <c r="E14" s="10" t="s">
        <v>2136</v>
      </c>
    </row>
    <row r="15" spans="1:5" ht="37.299999999999997" x14ac:dyDescent="0.4">
      <c r="B15" s="5" t="s">
        <v>609</v>
      </c>
      <c r="C15" s="6" t="s">
        <v>368</v>
      </c>
      <c r="D15" s="5" t="s">
        <v>7</v>
      </c>
      <c r="E15" s="6" t="s">
        <v>2157</v>
      </c>
    </row>
    <row r="16" spans="1:5" ht="37.299999999999997" x14ac:dyDescent="0.4">
      <c r="B16" s="14" t="s">
        <v>610</v>
      </c>
      <c r="C16" s="10" t="s">
        <v>578</v>
      </c>
      <c r="D16" s="14" t="s">
        <v>7</v>
      </c>
      <c r="E16" s="10" t="s">
        <v>2158</v>
      </c>
    </row>
    <row r="17" spans="2:5" ht="37.299999999999997" x14ac:dyDescent="0.4">
      <c r="B17" s="5" t="s">
        <v>613</v>
      </c>
      <c r="C17" s="6" t="s">
        <v>582</v>
      </c>
      <c r="D17" s="5" t="s">
        <v>7</v>
      </c>
      <c r="E17" s="6" t="s">
        <v>2157</v>
      </c>
    </row>
  </sheetData>
  <pageMargins left="0.7" right="0.7" top="0.75" bottom="0.75" header="0.3" footer="0.3"/>
  <pageSetup paperSize="9" orientation="portrait" horizontalDpi="300" verticalDpi="300"/>
</worksheet>
</file>

<file path=xl/worksheets/sheet8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baseColWidth="10" defaultRowHeight="14.6" x14ac:dyDescent="0.4"/>
  <cols>
    <col min="2" max="2" width="9.69140625" customWidth="1"/>
    <col min="3" max="3" width="63.304687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HSMDEF-DEFI-IMPL'!A1", "Zurück")</f>
        <v>Zurück</v>
      </c>
    </row>
    <row r="3" spans="1:6" x14ac:dyDescent="0.4">
      <c r="B3" s="7" t="s">
        <v>2315</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61</v>
      </c>
      <c r="C6" s="21"/>
      <c r="D6" s="29"/>
      <c r="E6" s="29"/>
      <c r="F6" s="29"/>
    </row>
    <row r="7" spans="1:6" ht="24.9" x14ac:dyDescent="0.4">
      <c r="B7" s="6" t="s">
        <v>164</v>
      </c>
      <c r="C7" s="6" t="s">
        <v>165</v>
      </c>
      <c r="D7" s="9" t="s">
        <v>1599</v>
      </c>
      <c r="E7" s="9" t="s">
        <v>2295</v>
      </c>
      <c r="F7" s="9" t="s">
        <v>1890</v>
      </c>
    </row>
    <row r="8" spans="1:6" x14ac:dyDescent="0.4">
      <c r="B8" s="21" t="s">
        <v>41</v>
      </c>
      <c r="C8" s="21"/>
      <c r="D8" s="29"/>
      <c r="E8" s="29"/>
      <c r="F8" s="29"/>
    </row>
    <row r="9" spans="1:6" ht="24.9" x14ac:dyDescent="0.4">
      <c r="B9" s="6" t="s">
        <v>166</v>
      </c>
      <c r="C9" s="6" t="s">
        <v>139</v>
      </c>
      <c r="D9" s="9" t="s">
        <v>1668</v>
      </c>
      <c r="E9" s="9" t="s">
        <v>916</v>
      </c>
      <c r="F9" s="9" t="s">
        <v>168</v>
      </c>
    </row>
    <row r="10" spans="1:6" ht="24.9" x14ac:dyDescent="0.4">
      <c r="B10" s="6" t="s">
        <v>169</v>
      </c>
      <c r="C10" s="6" t="s">
        <v>43</v>
      </c>
      <c r="D10" s="9" t="s">
        <v>1585</v>
      </c>
      <c r="E10" s="9" t="s">
        <v>49</v>
      </c>
      <c r="F10" s="9" t="s">
        <v>49</v>
      </c>
    </row>
    <row r="11" spans="1:6" ht="24.9" x14ac:dyDescent="0.4">
      <c r="B11" s="6" t="s">
        <v>170</v>
      </c>
      <c r="C11" s="6" t="s">
        <v>47</v>
      </c>
      <c r="D11" s="9" t="s">
        <v>1661</v>
      </c>
      <c r="E11" s="9" t="s">
        <v>143</v>
      </c>
      <c r="F11" s="9" t="s">
        <v>143</v>
      </c>
    </row>
    <row r="12" spans="1:6" ht="24.9" x14ac:dyDescent="0.4">
      <c r="B12" s="6" t="s">
        <v>171</v>
      </c>
      <c r="C12" s="6" t="s">
        <v>51</v>
      </c>
      <c r="D12" s="9" t="s">
        <v>1584</v>
      </c>
      <c r="E12" s="9" t="s">
        <v>899</v>
      </c>
      <c r="F12" s="9" t="s">
        <v>45</v>
      </c>
    </row>
  </sheetData>
  <mergeCells count="6">
    <mergeCell ref="B8:F8"/>
    <mergeCell ref="B4:B5"/>
    <mergeCell ref="C4:C5"/>
    <mergeCell ref="D4:D5"/>
    <mergeCell ref="E4:F4"/>
    <mergeCell ref="B6:F6"/>
  </mergeCells>
  <pageMargins left="0.7" right="0.7" top="0.75" bottom="0.75" header="0.3" footer="0.3"/>
  <pageSetup paperSize="9" orientation="portrait" horizontalDpi="300" verticalDpi="300"/>
</worksheet>
</file>

<file path=xl/worksheets/sheet8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63.3046875" customWidth="1"/>
    <col min="4" max="4" width="9.69140625" customWidth="1"/>
    <col min="5" max="5" width="90.765625" customWidth="1"/>
  </cols>
  <sheetData>
    <row r="1" spans="1:5" x14ac:dyDescent="0.4">
      <c r="A1" s="2" t="str">
        <f>HYPERLINK("#'Auswahl Auswertungsmodul'!A1", "Zurück zum Start")</f>
        <v>Zurück zum Start</v>
      </c>
    </row>
    <row r="2" spans="1:5" x14ac:dyDescent="0.4">
      <c r="A2" s="2" t="str">
        <f>HYPERLINK("#'Auswahl HSMDEF-DEFI-IMPL'!A1", "Zurück")</f>
        <v>Zurück</v>
      </c>
    </row>
    <row r="3" spans="1:5" x14ac:dyDescent="0.4">
      <c r="B3" s="7" t="s">
        <v>2354</v>
      </c>
    </row>
    <row r="4" spans="1:5" x14ac:dyDescent="0.4">
      <c r="B4" s="3" t="s">
        <v>36</v>
      </c>
      <c r="C4" s="4" t="s">
        <v>37</v>
      </c>
      <c r="D4" s="3" t="s">
        <v>1747</v>
      </c>
      <c r="E4" s="4" t="s">
        <v>1028</v>
      </c>
    </row>
    <row r="5" spans="1:5" x14ac:dyDescent="0.4">
      <c r="B5" s="21" t="s">
        <v>61</v>
      </c>
      <c r="C5" s="21"/>
      <c r="D5" s="30"/>
      <c r="E5" s="21"/>
    </row>
    <row r="6" spans="1:5" x14ac:dyDescent="0.4">
      <c r="B6" s="5" t="s">
        <v>164</v>
      </c>
      <c r="C6" s="6" t="s">
        <v>165</v>
      </c>
      <c r="D6" s="5" t="s">
        <v>33</v>
      </c>
      <c r="E6" s="6" t="s">
        <v>2348</v>
      </c>
    </row>
  </sheetData>
  <mergeCells count="1">
    <mergeCell ref="B5:E5"/>
  </mergeCells>
  <pageMargins left="0.7" right="0.7" top="0.75" bottom="0.75" header="0.3" footer="0.3"/>
  <pageSetup paperSize="9" orientation="portrait" horizontalDpi="300" verticalDpi="300"/>
</worksheet>
</file>

<file path=xl/worksheets/sheet8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heetViews>
  <sheetFormatPr baseColWidth="10" defaultRowHeight="14.6" x14ac:dyDescent="0.4"/>
  <cols>
    <col min="2" max="2" width="9.69140625" customWidth="1"/>
    <col min="3" max="3" width="115.69140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HSMDEF-DEFI-IMPL'!A1", "Zurück")</f>
        <v>Zurück</v>
      </c>
    </row>
    <row r="3" spans="1:8" x14ac:dyDescent="0.4">
      <c r="B3" s="7" t="s">
        <v>2524</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597</v>
      </c>
      <c r="C6" s="6" t="s">
        <v>557</v>
      </c>
      <c r="D6" s="9" t="s">
        <v>1698</v>
      </c>
      <c r="E6" s="9" t="s">
        <v>2326</v>
      </c>
      <c r="F6" s="9" t="s">
        <v>1939</v>
      </c>
      <c r="G6" s="9" t="s">
        <v>1830</v>
      </c>
      <c r="H6" s="9" t="s">
        <v>1699</v>
      </c>
    </row>
    <row r="7" spans="1:8" ht="24.9" x14ac:dyDescent="0.4">
      <c r="B7" s="10" t="s">
        <v>598</v>
      </c>
      <c r="C7" s="10" t="s">
        <v>559</v>
      </c>
      <c r="D7" s="11" t="s">
        <v>1851</v>
      </c>
      <c r="E7" s="11" t="s">
        <v>600</v>
      </c>
      <c r="F7" s="11" t="s">
        <v>2441</v>
      </c>
      <c r="G7" s="11" t="s">
        <v>1852</v>
      </c>
      <c r="H7" s="11" t="s">
        <v>600</v>
      </c>
    </row>
    <row r="8" spans="1:8" ht="24.9" x14ac:dyDescent="0.4">
      <c r="B8" s="6" t="s">
        <v>601</v>
      </c>
      <c r="C8" s="6" t="s">
        <v>561</v>
      </c>
      <c r="D8" s="9" t="s">
        <v>1940</v>
      </c>
      <c r="E8" s="9" t="s">
        <v>1942</v>
      </c>
      <c r="F8" s="9" t="s">
        <v>2517</v>
      </c>
      <c r="G8" s="9" t="s">
        <v>2037</v>
      </c>
      <c r="H8" s="9" t="s">
        <v>603</v>
      </c>
    </row>
    <row r="9" spans="1:8" ht="24.9" x14ac:dyDescent="0.4">
      <c r="B9" s="10" t="s">
        <v>604</v>
      </c>
      <c r="C9" s="10" t="s">
        <v>565</v>
      </c>
      <c r="D9" s="11" t="s">
        <v>1693</v>
      </c>
      <c r="E9" s="11" t="s">
        <v>230</v>
      </c>
      <c r="F9" s="11" t="s">
        <v>2325</v>
      </c>
      <c r="G9" s="11" t="s">
        <v>2518</v>
      </c>
      <c r="H9" s="11" t="s">
        <v>230</v>
      </c>
    </row>
    <row r="10" spans="1:8" ht="24.9" x14ac:dyDescent="0.4">
      <c r="B10" s="6" t="s">
        <v>605</v>
      </c>
      <c r="C10" s="6" t="s">
        <v>569</v>
      </c>
      <c r="D10" s="9" t="s">
        <v>1944</v>
      </c>
      <c r="E10" s="9" t="s">
        <v>607</v>
      </c>
      <c r="F10" s="9" t="s">
        <v>2519</v>
      </c>
      <c r="G10" s="9" t="s">
        <v>1945</v>
      </c>
      <c r="H10" s="9" t="s">
        <v>607</v>
      </c>
    </row>
    <row r="11" spans="1:8" ht="24.9" x14ac:dyDescent="0.4">
      <c r="B11" s="10" t="s">
        <v>608</v>
      </c>
      <c r="C11" s="10" t="s">
        <v>573</v>
      </c>
      <c r="D11" s="11" t="s">
        <v>1643</v>
      </c>
      <c r="E11" s="11" t="s">
        <v>127</v>
      </c>
      <c r="F11" s="11" t="s">
        <v>1644</v>
      </c>
      <c r="G11" s="11" t="s">
        <v>883</v>
      </c>
      <c r="H11" s="11" t="s">
        <v>127</v>
      </c>
    </row>
    <row r="12" spans="1:8" ht="24.9" x14ac:dyDescent="0.4">
      <c r="B12" s="6" t="s">
        <v>609</v>
      </c>
      <c r="C12" s="6" t="s">
        <v>368</v>
      </c>
      <c r="D12" s="9" t="s">
        <v>1745</v>
      </c>
      <c r="E12" s="9" t="s">
        <v>342</v>
      </c>
      <c r="F12" s="9" t="s">
        <v>2520</v>
      </c>
      <c r="G12" s="9" t="s">
        <v>342</v>
      </c>
      <c r="H12" s="9" t="s">
        <v>342</v>
      </c>
    </row>
    <row r="13" spans="1:8" ht="24.9" x14ac:dyDescent="0.4">
      <c r="B13" s="10" t="s">
        <v>610</v>
      </c>
      <c r="C13" s="10" t="s">
        <v>578</v>
      </c>
      <c r="D13" s="11" t="s">
        <v>1947</v>
      </c>
      <c r="E13" s="11" t="s">
        <v>612</v>
      </c>
      <c r="F13" s="11" t="s">
        <v>2521</v>
      </c>
      <c r="G13" s="11" t="s">
        <v>2522</v>
      </c>
      <c r="H13" s="11" t="s">
        <v>612</v>
      </c>
    </row>
    <row r="14" spans="1:8" ht="24.9" x14ac:dyDescent="0.4">
      <c r="B14" s="6" t="s">
        <v>613</v>
      </c>
      <c r="C14" s="6" t="s">
        <v>582</v>
      </c>
      <c r="D14" s="9" t="s">
        <v>1949</v>
      </c>
      <c r="E14" s="9" t="s">
        <v>615</v>
      </c>
      <c r="F14" s="9" t="s">
        <v>2523</v>
      </c>
      <c r="G14" s="9" t="s">
        <v>615</v>
      </c>
      <c r="H14" s="9" t="s">
        <v>1256</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8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81.304687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HSMDEF-DEFI-IMPL'!A1", "Zurück")</f>
        <v>Zurück</v>
      </c>
    </row>
    <row r="3" spans="1:5" x14ac:dyDescent="0.4">
      <c r="B3" s="7" t="s">
        <v>2732</v>
      </c>
    </row>
    <row r="4" spans="1:5" x14ac:dyDescent="0.4">
      <c r="B4" s="3" t="s">
        <v>36</v>
      </c>
      <c r="C4" s="4" t="s">
        <v>2081</v>
      </c>
      <c r="D4" s="3" t="s">
        <v>1747</v>
      </c>
      <c r="E4" s="4" t="s">
        <v>1028</v>
      </c>
    </row>
    <row r="5" spans="1:5" ht="37.299999999999997" x14ac:dyDescent="0.4">
      <c r="B5" s="5" t="s">
        <v>597</v>
      </c>
      <c r="C5" s="6" t="s">
        <v>557</v>
      </c>
      <c r="D5" s="5" t="s">
        <v>27</v>
      </c>
      <c r="E5" s="6" t="s">
        <v>2727</v>
      </c>
    </row>
    <row r="6" spans="1:5" ht="37.299999999999997" x14ac:dyDescent="0.4">
      <c r="B6" s="14" t="s">
        <v>597</v>
      </c>
      <c r="C6" s="10" t="s">
        <v>557</v>
      </c>
      <c r="D6" s="14" t="s">
        <v>33</v>
      </c>
      <c r="E6" s="10" t="s">
        <v>2728</v>
      </c>
    </row>
    <row r="7" spans="1:5" x14ac:dyDescent="0.4">
      <c r="B7" s="5" t="s">
        <v>601</v>
      </c>
      <c r="C7" s="6" t="s">
        <v>561</v>
      </c>
      <c r="D7" s="5" t="s">
        <v>27</v>
      </c>
      <c r="E7" s="6" t="s">
        <v>2729</v>
      </c>
    </row>
    <row r="8" spans="1:5" x14ac:dyDescent="0.4">
      <c r="B8" s="14" t="s">
        <v>609</v>
      </c>
      <c r="C8" s="10" t="s">
        <v>368</v>
      </c>
      <c r="D8" s="14" t="s">
        <v>29</v>
      </c>
      <c r="E8" s="10" t="s">
        <v>2730</v>
      </c>
    </row>
    <row r="9" spans="1:5" ht="37.299999999999997" x14ac:dyDescent="0.4">
      <c r="B9" s="5" t="s">
        <v>613</v>
      </c>
      <c r="C9" s="6" t="s">
        <v>582</v>
      </c>
      <c r="D9" s="5" t="s">
        <v>33</v>
      </c>
      <c r="E9" s="6" t="s">
        <v>2731</v>
      </c>
    </row>
  </sheetData>
  <pageMargins left="0.7" right="0.7" top="0.75" bottom="0.75" header="0.3" footer="0.3"/>
  <pageSetup paperSize="9" orientation="portrait" horizontalDpi="300" verticalDpi="300"/>
</worksheet>
</file>

<file path=xl/worksheets/sheet8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4.6" x14ac:dyDescent="0.4"/>
  <cols>
    <col min="2" max="2" width="9.69140625" customWidth="1"/>
    <col min="3" max="3" width="63.304687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HSMDEF-DEFI-IMPL'!A1", "Zurück")</f>
        <v>Zurück</v>
      </c>
    </row>
    <row r="3" spans="1:5" x14ac:dyDescent="0.4">
      <c r="B3" s="7" t="s">
        <v>2873</v>
      </c>
    </row>
    <row r="4" spans="1:5" x14ac:dyDescent="0.4">
      <c r="B4" s="25" t="s">
        <v>36</v>
      </c>
      <c r="C4" s="25" t="s">
        <v>37</v>
      </c>
      <c r="D4" s="26" t="s">
        <v>1580</v>
      </c>
      <c r="E4" s="12" t="s">
        <v>1581</v>
      </c>
    </row>
    <row r="5" spans="1:5" x14ac:dyDescent="0.4">
      <c r="B5" s="24"/>
      <c r="C5" s="24"/>
      <c r="D5" s="27"/>
      <c r="E5" s="8" t="s">
        <v>2851</v>
      </c>
    </row>
    <row r="6" spans="1:5" x14ac:dyDescent="0.4">
      <c r="B6" s="21" t="s">
        <v>61</v>
      </c>
      <c r="C6" s="21"/>
      <c r="D6" s="29"/>
      <c r="E6" s="29"/>
    </row>
    <row r="7" spans="1:5" ht="24.9" x14ac:dyDescent="0.4">
      <c r="B7" s="6" t="s">
        <v>164</v>
      </c>
      <c r="C7" s="6" t="s">
        <v>165</v>
      </c>
      <c r="D7" s="9" t="s">
        <v>1599</v>
      </c>
      <c r="E7" s="9" t="s">
        <v>89</v>
      </c>
    </row>
    <row r="8" spans="1:5" x14ac:dyDescent="0.4">
      <c r="B8" s="21" t="s">
        <v>41</v>
      </c>
      <c r="C8" s="21"/>
      <c r="D8" s="29"/>
      <c r="E8" s="29"/>
    </row>
    <row r="9" spans="1:5" ht="24.9" x14ac:dyDescent="0.4">
      <c r="B9" s="6" t="s">
        <v>166</v>
      </c>
      <c r="C9" s="6" t="s">
        <v>139</v>
      </c>
      <c r="D9" s="9" t="s">
        <v>1668</v>
      </c>
      <c r="E9" s="9" t="s">
        <v>168</v>
      </c>
    </row>
    <row r="10" spans="1:5" ht="24.9" x14ac:dyDescent="0.4">
      <c r="B10" s="6" t="s">
        <v>169</v>
      </c>
      <c r="C10" s="6" t="s">
        <v>43</v>
      </c>
      <c r="D10" s="9" t="s">
        <v>1585</v>
      </c>
      <c r="E10" s="9" t="s">
        <v>1008</v>
      </c>
    </row>
    <row r="11" spans="1:5" ht="24.9" x14ac:dyDescent="0.4">
      <c r="B11" s="6" t="s">
        <v>170</v>
      </c>
      <c r="C11" s="6" t="s">
        <v>47</v>
      </c>
      <c r="D11" s="9" t="s">
        <v>1661</v>
      </c>
      <c r="E11" s="9" t="s">
        <v>143</v>
      </c>
    </row>
    <row r="12" spans="1:5" ht="24.9" x14ac:dyDescent="0.4">
      <c r="B12" s="6" t="s">
        <v>171</v>
      </c>
      <c r="C12" s="6" t="s">
        <v>51</v>
      </c>
      <c r="D12" s="9" t="s">
        <v>1584</v>
      </c>
      <c r="E12" s="9" t="s">
        <v>45</v>
      </c>
    </row>
  </sheetData>
  <mergeCells count="5">
    <mergeCell ref="B4:B5"/>
    <mergeCell ref="C4:C5"/>
    <mergeCell ref="D4:D5"/>
    <mergeCell ref="B6:E6"/>
    <mergeCell ref="B8:E8"/>
  </mergeCells>
  <pageMargins left="0.7" right="0.7" top="0.75" bottom="0.75" header="0.3" footer="0.3"/>
  <pageSetup paperSize="9" orientation="portrait" horizontalDpi="300" verticalDpi="300"/>
</worksheet>
</file>

<file path=xl/worksheets/sheet8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41" customWidth="1"/>
    <col min="4" max="4" width="9.69140625" customWidth="1"/>
    <col min="5" max="5" width="91.61328125" customWidth="1"/>
  </cols>
  <sheetData>
    <row r="1" spans="1:5" x14ac:dyDescent="0.4">
      <c r="A1" s="2" t="str">
        <f>HYPERLINK("#'Auswahl Auswertungsmodul'!A1", "Zurück zum Start")</f>
        <v>Zurück zum Start</v>
      </c>
    </row>
    <row r="2" spans="1:5" x14ac:dyDescent="0.4">
      <c r="A2" s="2" t="str">
        <f>HYPERLINK("#'Auswahl HSMDEF-DEFI-IMPL'!A1", "Zurück")</f>
        <v>Zurück</v>
      </c>
    </row>
    <row r="3" spans="1:5" x14ac:dyDescent="0.4">
      <c r="B3" s="7" t="s">
        <v>2901</v>
      </c>
    </row>
    <row r="4" spans="1:5" x14ac:dyDescent="0.4">
      <c r="B4" s="3" t="s">
        <v>36</v>
      </c>
      <c r="C4" s="4" t="s">
        <v>37</v>
      </c>
      <c r="D4" s="3" t="s">
        <v>1747</v>
      </c>
      <c r="E4" s="4" t="s">
        <v>1028</v>
      </c>
    </row>
    <row r="5" spans="1:5" x14ac:dyDescent="0.4">
      <c r="B5" s="21" t="s">
        <v>41</v>
      </c>
      <c r="C5" s="21"/>
      <c r="D5" s="30"/>
      <c r="E5" s="21"/>
    </row>
    <row r="6" spans="1:5" x14ac:dyDescent="0.4">
      <c r="B6" s="5" t="s">
        <v>169</v>
      </c>
      <c r="C6" s="6" t="s">
        <v>43</v>
      </c>
      <c r="D6" s="5" t="s">
        <v>23</v>
      </c>
      <c r="E6" s="6" t="s">
        <v>2725</v>
      </c>
    </row>
  </sheetData>
  <mergeCells count="1">
    <mergeCell ref="B5:E5"/>
  </mergeCells>
  <pageMargins left="0.7" right="0.7" top="0.75" bottom="0.75" header="0.3" footer="0.3"/>
  <pageSetup paperSize="9" orientation="portrait" horizontalDpi="300" verticalDpi="300"/>
</worksheet>
</file>

<file path=xl/worksheets/sheet8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heetViews>
  <sheetFormatPr baseColWidth="10" defaultRowHeight="14.6" x14ac:dyDescent="0.4"/>
  <cols>
    <col min="2" max="2" width="9.69140625" customWidth="1"/>
    <col min="3" max="3" width="115.69140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HSMDEF-DEFI-IMPL'!A1", "Zurück")</f>
        <v>Zurück</v>
      </c>
    </row>
    <row r="3" spans="1:8" x14ac:dyDescent="0.4">
      <c r="B3" s="7" t="s">
        <v>2986</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597</v>
      </c>
      <c r="C6" s="6" t="s">
        <v>557</v>
      </c>
      <c r="D6" s="9" t="s">
        <v>1698</v>
      </c>
      <c r="E6" s="9" t="s">
        <v>1939</v>
      </c>
      <c r="F6" s="9" t="s">
        <v>240</v>
      </c>
      <c r="G6" s="9" t="s">
        <v>240</v>
      </c>
      <c r="H6" s="9" t="s">
        <v>240</v>
      </c>
    </row>
    <row r="7" spans="1:8" ht="24.9" x14ac:dyDescent="0.4">
      <c r="B7" s="10" t="s">
        <v>598</v>
      </c>
      <c r="C7" s="10" t="s">
        <v>559</v>
      </c>
      <c r="D7" s="11" t="s">
        <v>1851</v>
      </c>
      <c r="E7" s="11" t="s">
        <v>600</v>
      </c>
      <c r="F7" s="11" t="s">
        <v>600</v>
      </c>
      <c r="G7" s="11" t="s">
        <v>600</v>
      </c>
      <c r="H7" s="11" t="s">
        <v>1411</v>
      </c>
    </row>
    <row r="8" spans="1:8" ht="24.9" x14ac:dyDescent="0.4">
      <c r="B8" s="6" t="s">
        <v>601</v>
      </c>
      <c r="C8" s="6" t="s">
        <v>561</v>
      </c>
      <c r="D8" s="9" t="s">
        <v>1940</v>
      </c>
      <c r="E8" s="9" t="s">
        <v>2038</v>
      </c>
      <c r="F8" s="9" t="s">
        <v>603</v>
      </c>
      <c r="G8" s="9" t="s">
        <v>603</v>
      </c>
      <c r="H8" s="9" t="s">
        <v>2038</v>
      </c>
    </row>
    <row r="9" spans="1:8" ht="24.9" x14ac:dyDescent="0.4">
      <c r="B9" s="10" t="s">
        <v>604</v>
      </c>
      <c r="C9" s="10" t="s">
        <v>565</v>
      </c>
      <c r="D9" s="11" t="s">
        <v>1693</v>
      </c>
      <c r="E9" s="11" t="s">
        <v>1243</v>
      </c>
      <c r="F9" s="11" t="s">
        <v>230</v>
      </c>
      <c r="G9" s="11" t="s">
        <v>230</v>
      </c>
      <c r="H9" s="11" t="s">
        <v>1943</v>
      </c>
    </row>
    <row r="10" spans="1:8" ht="24.9" x14ac:dyDescent="0.4">
      <c r="B10" s="6" t="s">
        <v>605</v>
      </c>
      <c r="C10" s="6" t="s">
        <v>569</v>
      </c>
      <c r="D10" s="9" t="s">
        <v>1944</v>
      </c>
      <c r="E10" s="9" t="s">
        <v>1945</v>
      </c>
      <c r="F10" s="9" t="s">
        <v>607</v>
      </c>
      <c r="G10" s="9" t="s">
        <v>607</v>
      </c>
      <c r="H10" s="9" t="s">
        <v>2984</v>
      </c>
    </row>
    <row r="11" spans="1:8" ht="24.9" x14ac:dyDescent="0.4">
      <c r="B11" s="10" t="s">
        <v>608</v>
      </c>
      <c r="C11" s="10" t="s">
        <v>573</v>
      </c>
      <c r="D11" s="11" t="s">
        <v>1643</v>
      </c>
      <c r="E11" s="11" t="s">
        <v>883</v>
      </c>
      <c r="F11" s="11" t="s">
        <v>127</v>
      </c>
      <c r="G11" s="11" t="s">
        <v>127</v>
      </c>
      <c r="H11" s="11" t="s">
        <v>883</v>
      </c>
    </row>
    <row r="12" spans="1:8" ht="24.9" x14ac:dyDescent="0.4">
      <c r="B12" s="6" t="s">
        <v>609</v>
      </c>
      <c r="C12" s="6" t="s">
        <v>368</v>
      </c>
      <c r="D12" s="9" t="s">
        <v>1745</v>
      </c>
      <c r="E12" s="9" t="s">
        <v>342</v>
      </c>
      <c r="F12" s="9" t="s">
        <v>342</v>
      </c>
      <c r="G12" s="9" t="s">
        <v>342</v>
      </c>
      <c r="H12" s="9" t="s">
        <v>2440</v>
      </c>
    </row>
    <row r="13" spans="1:8" ht="24.9" x14ac:dyDescent="0.4">
      <c r="B13" s="10" t="s">
        <v>610</v>
      </c>
      <c r="C13" s="10" t="s">
        <v>578</v>
      </c>
      <c r="D13" s="11" t="s">
        <v>1947</v>
      </c>
      <c r="E13" s="11" t="s">
        <v>612</v>
      </c>
      <c r="F13" s="11" t="s">
        <v>612</v>
      </c>
      <c r="G13" s="11" t="s">
        <v>612</v>
      </c>
      <c r="H13" s="11" t="s">
        <v>2985</v>
      </c>
    </row>
    <row r="14" spans="1:8" ht="24.9" x14ac:dyDescent="0.4">
      <c r="B14" s="6" t="s">
        <v>613</v>
      </c>
      <c r="C14" s="6" t="s">
        <v>582</v>
      </c>
      <c r="D14" s="9" t="s">
        <v>1949</v>
      </c>
      <c r="E14" s="9" t="s">
        <v>615</v>
      </c>
      <c r="F14" s="9" t="s">
        <v>615</v>
      </c>
      <c r="G14" s="9" t="s">
        <v>615</v>
      </c>
      <c r="H14" s="9" t="s">
        <v>1256</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8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baseColWidth="10" defaultRowHeight="14.6" x14ac:dyDescent="0.4"/>
  <cols>
    <col min="2" max="2" width="9.69140625" customWidth="1"/>
    <col min="3" max="3" width="115.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HSMDEF-DEFI-IMPL'!A1", "Zurück")</f>
        <v>Zurück</v>
      </c>
    </row>
    <row r="3" spans="1:5" x14ac:dyDescent="0.4">
      <c r="B3" s="7" t="s">
        <v>3092</v>
      </c>
    </row>
    <row r="4" spans="1:5" x14ac:dyDescent="0.4">
      <c r="B4" s="3" t="s">
        <v>36</v>
      </c>
      <c r="C4" s="4" t="s">
        <v>2081</v>
      </c>
      <c r="D4" s="3" t="s">
        <v>1747</v>
      </c>
      <c r="E4" s="4" t="s">
        <v>1028</v>
      </c>
    </row>
    <row r="5" spans="1:5" x14ac:dyDescent="0.4">
      <c r="B5" s="5" t="s">
        <v>598</v>
      </c>
      <c r="C5" s="6" t="s">
        <v>559</v>
      </c>
      <c r="D5" s="5" t="s">
        <v>23</v>
      </c>
      <c r="E5" s="6" t="s">
        <v>2915</v>
      </c>
    </row>
    <row r="6" spans="1:5" ht="37.299999999999997" x14ac:dyDescent="0.4">
      <c r="B6" s="14" t="s">
        <v>601</v>
      </c>
      <c r="C6" s="10" t="s">
        <v>561</v>
      </c>
      <c r="D6" s="14" t="s">
        <v>23</v>
      </c>
      <c r="E6" s="10" t="s">
        <v>3086</v>
      </c>
    </row>
    <row r="7" spans="1:5" ht="37.299999999999997" x14ac:dyDescent="0.4">
      <c r="B7" s="5" t="s">
        <v>604</v>
      </c>
      <c r="C7" s="6" t="s">
        <v>565</v>
      </c>
      <c r="D7" s="5" t="s">
        <v>23</v>
      </c>
      <c r="E7" s="6" t="s">
        <v>3086</v>
      </c>
    </row>
    <row r="8" spans="1:5" ht="62.15" x14ac:dyDescent="0.4">
      <c r="B8" s="14" t="s">
        <v>605</v>
      </c>
      <c r="C8" s="10" t="s">
        <v>569</v>
      </c>
      <c r="D8" s="14" t="s">
        <v>23</v>
      </c>
      <c r="E8" s="10" t="s">
        <v>3087</v>
      </c>
    </row>
    <row r="9" spans="1:5" x14ac:dyDescent="0.4">
      <c r="B9" s="5" t="s">
        <v>608</v>
      </c>
      <c r="C9" s="6" t="s">
        <v>573</v>
      </c>
      <c r="D9" s="5" t="s">
        <v>15</v>
      </c>
      <c r="E9" s="6" t="s">
        <v>3088</v>
      </c>
    </row>
    <row r="10" spans="1:5" x14ac:dyDescent="0.4">
      <c r="B10" s="14" t="s">
        <v>608</v>
      </c>
      <c r="C10" s="10" t="s">
        <v>573</v>
      </c>
      <c r="D10" s="14" t="s">
        <v>23</v>
      </c>
      <c r="E10" s="10" t="s">
        <v>2895</v>
      </c>
    </row>
    <row r="11" spans="1:5" ht="37.299999999999997" x14ac:dyDescent="0.4">
      <c r="B11" s="5" t="s">
        <v>609</v>
      </c>
      <c r="C11" s="6" t="s">
        <v>368</v>
      </c>
      <c r="D11" s="5" t="s">
        <v>23</v>
      </c>
      <c r="E11" s="6" t="s">
        <v>3089</v>
      </c>
    </row>
    <row r="12" spans="1:5" ht="62.15" x14ac:dyDescent="0.4">
      <c r="B12" s="14" t="s">
        <v>610</v>
      </c>
      <c r="C12" s="10" t="s">
        <v>578</v>
      </c>
      <c r="D12" s="14" t="s">
        <v>23</v>
      </c>
      <c r="E12" s="10" t="s">
        <v>3090</v>
      </c>
    </row>
    <row r="13" spans="1:5" ht="37.299999999999997" x14ac:dyDescent="0.4">
      <c r="B13" s="5" t="s">
        <v>613</v>
      </c>
      <c r="C13" s="6" t="s">
        <v>582</v>
      </c>
      <c r="D13" s="5" t="s">
        <v>23</v>
      </c>
      <c r="E13" s="6" t="s">
        <v>3091</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heetViews>
  <sheetFormatPr baseColWidth="10" defaultRowHeight="14.6" x14ac:dyDescent="0.4"/>
  <cols>
    <col min="2" max="2" width="77.843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Ü'!A1", "Zurück")</f>
        <v>Zurück</v>
      </c>
    </row>
    <row r="3" spans="1:8" x14ac:dyDescent="0.4">
      <c r="B3" s="7" t="s">
        <v>7551</v>
      </c>
    </row>
    <row r="4" spans="1:8" x14ac:dyDescent="0.4">
      <c r="B4" s="4" t="s">
        <v>3315</v>
      </c>
      <c r="C4" s="15" t="s">
        <v>3316</v>
      </c>
      <c r="D4" s="15" t="s">
        <v>3317</v>
      </c>
      <c r="E4" s="15" t="s">
        <v>3318</v>
      </c>
      <c r="F4" s="15" t="s">
        <v>3319</v>
      </c>
      <c r="G4" s="15" t="s">
        <v>3320</v>
      </c>
      <c r="H4" s="15" t="s">
        <v>3321</v>
      </c>
    </row>
    <row r="5" spans="1:8" ht="24.9" x14ac:dyDescent="0.4">
      <c r="B5" s="6" t="s">
        <v>3322</v>
      </c>
      <c r="C5" s="9" t="s">
        <v>7486</v>
      </c>
      <c r="D5" s="9" t="s">
        <v>7487</v>
      </c>
      <c r="E5" s="9" t="s">
        <v>1586</v>
      </c>
      <c r="F5" s="9" t="s">
        <v>7488</v>
      </c>
      <c r="G5" s="9" t="s">
        <v>7489</v>
      </c>
      <c r="H5" s="9" t="s">
        <v>7489</v>
      </c>
    </row>
    <row r="6" spans="1:8" ht="24.9" x14ac:dyDescent="0.4">
      <c r="B6" s="10" t="s">
        <v>3325</v>
      </c>
      <c r="C6" s="11" t="s">
        <v>7490</v>
      </c>
      <c r="D6" s="11" t="s">
        <v>7491</v>
      </c>
      <c r="E6" s="11" t="s">
        <v>1586</v>
      </c>
      <c r="F6" s="11" t="s">
        <v>7492</v>
      </c>
      <c r="G6" s="11" t="s">
        <v>1224</v>
      </c>
      <c r="H6" s="11" t="s">
        <v>7493</v>
      </c>
    </row>
    <row r="7" spans="1:8" ht="24.9" x14ac:dyDescent="0.4">
      <c r="B7" s="6" t="s">
        <v>3328</v>
      </c>
      <c r="C7" s="9" t="s">
        <v>7494</v>
      </c>
      <c r="D7" s="9" t="s">
        <v>7495</v>
      </c>
      <c r="E7" s="9" t="s">
        <v>1595</v>
      </c>
      <c r="F7" s="9" t="s">
        <v>7496</v>
      </c>
      <c r="G7" s="9" t="s">
        <v>7497</v>
      </c>
      <c r="H7" s="9" t="s">
        <v>7498</v>
      </c>
    </row>
    <row r="8" spans="1:8" ht="24.9" x14ac:dyDescent="0.4">
      <c r="B8" s="10" t="s">
        <v>3330</v>
      </c>
      <c r="C8" s="11" t="s">
        <v>7499</v>
      </c>
      <c r="D8" s="11" t="s">
        <v>7500</v>
      </c>
      <c r="E8" s="11" t="s">
        <v>1586</v>
      </c>
      <c r="F8" s="11" t="s">
        <v>7501</v>
      </c>
      <c r="G8" s="11" t="s">
        <v>7502</v>
      </c>
      <c r="H8" s="11" t="s">
        <v>7503</v>
      </c>
    </row>
    <row r="9" spans="1:8" ht="24.9" x14ac:dyDescent="0.4">
      <c r="B9" s="6" t="s">
        <v>3333</v>
      </c>
      <c r="C9" s="9" t="s">
        <v>3795</v>
      </c>
      <c r="D9" s="9" t="s">
        <v>7504</v>
      </c>
      <c r="E9" s="9" t="s">
        <v>1586</v>
      </c>
      <c r="F9" s="9" t="s">
        <v>48</v>
      </c>
      <c r="G9" s="9" t="s">
        <v>990</v>
      </c>
      <c r="H9" s="9" t="s">
        <v>990</v>
      </c>
    </row>
    <row r="10" spans="1:8" ht="24.9" x14ac:dyDescent="0.4">
      <c r="B10" s="10" t="s">
        <v>3334</v>
      </c>
      <c r="C10" s="11" t="s">
        <v>7505</v>
      </c>
      <c r="D10" s="11" t="s">
        <v>7506</v>
      </c>
      <c r="E10" s="11" t="s">
        <v>1586</v>
      </c>
      <c r="F10" s="11" t="s">
        <v>7507</v>
      </c>
      <c r="G10" s="11" t="s">
        <v>7508</v>
      </c>
      <c r="H10" s="11" t="s">
        <v>7509</v>
      </c>
    </row>
    <row r="11" spans="1:8" ht="24.9" x14ac:dyDescent="0.4">
      <c r="B11" s="6" t="s">
        <v>3336</v>
      </c>
      <c r="C11" s="9" t="s">
        <v>7510</v>
      </c>
      <c r="D11" s="9" t="s">
        <v>7511</v>
      </c>
      <c r="E11" s="9" t="s">
        <v>1586</v>
      </c>
      <c r="F11" s="9" t="s">
        <v>356</v>
      </c>
      <c r="G11" s="9" t="s">
        <v>357</v>
      </c>
      <c r="H11" s="9" t="s">
        <v>357</v>
      </c>
    </row>
    <row r="12" spans="1:8" ht="24.9" x14ac:dyDescent="0.4">
      <c r="B12" s="10" t="s">
        <v>3338</v>
      </c>
      <c r="C12" s="11" t="s">
        <v>5074</v>
      </c>
      <c r="D12" s="11" t="s">
        <v>7512</v>
      </c>
      <c r="E12" s="11" t="s">
        <v>1586</v>
      </c>
      <c r="F12" s="11" t="s">
        <v>120</v>
      </c>
      <c r="G12" s="11" t="s">
        <v>7513</v>
      </c>
      <c r="H12" s="11" t="s">
        <v>6004</v>
      </c>
    </row>
    <row r="13" spans="1:8" ht="24.9" x14ac:dyDescent="0.4">
      <c r="B13" s="6" t="s">
        <v>3340</v>
      </c>
      <c r="C13" s="9" t="s">
        <v>7514</v>
      </c>
      <c r="D13" s="9" t="s">
        <v>7515</v>
      </c>
      <c r="E13" s="9" t="s">
        <v>1586</v>
      </c>
      <c r="F13" s="9" t="s">
        <v>7516</v>
      </c>
      <c r="G13" s="9" t="s">
        <v>7517</v>
      </c>
      <c r="H13" s="9" t="s">
        <v>7518</v>
      </c>
    </row>
    <row r="14" spans="1:8" ht="24.9" x14ac:dyDescent="0.4">
      <c r="B14" s="10" t="s">
        <v>3342</v>
      </c>
      <c r="C14" s="11" t="s">
        <v>7519</v>
      </c>
      <c r="D14" s="11" t="s">
        <v>7520</v>
      </c>
      <c r="E14" s="11" t="s">
        <v>1586</v>
      </c>
      <c r="F14" s="11" t="s">
        <v>7521</v>
      </c>
      <c r="G14" s="11" t="s">
        <v>7522</v>
      </c>
      <c r="H14" s="11" t="s">
        <v>7523</v>
      </c>
    </row>
    <row r="15" spans="1:8" ht="24.9" x14ac:dyDescent="0.4">
      <c r="B15" s="6" t="s">
        <v>3345</v>
      </c>
      <c r="C15" s="9" t="s">
        <v>7524</v>
      </c>
      <c r="D15" s="9" t="s">
        <v>7525</v>
      </c>
      <c r="E15" s="9" t="s">
        <v>1586</v>
      </c>
      <c r="F15" s="9" t="s">
        <v>7526</v>
      </c>
      <c r="G15" s="9" t="s">
        <v>7527</v>
      </c>
      <c r="H15" s="9" t="s">
        <v>7527</v>
      </c>
    </row>
    <row r="16" spans="1:8" ht="24.9" x14ac:dyDescent="0.4">
      <c r="B16" s="10" t="s">
        <v>3347</v>
      </c>
      <c r="C16" s="11" t="s">
        <v>7528</v>
      </c>
      <c r="D16" s="11" t="s">
        <v>7529</v>
      </c>
      <c r="E16" s="11" t="s">
        <v>1586</v>
      </c>
      <c r="F16" s="11" t="s">
        <v>7530</v>
      </c>
      <c r="G16" s="11" t="s">
        <v>7531</v>
      </c>
      <c r="H16" s="11" t="s">
        <v>7532</v>
      </c>
    </row>
    <row r="17" spans="2:8" ht="24.9" x14ac:dyDescent="0.4">
      <c r="B17" s="6" t="s">
        <v>3349</v>
      </c>
      <c r="C17" s="9" t="s">
        <v>3559</v>
      </c>
      <c r="D17" s="9" t="s">
        <v>7533</v>
      </c>
      <c r="E17" s="9" t="s">
        <v>1586</v>
      </c>
      <c r="F17" s="9" t="s">
        <v>7534</v>
      </c>
      <c r="G17" s="9" t="s">
        <v>5706</v>
      </c>
      <c r="H17" s="9" t="s">
        <v>1702</v>
      </c>
    </row>
    <row r="18" spans="2:8" ht="24.9" x14ac:dyDescent="0.4">
      <c r="B18" s="10" t="s">
        <v>3350</v>
      </c>
      <c r="C18" s="11" t="s">
        <v>7535</v>
      </c>
      <c r="D18" s="11" t="s">
        <v>7536</v>
      </c>
      <c r="E18" s="11" t="s">
        <v>1586</v>
      </c>
      <c r="F18" s="11" t="s">
        <v>352</v>
      </c>
      <c r="G18" s="11" t="s">
        <v>5758</v>
      </c>
      <c r="H18" s="11" t="s">
        <v>5758</v>
      </c>
    </row>
    <row r="19" spans="2:8" ht="24.9" x14ac:dyDescent="0.4">
      <c r="B19" s="6" t="s">
        <v>3352</v>
      </c>
      <c r="C19" s="9" t="s">
        <v>7537</v>
      </c>
      <c r="D19" s="9" t="s">
        <v>7538</v>
      </c>
      <c r="E19" s="9" t="s">
        <v>1586</v>
      </c>
      <c r="F19" s="9" t="s">
        <v>528</v>
      </c>
      <c r="G19" s="9" t="s">
        <v>121</v>
      </c>
      <c r="H19" s="9" t="s">
        <v>121</v>
      </c>
    </row>
    <row r="20" spans="2:8" ht="24.9" x14ac:dyDescent="0.4">
      <c r="B20" s="10" t="s">
        <v>3354</v>
      </c>
      <c r="C20" s="11" t="s">
        <v>5138</v>
      </c>
      <c r="D20" s="11" t="s">
        <v>7539</v>
      </c>
      <c r="E20" s="11" t="s">
        <v>1586</v>
      </c>
      <c r="F20" s="11" t="s">
        <v>4107</v>
      </c>
      <c r="G20" s="11" t="s">
        <v>7540</v>
      </c>
      <c r="H20" s="11" t="s">
        <v>7540</v>
      </c>
    </row>
    <row r="21" spans="2:8" ht="24.9" x14ac:dyDescent="0.4">
      <c r="B21" s="6" t="s">
        <v>7541</v>
      </c>
      <c r="C21" s="9" t="s">
        <v>7542</v>
      </c>
      <c r="D21" s="9" t="s">
        <v>7543</v>
      </c>
      <c r="E21" s="9" t="s">
        <v>1586</v>
      </c>
      <c r="F21" s="9" t="s">
        <v>7544</v>
      </c>
      <c r="G21" s="9" t="s">
        <v>7545</v>
      </c>
      <c r="H21" s="9" t="s">
        <v>7546</v>
      </c>
    </row>
    <row r="22" spans="2:8" ht="24.9" x14ac:dyDescent="0.4">
      <c r="B22" s="10" t="s">
        <v>3356</v>
      </c>
      <c r="C22" s="11" t="s">
        <v>3326</v>
      </c>
      <c r="D22" s="11" t="s">
        <v>7547</v>
      </c>
      <c r="E22" s="11" t="s">
        <v>1595</v>
      </c>
      <c r="F22" s="11" t="s">
        <v>7548</v>
      </c>
      <c r="G22" s="11" t="s">
        <v>7549</v>
      </c>
      <c r="H22" s="11" t="s">
        <v>7550</v>
      </c>
    </row>
  </sheetData>
  <pageMargins left="0.7" right="0.7" top="0.75" bottom="0.75" header="0.3" footer="0.3"/>
  <pageSetup paperSize="9" orientation="portrait" horizontalDpi="300" verticalDpi="30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08.765625" customWidth="1"/>
    <col min="3" max="4" width="17.84375" customWidth="1"/>
  </cols>
  <sheetData>
    <row r="1" spans="1:4" x14ac:dyDescent="0.4">
      <c r="A1" s="2" t="str">
        <f>HYPERLINK("#'Auswahl Auswertungsmodul'!A1", "Zurück zum Start")</f>
        <v>Zurück zum Start</v>
      </c>
    </row>
    <row r="2" spans="1:4" x14ac:dyDescent="0.4">
      <c r="A2" s="2" t="str">
        <f>HYPERLINK("#'Auswahl CHE'!A1", "Zurück")</f>
        <v>Zurück</v>
      </c>
    </row>
    <row r="3" spans="1:4" x14ac:dyDescent="0.4">
      <c r="B3" s="7" t="s">
        <v>4469</v>
      </c>
    </row>
    <row r="4" spans="1:4" x14ac:dyDescent="0.4">
      <c r="B4" s="25" t="s">
        <v>4437</v>
      </c>
      <c r="C4" s="23" t="s">
        <v>4438</v>
      </c>
      <c r="D4" s="25" t="s">
        <v>4438</v>
      </c>
    </row>
    <row r="5" spans="1:4" x14ac:dyDescent="0.4">
      <c r="B5" s="24"/>
      <c r="C5" s="8" t="s">
        <v>4439</v>
      </c>
      <c r="D5" s="8" t="s">
        <v>4440</v>
      </c>
    </row>
    <row r="6" spans="1:4" x14ac:dyDescent="0.4">
      <c r="B6" s="16" t="s">
        <v>4441</v>
      </c>
      <c r="C6" s="9" t="s">
        <v>4442</v>
      </c>
      <c r="D6" s="9" t="s">
        <v>4443</v>
      </c>
    </row>
    <row r="7" spans="1:4" x14ac:dyDescent="0.4">
      <c r="B7" s="16" t="s">
        <v>4444</v>
      </c>
      <c r="C7" s="9" t="s">
        <v>1594</v>
      </c>
      <c r="D7" s="9" t="s">
        <v>4445</v>
      </c>
    </row>
    <row r="8" spans="1:4" x14ac:dyDescent="0.4">
      <c r="B8" s="9" t="s">
        <v>4446</v>
      </c>
      <c r="C8" s="9" t="s">
        <v>1586</v>
      </c>
      <c r="D8" s="9" t="s">
        <v>4447</v>
      </c>
    </row>
    <row r="9" spans="1:4" x14ac:dyDescent="0.4">
      <c r="B9" s="16" t="s">
        <v>4448</v>
      </c>
      <c r="C9" s="9" t="s">
        <v>1594</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1661</v>
      </c>
      <c r="D12" s="9" t="s">
        <v>4452</v>
      </c>
    </row>
    <row r="13" spans="1:4" x14ac:dyDescent="0.4">
      <c r="B13" s="6" t="s">
        <v>4453</v>
      </c>
      <c r="C13" s="9" t="s">
        <v>1625</v>
      </c>
      <c r="D13" s="9" t="s">
        <v>4454</v>
      </c>
    </row>
    <row r="14" spans="1:4" x14ac:dyDescent="0.4">
      <c r="B14" s="9" t="s">
        <v>4455</v>
      </c>
      <c r="C14" s="9" t="s">
        <v>1625</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1588</v>
      </c>
      <c r="D19" s="9" t="s">
        <v>4461</v>
      </c>
    </row>
    <row r="20" spans="2:4" x14ac:dyDescent="0.4">
      <c r="B20" s="6" t="s">
        <v>4462</v>
      </c>
      <c r="C20" s="9" t="s">
        <v>1663</v>
      </c>
      <c r="D20" s="9" t="s">
        <v>4463</v>
      </c>
    </row>
    <row r="21" spans="2:4" x14ac:dyDescent="0.4">
      <c r="B21" s="6" t="s">
        <v>4464</v>
      </c>
      <c r="C21" s="9" t="s">
        <v>1588</v>
      </c>
      <c r="D21" s="9" t="s">
        <v>4461</v>
      </c>
    </row>
    <row r="22" spans="2:4" x14ac:dyDescent="0.4">
      <c r="B22" s="21" t="s">
        <v>4465</v>
      </c>
      <c r="C22" s="22" t="s">
        <v>4437</v>
      </c>
      <c r="D22" s="22" t="s">
        <v>4437</v>
      </c>
    </row>
    <row r="23" spans="2:4" x14ac:dyDescent="0.4">
      <c r="B23" s="6" t="s">
        <v>4466</v>
      </c>
      <c r="C23" s="9" t="s">
        <v>1584</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9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heetViews>
  <sheetFormatPr baseColWidth="10" defaultRowHeight="14.6" x14ac:dyDescent="0.4"/>
  <cols>
    <col min="2" max="2" width="9.69140625" customWidth="1"/>
    <col min="3" max="3" width="115.69140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HSMDEF-DEFI-IMPL'!A1", "Zurück")</f>
        <v>Zurück</v>
      </c>
    </row>
    <row r="3" spans="1:6" x14ac:dyDescent="0.4">
      <c r="B3" s="7" t="s">
        <v>3274</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597</v>
      </c>
      <c r="C6" s="6" t="s">
        <v>557</v>
      </c>
      <c r="D6" s="9" t="s">
        <v>884</v>
      </c>
      <c r="E6" s="9" t="s">
        <v>93</v>
      </c>
      <c r="F6" s="9" t="s">
        <v>885</v>
      </c>
    </row>
    <row r="7" spans="1:6" ht="24.9" x14ac:dyDescent="0.4">
      <c r="B7" s="10" t="s">
        <v>598</v>
      </c>
      <c r="C7" s="10" t="s">
        <v>559</v>
      </c>
      <c r="D7" s="11" t="s">
        <v>45</v>
      </c>
      <c r="E7" s="11" t="s">
        <v>143</v>
      </c>
      <c r="F7" s="11" t="s">
        <v>44</v>
      </c>
    </row>
    <row r="8" spans="1:6" ht="24.9" x14ac:dyDescent="0.4">
      <c r="B8" s="6" t="s">
        <v>601</v>
      </c>
      <c r="C8" s="6" t="s">
        <v>561</v>
      </c>
      <c r="D8" s="9" t="s">
        <v>956</v>
      </c>
      <c r="E8" s="9" t="s">
        <v>324</v>
      </c>
      <c r="F8" s="9" t="s">
        <v>914</v>
      </c>
    </row>
    <row r="9" spans="1:6" ht="24.9" x14ac:dyDescent="0.4">
      <c r="B9" s="10" t="s">
        <v>604</v>
      </c>
      <c r="C9" s="10" t="s">
        <v>565</v>
      </c>
      <c r="D9" s="11" t="s">
        <v>959</v>
      </c>
      <c r="E9" s="11" t="s">
        <v>600</v>
      </c>
      <c r="F9" s="11" t="s">
        <v>959</v>
      </c>
    </row>
    <row r="10" spans="1:6" ht="24.9" x14ac:dyDescent="0.4">
      <c r="B10" s="6" t="s">
        <v>605</v>
      </c>
      <c r="C10" s="6" t="s">
        <v>569</v>
      </c>
      <c r="D10" s="9" t="s">
        <v>45</v>
      </c>
      <c r="E10" s="9" t="s">
        <v>641</v>
      </c>
      <c r="F10" s="9" t="s">
        <v>44</v>
      </c>
    </row>
    <row r="11" spans="1:6" ht="24.9" x14ac:dyDescent="0.4">
      <c r="B11" s="10" t="s">
        <v>608</v>
      </c>
      <c r="C11" s="10" t="s">
        <v>573</v>
      </c>
      <c r="D11" s="11" t="s">
        <v>45</v>
      </c>
      <c r="E11" s="11" t="s">
        <v>252</v>
      </c>
      <c r="F11" s="11" t="s">
        <v>44</v>
      </c>
    </row>
    <row r="12" spans="1:6" ht="24.9" x14ac:dyDescent="0.4">
      <c r="B12" s="6" t="s">
        <v>609</v>
      </c>
      <c r="C12" s="6" t="s">
        <v>368</v>
      </c>
      <c r="D12" s="9" t="s">
        <v>44</v>
      </c>
      <c r="E12" s="9" t="s">
        <v>194</v>
      </c>
      <c r="F12" s="9" t="s">
        <v>45</v>
      </c>
    </row>
    <row r="13" spans="1:6" ht="24.9" x14ac:dyDescent="0.4">
      <c r="B13" s="10" t="s">
        <v>610</v>
      </c>
      <c r="C13" s="10" t="s">
        <v>578</v>
      </c>
      <c r="D13" s="11" t="s">
        <v>85</v>
      </c>
      <c r="E13" s="11" t="s">
        <v>133</v>
      </c>
      <c r="F13" s="11" t="s">
        <v>84</v>
      </c>
    </row>
    <row r="14" spans="1:6" ht="24.9" x14ac:dyDescent="0.4">
      <c r="B14" s="6" t="s">
        <v>613</v>
      </c>
      <c r="C14" s="6" t="s">
        <v>582</v>
      </c>
      <c r="D14" s="9" t="s">
        <v>898</v>
      </c>
      <c r="E14" s="9" t="s">
        <v>600</v>
      </c>
      <c r="F14" s="9" t="s">
        <v>899</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9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baseColWidth="10" defaultRowHeight="14.6" x14ac:dyDescent="0.4"/>
  <cols>
    <col min="2" max="2" width="9.69140625" customWidth="1"/>
    <col min="3" max="3" width="63.304687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HSMDEF-DEFI-IMPL'!A1", "Zurück")</f>
        <v>Zurück</v>
      </c>
    </row>
    <row r="3" spans="1:6" x14ac:dyDescent="0.4">
      <c r="B3" s="7" t="s">
        <v>3201</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61</v>
      </c>
      <c r="C6" s="21"/>
      <c r="D6" s="29"/>
      <c r="E6" s="29"/>
      <c r="F6" s="29"/>
    </row>
    <row r="7" spans="1:6" ht="24.9" x14ac:dyDescent="0.4">
      <c r="B7" s="6" t="s">
        <v>164</v>
      </c>
      <c r="C7" s="6" t="s">
        <v>165</v>
      </c>
      <c r="D7" s="9" t="s">
        <v>981</v>
      </c>
      <c r="E7" s="9" t="s">
        <v>149</v>
      </c>
      <c r="F7" s="9" t="s">
        <v>982</v>
      </c>
    </row>
    <row r="8" spans="1:6" x14ac:dyDescent="0.4">
      <c r="B8" s="21" t="s">
        <v>41</v>
      </c>
      <c r="C8" s="21"/>
      <c r="D8" s="29"/>
      <c r="E8" s="29"/>
      <c r="F8" s="29"/>
    </row>
    <row r="9" spans="1:6" ht="24.9" x14ac:dyDescent="0.4">
      <c r="B9" s="6" t="s">
        <v>166</v>
      </c>
      <c r="C9" s="6" t="s">
        <v>139</v>
      </c>
      <c r="D9" s="9" t="s">
        <v>1674</v>
      </c>
      <c r="E9" s="9" t="s">
        <v>59</v>
      </c>
      <c r="F9" s="9" t="s">
        <v>3200</v>
      </c>
    </row>
    <row r="10" spans="1:6" ht="24.9" x14ac:dyDescent="0.4">
      <c r="B10" s="6" t="s">
        <v>169</v>
      </c>
      <c r="C10" s="6" t="s">
        <v>43</v>
      </c>
      <c r="D10" s="9" t="s">
        <v>143</v>
      </c>
      <c r="E10" s="9" t="s">
        <v>59</v>
      </c>
      <c r="F10" s="9" t="s">
        <v>142</v>
      </c>
    </row>
    <row r="11" spans="1:6" ht="24.9" x14ac:dyDescent="0.4">
      <c r="B11" s="6" t="s">
        <v>170</v>
      </c>
      <c r="C11" s="6" t="s">
        <v>47</v>
      </c>
      <c r="D11" s="9" t="s">
        <v>45</v>
      </c>
      <c r="E11" s="9" t="s">
        <v>52</v>
      </c>
      <c r="F11" s="9" t="s">
        <v>44</v>
      </c>
    </row>
    <row r="12" spans="1:6" ht="24.9" x14ac:dyDescent="0.4">
      <c r="B12" s="6" t="s">
        <v>171</v>
      </c>
      <c r="C12" s="6" t="s">
        <v>51</v>
      </c>
      <c r="D12" s="9" t="s">
        <v>81</v>
      </c>
      <c r="E12" s="9" t="s">
        <v>59</v>
      </c>
      <c r="F12" s="9" t="s">
        <v>80</v>
      </c>
    </row>
  </sheetData>
  <mergeCells count="6">
    <mergeCell ref="B8:F8"/>
    <mergeCell ref="B4:B5"/>
    <mergeCell ref="C4:C5"/>
    <mergeCell ref="D4:E4"/>
    <mergeCell ref="F4:F5"/>
    <mergeCell ref="B6:F6"/>
  </mergeCells>
  <pageMargins left="0.7" right="0.7" top="0.75" bottom="0.75" header="0.3" footer="0.3"/>
  <pageSetup paperSize="9" orientation="portrait" horizontalDpi="300" verticalDpi="300"/>
</worksheet>
</file>

<file path=xl/worksheets/sheet9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92.46093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HSMDEF-DEFI-IMPL'!A1", "Zurück")</f>
        <v>Zurück</v>
      </c>
    </row>
    <row r="3" spans="1:8" x14ac:dyDescent="0.4">
      <c r="B3" s="7" t="s">
        <v>3984</v>
      </c>
    </row>
    <row r="4" spans="1:8" x14ac:dyDescent="0.4">
      <c r="B4" s="4" t="s">
        <v>3315</v>
      </c>
      <c r="C4" s="15" t="s">
        <v>3316</v>
      </c>
      <c r="D4" s="15" t="s">
        <v>3750</v>
      </c>
      <c r="E4" s="15" t="s">
        <v>3318</v>
      </c>
      <c r="F4" s="15" t="s">
        <v>3319</v>
      </c>
      <c r="G4" s="15" t="s">
        <v>3320</v>
      </c>
      <c r="H4" s="15" t="s">
        <v>3321</v>
      </c>
    </row>
    <row r="5" spans="1:8" ht="24.9" x14ac:dyDescent="0.4">
      <c r="B5" s="6" t="s">
        <v>3322</v>
      </c>
      <c r="C5" s="9" t="s">
        <v>3498</v>
      </c>
      <c r="D5" s="9" t="s">
        <v>3956</v>
      </c>
      <c r="E5" s="9" t="s">
        <v>1586</v>
      </c>
      <c r="F5" s="9" t="s">
        <v>3957</v>
      </c>
      <c r="G5" s="9" t="s">
        <v>3958</v>
      </c>
      <c r="H5" s="9" t="s">
        <v>931</v>
      </c>
    </row>
    <row r="6" spans="1:8" ht="24.9" x14ac:dyDescent="0.4">
      <c r="B6" s="10" t="s">
        <v>3325</v>
      </c>
      <c r="C6" s="11" t="s">
        <v>1650</v>
      </c>
      <c r="D6" s="11" t="s">
        <v>3959</v>
      </c>
      <c r="E6" s="11" t="s">
        <v>1586</v>
      </c>
      <c r="F6" s="11" t="s">
        <v>451</v>
      </c>
      <c r="G6" s="11" t="s">
        <v>452</v>
      </c>
      <c r="H6" s="11" t="s">
        <v>452</v>
      </c>
    </row>
    <row r="7" spans="1:8" ht="24.9" x14ac:dyDescent="0.4">
      <c r="B7" s="6" t="s">
        <v>3328</v>
      </c>
      <c r="C7" s="9" t="s">
        <v>1739</v>
      </c>
      <c r="D7" s="9" t="s">
        <v>3960</v>
      </c>
      <c r="E7" s="9" t="s">
        <v>1586</v>
      </c>
      <c r="F7" s="9" t="s">
        <v>3961</v>
      </c>
      <c r="G7" s="9" t="s">
        <v>1954</v>
      </c>
      <c r="H7" s="9" t="s">
        <v>996</v>
      </c>
    </row>
    <row r="8" spans="1:8" ht="24.9" x14ac:dyDescent="0.4">
      <c r="B8" s="10" t="s">
        <v>3330</v>
      </c>
      <c r="C8" s="11" t="s">
        <v>3427</v>
      </c>
      <c r="D8" s="11" t="s">
        <v>3962</v>
      </c>
      <c r="E8" s="11" t="s">
        <v>1586</v>
      </c>
      <c r="F8" s="11" t="s">
        <v>968</v>
      </c>
      <c r="G8" s="11" t="s">
        <v>1707</v>
      </c>
      <c r="H8" s="11" t="s">
        <v>1278</v>
      </c>
    </row>
    <row r="9" spans="1:8" ht="24.9" x14ac:dyDescent="0.4">
      <c r="B9" s="6" t="s">
        <v>3333</v>
      </c>
      <c r="C9" s="9" t="s">
        <v>1597</v>
      </c>
      <c r="D9" s="9" t="s">
        <v>1250</v>
      </c>
      <c r="E9" s="9" t="s">
        <v>1586</v>
      </c>
      <c r="F9" s="9" t="s">
        <v>80</v>
      </c>
      <c r="G9" s="9" t="s">
        <v>81</v>
      </c>
      <c r="H9" s="9" t="s">
        <v>81</v>
      </c>
    </row>
    <row r="10" spans="1:8" ht="24.9" x14ac:dyDescent="0.4">
      <c r="B10" s="10" t="s">
        <v>3334</v>
      </c>
      <c r="C10" s="11" t="s">
        <v>1618</v>
      </c>
      <c r="D10" s="11" t="s">
        <v>3963</v>
      </c>
      <c r="E10" s="11" t="s">
        <v>1586</v>
      </c>
      <c r="F10" s="11" t="s">
        <v>3267</v>
      </c>
      <c r="G10" s="11" t="s">
        <v>1177</v>
      </c>
      <c r="H10" s="11" t="s">
        <v>1703</v>
      </c>
    </row>
    <row r="11" spans="1:8" ht="24.9" x14ac:dyDescent="0.4">
      <c r="B11" s="6" t="s">
        <v>3336</v>
      </c>
      <c r="C11" s="9" t="s">
        <v>1723</v>
      </c>
      <c r="D11" s="9" t="s">
        <v>3964</v>
      </c>
      <c r="E11" s="9" t="s">
        <v>1586</v>
      </c>
      <c r="F11" s="9" t="s">
        <v>157</v>
      </c>
      <c r="G11" s="9" t="s">
        <v>158</v>
      </c>
      <c r="H11" s="9" t="s">
        <v>158</v>
      </c>
    </row>
    <row r="12" spans="1:8" ht="24.9" x14ac:dyDescent="0.4">
      <c r="B12" s="10" t="s">
        <v>3338</v>
      </c>
      <c r="C12" s="11" t="s">
        <v>1736</v>
      </c>
      <c r="D12" s="11" t="s">
        <v>3965</v>
      </c>
      <c r="E12" s="11" t="s">
        <v>1586</v>
      </c>
      <c r="F12" s="11" t="s">
        <v>936</v>
      </c>
      <c r="G12" s="11" t="s">
        <v>996</v>
      </c>
      <c r="H12" s="11" t="s">
        <v>981</v>
      </c>
    </row>
    <row r="13" spans="1:8" ht="24.9" x14ac:dyDescent="0.4">
      <c r="B13" s="6" t="s">
        <v>3340</v>
      </c>
      <c r="C13" s="9" t="s">
        <v>1643</v>
      </c>
      <c r="D13" s="9" t="s">
        <v>3966</v>
      </c>
      <c r="E13" s="9" t="s">
        <v>1586</v>
      </c>
      <c r="F13" s="9" t="s">
        <v>583</v>
      </c>
      <c r="G13" s="9" t="s">
        <v>3967</v>
      </c>
      <c r="H13" s="9" t="s">
        <v>3967</v>
      </c>
    </row>
    <row r="14" spans="1:8" ht="24.9" x14ac:dyDescent="0.4">
      <c r="B14" s="10" t="s">
        <v>3342</v>
      </c>
      <c r="C14" s="11" t="s">
        <v>3968</v>
      </c>
      <c r="D14" s="11" t="s">
        <v>3969</v>
      </c>
      <c r="E14" s="11" t="s">
        <v>1586</v>
      </c>
      <c r="F14" s="11" t="s">
        <v>3970</v>
      </c>
      <c r="G14" s="11" t="s">
        <v>3971</v>
      </c>
      <c r="H14" s="11" t="s">
        <v>2478</v>
      </c>
    </row>
    <row r="15" spans="1:8" ht="24.9" x14ac:dyDescent="0.4">
      <c r="B15" s="6" t="s">
        <v>3345</v>
      </c>
      <c r="C15" s="9" t="s">
        <v>1682</v>
      </c>
      <c r="D15" s="9" t="s">
        <v>3972</v>
      </c>
      <c r="E15" s="9" t="s">
        <v>1586</v>
      </c>
      <c r="F15" s="9" t="s">
        <v>3973</v>
      </c>
      <c r="G15" s="9" t="s">
        <v>925</v>
      </c>
      <c r="H15" s="9" t="s">
        <v>1721</v>
      </c>
    </row>
    <row r="16" spans="1:8" ht="24.9" x14ac:dyDescent="0.4">
      <c r="B16" s="10" t="s">
        <v>3347</v>
      </c>
      <c r="C16" s="11" t="s">
        <v>3337</v>
      </c>
      <c r="D16" s="11" t="s">
        <v>3974</v>
      </c>
      <c r="E16" s="11" t="s">
        <v>1586</v>
      </c>
      <c r="F16" s="11" t="s">
        <v>2295</v>
      </c>
      <c r="G16" s="11" t="s">
        <v>915</v>
      </c>
      <c r="H16" s="11" t="s">
        <v>899</v>
      </c>
    </row>
    <row r="17" spans="2:8" ht="24.9" x14ac:dyDescent="0.4">
      <c r="B17" s="6" t="s">
        <v>3349</v>
      </c>
      <c r="C17" s="9" t="s">
        <v>1663</v>
      </c>
      <c r="D17" s="9" t="s">
        <v>2013</v>
      </c>
      <c r="E17" s="9" t="s">
        <v>1586</v>
      </c>
      <c r="F17" s="9" t="s">
        <v>84</v>
      </c>
      <c r="G17" s="9" t="s">
        <v>959</v>
      </c>
      <c r="H17" s="9" t="s">
        <v>959</v>
      </c>
    </row>
    <row r="18" spans="2:8" ht="24.9" x14ac:dyDescent="0.4">
      <c r="B18" s="10" t="s">
        <v>3350</v>
      </c>
      <c r="C18" s="11" t="s">
        <v>1614</v>
      </c>
      <c r="D18" s="11" t="s">
        <v>3975</v>
      </c>
      <c r="E18" s="11" t="s">
        <v>1586</v>
      </c>
      <c r="F18" s="11" t="s">
        <v>88</v>
      </c>
      <c r="G18" s="11" t="s">
        <v>915</v>
      </c>
      <c r="H18" s="11" t="s">
        <v>915</v>
      </c>
    </row>
    <row r="19" spans="2:8" ht="24.9" x14ac:dyDescent="0.4">
      <c r="B19" s="6" t="s">
        <v>3352</v>
      </c>
      <c r="C19" s="9" t="s">
        <v>3337</v>
      </c>
      <c r="D19" s="9" t="s">
        <v>3976</v>
      </c>
      <c r="E19" s="9" t="s">
        <v>1586</v>
      </c>
      <c r="F19" s="9" t="s">
        <v>76</v>
      </c>
      <c r="G19" s="9" t="s">
        <v>77</v>
      </c>
      <c r="H19" s="9" t="s">
        <v>77</v>
      </c>
    </row>
    <row r="20" spans="2:8" ht="24.9" x14ac:dyDescent="0.4">
      <c r="B20" s="10" t="s">
        <v>3354</v>
      </c>
      <c r="C20" s="11" t="s">
        <v>1678</v>
      </c>
      <c r="D20" s="11" t="s">
        <v>3977</v>
      </c>
      <c r="E20" s="11" t="s">
        <v>1586</v>
      </c>
      <c r="F20" s="11" t="s">
        <v>599</v>
      </c>
      <c r="G20" s="11" t="s">
        <v>3978</v>
      </c>
      <c r="H20" s="11" t="s">
        <v>3978</v>
      </c>
    </row>
    <row r="21" spans="2:8" ht="24.9" x14ac:dyDescent="0.4">
      <c r="B21" s="16" t="s">
        <v>3356</v>
      </c>
      <c r="C21" s="17" t="s">
        <v>3979</v>
      </c>
      <c r="D21" s="17" t="s">
        <v>3980</v>
      </c>
      <c r="E21" s="17" t="s">
        <v>1586</v>
      </c>
      <c r="F21" s="17" t="s">
        <v>3981</v>
      </c>
      <c r="G21" s="17" t="s">
        <v>3982</v>
      </c>
      <c r="H21" s="17" t="s">
        <v>3983</v>
      </c>
    </row>
  </sheetData>
  <pageMargins left="0.7" right="0.7" top="0.75" bottom="0.75" header="0.3" footer="0.3"/>
  <pageSetup paperSize="9" orientation="portrait" horizontalDpi="300" verticalDpi="300"/>
</worksheet>
</file>

<file path=xl/worksheets/sheet9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9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HSMDEF-DEFI-IMPL'!A1", "Zurück")</f>
        <v>Zurück</v>
      </c>
    </row>
    <row r="3" spans="1:8" x14ac:dyDescent="0.4">
      <c r="B3" s="7" t="s">
        <v>3477</v>
      </c>
    </row>
    <row r="4" spans="1:8" x14ac:dyDescent="0.4">
      <c r="B4" s="4" t="s">
        <v>3315</v>
      </c>
      <c r="C4" s="15" t="s">
        <v>3316</v>
      </c>
      <c r="D4" s="15" t="s">
        <v>3317</v>
      </c>
      <c r="E4" s="15" t="s">
        <v>3318</v>
      </c>
      <c r="F4" s="15" t="s">
        <v>3319</v>
      </c>
      <c r="G4" s="15" t="s">
        <v>3320</v>
      </c>
      <c r="H4" s="15" t="s">
        <v>3321</v>
      </c>
    </row>
    <row r="5" spans="1:8" ht="24.9" x14ac:dyDescent="0.4">
      <c r="B5" s="6" t="s">
        <v>3322</v>
      </c>
      <c r="C5" s="9" t="s">
        <v>3460</v>
      </c>
      <c r="D5" s="9" t="s">
        <v>3461</v>
      </c>
      <c r="E5" s="9" t="s">
        <v>1586</v>
      </c>
      <c r="F5" s="9" t="s">
        <v>142</v>
      </c>
      <c r="G5" s="9" t="s">
        <v>142</v>
      </c>
      <c r="H5" s="9" t="s">
        <v>142</v>
      </c>
    </row>
    <row r="6" spans="1:8" ht="24.9" x14ac:dyDescent="0.4">
      <c r="B6" s="10" t="s">
        <v>3325</v>
      </c>
      <c r="C6" s="11" t="s">
        <v>3337</v>
      </c>
      <c r="D6" s="11" t="s">
        <v>2547</v>
      </c>
      <c r="E6" s="11" t="s">
        <v>1586</v>
      </c>
      <c r="F6" s="11" t="s">
        <v>80</v>
      </c>
      <c r="G6" s="11" t="s">
        <v>80</v>
      </c>
      <c r="H6" s="11" t="s">
        <v>80</v>
      </c>
    </row>
    <row r="7" spans="1:8" ht="24.9" x14ac:dyDescent="0.4">
      <c r="B7" s="6" t="s">
        <v>3328</v>
      </c>
      <c r="C7" s="9" t="s">
        <v>1689</v>
      </c>
      <c r="D7" s="9" t="s">
        <v>3462</v>
      </c>
      <c r="E7" s="9" t="s">
        <v>1586</v>
      </c>
      <c r="F7" s="9" t="s">
        <v>44</v>
      </c>
      <c r="G7" s="9" t="s">
        <v>45</v>
      </c>
      <c r="H7" s="9" t="s">
        <v>45</v>
      </c>
    </row>
    <row r="8" spans="1:8" ht="24.9" x14ac:dyDescent="0.4">
      <c r="B8" s="10" t="s">
        <v>3330</v>
      </c>
      <c r="C8" s="11" t="s">
        <v>3427</v>
      </c>
      <c r="D8" s="11" t="s">
        <v>3463</v>
      </c>
      <c r="E8" s="11" t="s">
        <v>1586</v>
      </c>
      <c r="F8" s="11" t="s">
        <v>148</v>
      </c>
      <c r="G8" s="11" t="s">
        <v>941</v>
      </c>
      <c r="H8" s="11" t="s">
        <v>941</v>
      </c>
    </row>
    <row r="9" spans="1:8" ht="24.9" x14ac:dyDescent="0.4">
      <c r="B9" s="6" t="s">
        <v>3333</v>
      </c>
      <c r="C9" s="9" t="s">
        <v>1597</v>
      </c>
      <c r="D9" s="9" t="s">
        <v>452</v>
      </c>
      <c r="E9" s="9" t="s">
        <v>3326</v>
      </c>
      <c r="F9" s="9" t="s">
        <v>3327</v>
      </c>
      <c r="G9" s="9" t="s">
        <v>3327</v>
      </c>
      <c r="H9" s="9" t="s">
        <v>3327</v>
      </c>
    </row>
    <row r="10" spans="1:8" ht="24.9" x14ac:dyDescent="0.4">
      <c r="B10" s="10" t="s">
        <v>3334</v>
      </c>
      <c r="C10" s="11" t="s">
        <v>1684</v>
      </c>
      <c r="D10" s="11" t="s">
        <v>3464</v>
      </c>
      <c r="E10" s="11" t="s">
        <v>1586</v>
      </c>
      <c r="F10" s="11" t="s">
        <v>80</v>
      </c>
      <c r="G10" s="11" t="s">
        <v>80</v>
      </c>
      <c r="H10" s="11" t="s">
        <v>80</v>
      </c>
    </row>
    <row r="11" spans="1:8" ht="24.9" x14ac:dyDescent="0.4">
      <c r="B11" s="6" t="s">
        <v>3336</v>
      </c>
      <c r="C11" s="9" t="s">
        <v>1713</v>
      </c>
      <c r="D11" s="9" t="s">
        <v>662</v>
      </c>
      <c r="E11" s="9" t="s">
        <v>3326</v>
      </c>
      <c r="F11" s="9" t="s">
        <v>3327</v>
      </c>
      <c r="G11" s="9" t="s">
        <v>3327</v>
      </c>
      <c r="H11" s="9" t="s">
        <v>3327</v>
      </c>
    </row>
    <row r="12" spans="1:8" ht="24.9" x14ac:dyDescent="0.4">
      <c r="B12" s="10" t="s">
        <v>3338</v>
      </c>
      <c r="C12" s="11" t="s">
        <v>1665</v>
      </c>
      <c r="D12" s="11" t="s">
        <v>3465</v>
      </c>
      <c r="E12" s="11" t="s">
        <v>1586</v>
      </c>
      <c r="F12" s="11" t="s">
        <v>58</v>
      </c>
      <c r="G12" s="11" t="s">
        <v>58</v>
      </c>
      <c r="H12" s="11" t="s">
        <v>58</v>
      </c>
    </row>
    <row r="13" spans="1:8" ht="24.9" x14ac:dyDescent="0.4">
      <c r="B13" s="6" t="s">
        <v>3340</v>
      </c>
      <c r="C13" s="9" t="s">
        <v>1710</v>
      </c>
      <c r="D13" s="9" t="s">
        <v>3466</v>
      </c>
      <c r="E13" s="9" t="s">
        <v>1586</v>
      </c>
      <c r="F13" s="9" t="s">
        <v>148</v>
      </c>
      <c r="G13" s="9" t="s">
        <v>941</v>
      </c>
      <c r="H13" s="9" t="s">
        <v>941</v>
      </c>
    </row>
    <row r="14" spans="1:8" ht="24.9" x14ac:dyDescent="0.4">
      <c r="B14" s="10" t="s">
        <v>3342</v>
      </c>
      <c r="C14" s="11" t="s">
        <v>3467</v>
      </c>
      <c r="D14" s="11" t="s">
        <v>3468</v>
      </c>
      <c r="E14" s="11" t="s">
        <v>1586</v>
      </c>
      <c r="F14" s="11" t="s">
        <v>1633</v>
      </c>
      <c r="G14" s="11" t="s">
        <v>1633</v>
      </c>
      <c r="H14" s="11" t="s">
        <v>58</v>
      </c>
    </row>
    <row r="15" spans="1:8" ht="24.9" x14ac:dyDescent="0.4">
      <c r="B15" s="6" t="s">
        <v>3345</v>
      </c>
      <c r="C15" s="9" t="s">
        <v>1705</v>
      </c>
      <c r="D15" s="9" t="s">
        <v>3469</v>
      </c>
      <c r="E15" s="9" t="s">
        <v>1586</v>
      </c>
      <c r="F15" s="9" t="s">
        <v>44</v>
      </c>
      <c r="G15" s="9" t="s">
        <v>898</v>
      </c>
      <c r="H15" s="9" t="s">
        <v>898</v>
      </c>
    </row>
    <row r="16" spans="1:8" ht="24.9" x14ac:dyDescent="0.4">
      <c r="B16" s="10" t="s">
        <v>3347</v>
      </c>
      <c r="C16" s="11" t="s">
        <v>1695</v>
      </c>
      <c r="D16" s="11" t="s">
        <v>3470</v>
      </c>
      <c r="E16" s="11" t="s">
        <v>1586</v>
      </c>
      <c r="F16" s="11" t="s">
        <v>59</v>
      </c>
      <c r="G16" s="11" t="s">
        <v>59</v>
      </c>
      <c r="H16" s="11" t="s">
        <v>52</v>
      </c>
    </row>
    <row r="17" spans="2:8" ht="24.9" x14ac:dyDescent="0.4">
      <c r="B17" s="6" t="s">
        <v>3349</v>
      </c>
      <c r="C17" s="9" t="s">
        <v>1661</v>
      </c>
      <c r="D17" s="9" t="s">
        <v>1680</v>
      </c>
      <c r="E17" s="9" t="s">
        <v>1586</v>
      </c>
      <c r="F17" s="9" t="s">
        <v>58</v>
      </c>
      <c r="G17" s="9" t="s">
        <v>58</v>
      </c>
      <c r="H17" s="9" t="s">
        <v>58</v>
      </c>
    </row>
    <row r="18" spans="2:8" ht="24.9" x14ac:dyDescent="0.4">
      <c r="B18" s="10" t="s">
        <v>3350</v>
      </c>
      <c r="C18" s="11" t="s">
        <v>1637</v>
      </c>
      <c r="D18" s="11" t="s">
        <v>2020</v>
      </c>
      <c r="E18" s="11" t="s">
        <v>1586</v>
      </c>
      <c r="F18" s="11" t="s">
        <v>58</v>
      </c>
      <c r="G18" s="11" t="s">
        <v>58</v>
      </c>
      <c r="H18" s="11" t="s">
        <v>58</v>
      </c>
    </row>
    <row r="19" spans="2:8" ht="24.9" x14ac:dyDescent="0.4">
      <c r="B19" s="6" t="s">
        <v>3352</v>
      </c>
      <c r="C19" s="9" t="s">
        <v>1676</v>
      </c>
      <c r="D19" s="9" t="s">
        <v>3471</v>
      </c>
      <c r="E19" s="9" t="s">
        <v>1586</v>
      </c>
      <c r="F19" s="9" t="s">
        <v>80</v>
      </c>
      <c r="G19" s="9" t="s">
        <v>81</v>
      </c>
      <c r="H19" s="9" t="s">
        <v>81</v>
      </c>
    </row>
    <row r="20" spans="2:8" ht="24.9" x14ac:dyDescent="0.4">
      <c r="B20" s="10" t="s">
        <v>3354</v>
      </c>
      <c r="C20" s="11" t="s">
        <v>1650</v>
      </c>
      <c r="D20" s="11" t="s">
        <v>3472</v>
      </c>
      <c r="E20" s="11" t="s">
        <v>3326</v>
      </c>
      <c r="F20" s="11" t="s">
        <v>3327</v>
      </c>
      <c r="G20" s="11" t="s">
        <v>3327</v>
      </c>
      <c r="H20" s="11" t="s">
        <v>3327</v>
      </c>
    </row>
    <row r="21" spans="2:8" ht="24.9" x14ac:dyDescent="0.4">
      <c r="B21" s="16" t="s">
        <v>3356</v>
      </c>
      <c r="C21" s="17" t="s">
        <v>3473</v>
      </c>
      <c r="D21" s="17" t="s">
        <v>3474</v>
      </c>
      <c r="E21" s="17" t="s">
        <v>1586</v>
      </c>
      <c r="F21" s="17" t="s">
        <v>3475</v>
      </c>
      <c r="G21" s="17" t="s">
        <v>3476</v>
      </c>
      <c r="H21" s="17" t="s">
        <v>951</v>
      </c>
    </row>
  </sheetData>
  <pageMargins left="0.7" right="0.7" top="0.75" bottom="0.75" header="0.3" footer="0.3"/>
  <pageSetup paperSize="9" orientation="portrait" horizontalDpi="300" verticalDpi="300"/>
</worksheet>
</file>

<file path=xl/worksheets/sheet9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HSMDEF-DEFI-IMPL'!A1", "Zurück")</f>
        <v>Zurück</v>
      </c>
    </row>
  </sheetData>
  <pageMargins left="0.7" right="0.7" top="0.75" bottom="0.75" header="0.3" footer="0.3"/>
  <pageSetup paperSize="9" orientation="portrait" horizontalDpi="300" verticalDpi="300"/>
</worksheet>
</file>

<file path=xl/worksheets/sheet9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HSMDEF-DEFI-IMPL'!A1", "Zurück")</f>
        <v>Zurück</v>
      </c>
    </row>
  </sheetData>
  <pageMargins left="0.7" right="0.7" top="0.75" bottom="0.75" header="0.3" footer="0.3"/>
  <pageSetup paperSize="9" orientation="portrait" horizontalDpi="300" verticalDpi="300"/>
</worksheet>
</file>

<file path=xl/worksheets/sheet9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heetViews>
  <sheetFormatPr baseColWidth="10" defaultRowHeight="14.6" x14ac:dyDescent="0.4"/>
  <cols>
    <col min="2" max="2" width="9.69140625" customWidth="1"/>
    <col min="3" max="3" width="99.304687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HSMDEF-DEFI-IMPL'!A1", "Zurück")</f>
        <v>Zurück</v>
      </c>
    </row>
    <row r="3" spans="1:11" x14ac:dyDescent="0.4">
      <c r="B3" s="7" t="s">
        <v>4424</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597</v>
      </c>
      <c r="C6" s="6" t="s">
        <v>557</v>
      </c>
      <c r="D6" s="6" t="s">
        <v>1610</v>
      </c>
      <c r="E6" s="9" t="s">
        <v>1586</v>
      </c>
      <c r="F6" s="9" t="s">
        <v>1586</v>
      </c>
      <c r="G6" s="9" t="s">
        <v>1586</v>
      </c>
      <c r="H6" s="9" t="s">
        <v>1586</v>
      </c>
      <c r="I6" s="9" t="s">
        <v>1586</v>
      </c>
      <c r="J6" s="9" t="s">
        <v>1586</v>
      </c>
      <c r="K6" s="9" t="s">
        <v>1588</v>
      </c>
    </row>
    <row r="7" spans="1:11" x14ac:dyDescent="0.4">
      <c r="B7" s="6" t="s">
        <v>597</v>
      </c>
      <c r="C7" s="6" t="s">
        <v>557</v>
      </c>
      <c r="D7" s="6" t="s">
        <v>4373</v>
      </c>
      <c r="E7" s="9" t="s">
        <v>1586</v>
      </c>
      <c r="F7" s="9" t="s">
        <v>1586</v>
      </c>
      <c r="G7" s="9" t="s">
        <v>1586</v>
      </c>
      <c r="H7" s="9" t="s">
        <v>1586</v>
      </c>
      <c r="I7" s="9" t="s">
        <v>1586</v>
      </c>
      <c r="J7" s="9" t="s">
        <v>1586</v>
      </c>
      <c r="K7" s="9" t="s">
        <v>1586</v>
      </c>
    </row>
    <row r="8" spans="1:11" x14ac:dyDescent="0.4">
      <c r="B8" s="6" t="s">
        <v>598</v>
      </c>
      <c r="C8" s="6" t="s">
        <v>559</v>
      </c>
      <c r="D8" s="6" t="s">
        <v>1610</v>
      </c>
      <c r="E8" s="9" t="s">
        <v>1586</v>
      </c>
      <c r="F8" s="9" t="s">
        <v>1586</v>
      </c>
      <c r="G8" s="9" t="s">
        <v>1586</v>
      </c>
      <c r="H8" s="9" t="s">
        <v>1586</v>
      </c>
      <c r="I8" s="9" t="s">
        <v>1586</v>
      </c>
      <c r="J8" s="9" t="s">
        <v>1586</v>
      </c>
      <c r="K8" s="9" t="s">
        <v>1586</v>
      </c>
    </row>
    <row r="9" spans="1:11" x14ac:dyDescent="0.4">
      <c r="B9" s="6" t="s">
        <v>598</v>
      </c>
      <c r="C9" s="6" t="s">
        <v>559</v>
      </c>
      <c r="D9" s="6" t="s">
        <v>4373</v>
      </c>
      <c r="E9" s="9" t="s">
        <v>1586</v>
      </c>
      <c r="F9" s="9" t="s">
        <v>1586</v>
      </c>
      <c r="G9" s="9" t="s">
        <v>1586</v>
      </c>
      <c r="H9" s="9" t="s">
        <v>1586</v>
      </c>
      <c r="I9" s="9" t="s">
        <v>1586</v>
      </c>
      <c r="J9" s="9" t="s">
        <v>1586</v>
      </c>
      <c r="K9" s="9" t="s">
        <v>1586</v>
      </c>
    </row>
    <row r="10" spans="1:11" x14ac:dyDescent="0.4">
      <c r="B10" s="6" t="s">
        <v>601</v>
      </c>
      <c r="C10" s="6" t="s">
        <v>561</v>
      </c>
      <c r="D10" s="6" t="s">
        <v>1610</v>
      </c>
      <c r="E10" s="9" t="s">
        <v>1588</v>
      </c>
      <c r="F10" s="9" t="s">
        <v>1586</v>
      </c>
      <c r="G10" s="9" t="s">
        <v>1595</v>
      </c>
      <c r="H10" s="9" t="s">
        <v>1586</v>
      </c>
      <c r="I10" s="9" t="s">
        <v>1586</v>
      </c>
      <c r="J10" s="9" t="s">
        <v>1586</v>
      </c>
      <c r="K10" s="9" t="s">
        <v>1584</v>
      </c>
    </row>
    <row r="11" spans="1:11" x14ac:dyDescent="0.4">
      <c r="B11" s="6" t="s">
        <v>601</v>
      </c>
      <c r="C11" s="6" t="s">
        <v>561</v>
      </c>
      <c r="D11" s="6" t="s">
        <v>4373</v>
      </c>
      <c r="E11" s="9" t="s">
        <v>1586</v>
      </c>
      <c r="F11" s="9" t="s">
        <v>1586</v>
      </c>
      <c r="G11" s="9" t="s">
        <v>1586</v>
      </c>
      <c r="H11" s="9" t="s">
        <v>1586</v>
      </c>
      <c r="I11" s="9" t="s">
        <v>1586</v>
      </c>
      <c r="J11" s="9" t="s">
        <v>1586</v>
      </c>
      <c r="K11" s="9" t="s">
        <v>1586</v>
      </c>
    </row>
    <row r="12" spans="1:11" x14ac:dyDescent="0.4">
      <c r="B12" s="6" t="s">
        <v>604</v>
      </c>
      <c r="C12" s="6" t="s">
        <v>565</v>
      </c>
      <c r="D12" s="6" t="s">
        <v>1610</v>
      </c>
      <c r="E12" s="9" t="s">
        <v>1588</v>
      </c>
      <c r="F12" s="9" t="s">
        <v>1586</v>
      </c>
      <c r="G12" s="9" t="s">
        <v>1588</v>
      </c>
      <c r="H12" s="9" t="s">
        <v>1586</v>
      </c>
      <c r="I12" s="9" t="s">
        <v>1586</v>
      </c>
      <c r="J12" s="9" t="s">
        <v>1586</v>
      </c>
      <c r="K12" s="9" t="s">
        <v>1588</v>
      </c>
    </row>
    <row r="13" spans="1:11" x14ac:dyDescent="0.4">
      <c r="B13" s="6" t="s">
        <v>604</v>
      </c>
      <c r="C13" s="6" t="s">
        <v>565</v>
      </c>
      <c r="D13" s="6" t="s">
        <v>4373</v>
      </c>
      <c r="E13" s="9" t="s">
        <v>1586</v>
      </c>
      <c r="F13" s="9" t="s">
        <v>1586</v>
      </c>
      <c r="G13" s="9" t="s">
        <v>1586</v>
      </c>
      <c r="H13" s="9" t="s">
        <v>1586</v>
      </c>
      <c r="I13" s="9" t="s">
        <v>1586</v>
      </c>
      <c r="J13" s="9" t="s">
        <v>1586</v>
      </c>
      <c r="K13" s="9" t="s">
        <v>1586</v>
      </c>
    </row>
    <row r="14" spans="1:11" x14ac:dyDescent="0.4">
      <c r="B14" s="6" t="s">
        <v>605</v>
      </c>
      <c r="C14" s="6" t="s">
        <v>569</v>
      </c>
      <c r="D14" s="6" t="s">
        <v>1610</v>
      </c>
      <c r="E14" s="9" t="s">
        <v>1586</v>
      </c>
      <c r="F14" s="9" t="s">
        <v>1586</v>
      </c>
      <c r="G14" s="9" t="s">
        <v>1586</v>
      </c>
      <c r="H14" s="9" t="s">
        <v>1586</v>
      </c>
      <c r="I14" s="9" t="s">
        <v>1586</v>
      </c>
      <c r="J14" s="9" t="s">
        <v>1586</v>
      </c>
      <c r="K14" s="9" t="s">
        <v>1586</v>
      </c>
    </row>
    <row r="15" spans="1:11" x14ac:dyDescent="0.4">
      <c r="B15" s="6" t="s">
        <v>605</v>
      </c>
      <c r="C15" s="6" t="s">
        <v>569</v>
      </c>
      <c r="D15" s="6" t="s">
        <v>4373</v>
      </c>
      <c r="E15" s="9" t="s">
        <v>1586</v>
      </c>
      <c r="F15" s="9" t="s">
        <v>1586</v>
      </c>
      <c r="G15" s="9" t="s">
        <v>1586</v>
      </c>
      <c r="H15" s="9" t="s">
        <v>1586</v>
      </c>
      <c r="I15" s="9" t="s">
        <v>1586</v>
      </c>
      <c r="J15" s="9" t="s">
        <v>1586</v>
      </c>
      <c r="K15" s="9" t="s">
        <v>1586</v>
      </c>
    </row>
    <row r="16" spans="1:11" x14ac:dyDescent="0.4">
      <c r="B16" s="6" t="s">
        <v>608</v>
      </c>
      <c r="C16" s="6" t="s">
        <v>573</v>
      </c>
      <c r="D16" s="6" t="s">
        <v>1610</v>
      </c>
      <c r="E16" s="9" t="s">
        <v>1586</v>
      </c>
      <c r="F16" s="9" t="s">
        <v>1586</v>
      </c>
      <c r="G16" s="9" t="s">
        <v>1586</v>
      </c>
      <c r="H16" s="9" t="s">
        <v>1586</v>
      </c>
      <c r="I16" s="9" t="s">
        <v>1586</v>
      </c>
      <c r="J16" s="9" t="s">
        <v>1586</v>
      </c>
      <c r="K16" s="9" t="s">
        <v>1586</v>
      </c>
    </row>
    <row r="17" spans="2:11" x14ac:dyDescent="0.4">
      <c r="B17" s="6" t="s">
        <v>608</v>
      </c>
      <c r="C17" s="6" t="s">
        <v>573</v>
      </c>
      <c r="D17" s="6" t="s">
        <v>4373</v>
      </c>
      <c r="E17" s="9" t="s">
        <v>1586</v>
      </c>
      <c r="F17" s="9" t="s">
        <v>1586</v>
      </c>
      <c r="G17" s="9" t="s">
        <v>1586</v>
      </c>
      <c r="H17" s="9" t="s">
        <v>1586</v>
      </c>
      <c r="I17" s="9" t="s">
        <v>1586</v>
      </c>
      <c r="J17" s="9" t="s">
        <v>1586</v>
      </c>
      <c r="K17" s="9" t="s">
        <v>1586</v>
      </c>
    </row>
    <row r="18" spans="2:11" x14ac:dyDescent="0.4">
      <c r="B18" s="6" t="s">
        <v>609</v>
      </c>
      <c r="C18" s="6" t="s">
        <v>368</v>
      </c>
      <c r="D18" s="6" t="s">
        <v>1610</v>
      </c>
      <c r="E18" s="9" t="s">
        <v>1588</v>
      </c>
      <c r="F18" s="9" t="s">
        <v>1586</v>
      </c>
      <c r="G18" s="9" t="s">
        <v>1595</v>
      </c>
      <c r="H18" s="9" t="s">
        <v>1586</v>
      </c>
      <c r="I18" s="9" t="s">
        <v>1586</v>
      </c>
      <c r="J18" s="9" t="s">
        <v>1588</v>
      </c>
      <c r="K18" s="9" t="s">
        <v>1584</v>
      </c>
    </row>
    <row r="19" spans="2:11" x14ac:dyDescent="0.4">
      <c r="B19" s="6" t="s">
        <v>609</v>
      </c>
      <c r="C19" s="6" t="s">
        <v>368</v>
      </c>
      <c r="D19" s="6" t="s">
        <v>4373</v>
      </c>
      <c r="E19" s="9" t="s">
        <v>1586</v>
      </c>
      <c r="F19" s="9" t="s">
        <v>1586</v>
      </c>
      <c r="G19" s="9" t="s">
        <v>1586</v>
      </c>
      <c r="H19" s="9" t="s">
        <v>1586</v>
      </c>
      <c r="I19" s="9" t="s">
        <v>1586</v>
      </c>
      <c r="J19" s="9" t="s">
        <v>1586</v>
      </c>
      <c r="K19" s="9" t="s">
        <v>1586</v>
      </c>
    </row>
    <row r="20" spans="2:11" x14ac:dyDescent="0.4">
      <c r="B20" s="6" t="s">
        <v>610</v>
      </c>
      <c r="C20" s="6" t="s">
        <v>578</v>
      </c>
      <c r="D20" s="6" t="s">
        <v>1610</v>
      </c>
      <c r="E20" s="9" t="s">
        <v>1586</v>
      </c>
      <c r="F20" s="9" t="s">
        <v>1586</v>
      </c>
      <c r="G20" s="9" t="s">
        <v>1586</v>
      </c>
      <c r="H20" s="9" t="s">
        <v>1586</v>
      </c>
      <c r="I20" s="9" t="s">
        <v>1586</v>
      </c>
      <c r="J20" s="9" t="s">
        <v>1586</v>
      </c>
      <c r="K20" s="9" t="s">
        <v>1586</v>
      </c>
    </row>
    <row r="21" spans="2:11" x14ac:dyDescent="0.4">
      <c r="B21" s="6" t="s">
        <v>610</v>
      </c>
      <c r="C21" s="6" t="s">
        <v>578</v>
      </c>
      <c r="D21" s="6" t="s">
        <v>4373</v>
      </c>
      <c r="E21" s="9" t="s">
        <v>1586</v>
      </c>
      <c r="F21" s="9" t="s">
        <v>1586</v>
      </c>
      <c r="G21" s="9" t="s">
        <v>1586</v>
      </c>
      <c r="H21" s="9" t="s">
        <v>1586</v>
      </c>
      <c r="I21" s="9" t="s">
        <v>1586</v>
      </c>
      <c r="J21" s="9" t="s">
        <v>1586</v>
      </c>
      <c r="K21" s="9" t="s">
        <v>1586</v>
      </c>
    </row>
    <row r="22" spans="2:11" x14ac:dyDescent="0.4">
      <c r="B22" s="6" t="s">
        <v>613</v>
      </c>
      <c r="C22" s="6" t="s">
        <v>582</v>
      </c>
      <c r="D22" s="6" t="s">
        <v>1610</v>
      </c>
      <c r="E22" s="9" t="s">
        <v>1588</v>
      </c>
      <c r="F22" s="9" t="s">
        <v>1586</v>
      </c>
      <c r="G22" s="9" t="s">
        <v>1595</v>
      </c>
      <c r="H22" s="9" t="s">
        <v>1586</v>
      </c>
      <c r="I22" s="9" t="s">
        <v>1586</v>
      </c>
      <c r="J22" s="9" t="s">
        <v>1588</v>
      </c>
      <c r="K22" s="9" t="s">
        <v>1595</v>
      </c>
    </row>
    <row r="23" spans="2:11" x14ac:dyDescent="0.4">
      <c r="B23" s="6" t="s">
        <v>613</v>
      </c>
      <c r="C23" s="6" t="s">
        <v>582</v>
      </c>
      <c r="D23" s="6" t="s">
        <v>4373</v>
      </c>
      <c r="E23" s="9" t="s">
        <v>1586</v>
      </c>
      <c r="F23" s="9" t="s">
        <v>1586</v>
      </c>
      <c r="G23" s="9" t="s">
        <v>1586</v>
      </c>
      <c r="H23" s="9" t="s">
        <v>1586</v>
      </c>
      <c r="I23" s="9" t="s">
        <v>1586</v>
      </c>
      <c r="J23" s="9" t="s">
        <v>1586</v>
      </c>
      <c r="K23" s="9" t="s">
        <v>1586</v>
      </c>
    </row>
    <row r="24" spans="2:11" x14ac:dyDescent="0.4">
      <c r="B24"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9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heetViews>
  <sheetFormatPr baseColWidth="10" defaultRowHeight="14.6" x14ac:dyDescent="0.4"/>
  <cols>
    <col min="2" max="2" width="9.69140625" customWidth="1"/>
    <col min="3" max="3" width="63.304687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HSMDEF-DEFI-IMPL'!A1", "Zurück")</f>
        <v>Zurück</v>
      </c>
    </row>
    <row r="3" spans="1:11" x14ac:dyDescent="0.4">
      <c r="B3" s="7" t="s">
        <v>4391</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61</v>
      </c>
      <c r="C6" s="21"/>
      <c r="D6" s="21"/>
      <c r="E6" s="29"/>
      <c r="F6" s="29"/>
      <c r="G6" s="29"/>
      <c r="H6" s="29"/>
      <c r="I6" s="29"/>
      <c r="J6" s="29"/>
      <c r="K6" s="29"/>
    </row>
    <row r="7" spans="1:11" x14ac:dyDescent="0.4">
      <c r="B7" s="6" t="s">
        <v>164</v>
      </c>
      <c r="C7" s="6" t="s">
        <v>165</v>
      </c>
      <c r="D7" s="6" t="s">
        <v>1610</v>
      </c>
      <c r="E7" s="9" t="s">
        <v>1586</v>
      </c>
      <c r="F7" s="9" t="s">
        <v>1586</v>
      </c>
      <c r="G7" s="9" t="s">
        <v>1588</v>
      </c>
      <c r="H7" s="9" t="s">
        <v>1586</v>
      </c>
      <c r="I7" s="9" t="s">
        <v>1586</v>
      </c>
      <c r="J7" s="9" t="s">
        <v>1586</v>
      </c>
      <c r="K7" s="9" t="s">
        <v>1588</v>
      </c>
    </row>
    <row r="8" spans="1:11" x14ac:dyDescent="0.4">
      <c r="B8" s="6" t="s">
        <v>164</v>
      </c>
      <c r="C8" s="6" t="s">
        <v>165</v>
      </c>
      <c r="D8" s="6" t="s">
        <v>4373</v>
      </c>
      <c r="E8" s="9" t="s">
        <v>1586</v>
      </c>
      <c r="F8" s="9" t="s">
        <v>1586</v>
      </c>
      <c r="G8" s="9" t="s">
        <v>1586</v>
      </c>
      <c r="H8" s="9" t="s">
        <v>1586</v>
      </c>
      <c r="I8" s="9" t="s">
        <v>1586</v>
      </c>
      <c r="J8" s="9" t="s">
        <v>1586</v>
      </c>
      <c r="K8" s="9" t="s">
        <v>1586</v>
      </c>
    </row>
    <row r="9" spans="1:11" x14ac:dyDescent="0.4">
      <c r="B9" s="21" t="s">
        <v>41</v>
      </c>
      <c r="C9" s="21"/>
      <c r="D9" s="21"/>
      <c r="E9" s="29"/>
      <c r="F9" s="29"/>
      <c r="G9" s="29"/>
      <c r="H9" s="29"/>
      <c r="I9" s="29"/>
      <c r="J9" s="29"/>
      <c r="K9" s="29"/>
    </row>
    <row r="10" spans="1:11" x14ac:dyDescent="0.4">
      <c r="B10" s="6" t="s">
        <v>166</v>
      </c>
      <c r="C10" s="6" t="s">
        <v>139</v>
      </c>
      <c r="D10" s="6" t="s">
        <v>1610</v>
      </c>
      <c r="E10" s="9" t="s">
        <v>1586</v>
      </c>
      <c r="F10" s="9" t="s">
        <v>1586</v>
      </c>
      <c r="G10" s="9" t="s">
        <v>1586</v>
      </c>
      <c r="H10" s="9" t="s">
        <v>1586</v>
      </c>
      <c r="I10" s="9" t="s">
        <v>1586</v>
      </c>
      <c r="J10" s="9" t="s">
        <v>1586</v>
      </c>
      <c r="K10" s="9" t="s">
        <v>1588</v>
      </c>
    </row>
    <row r="11" spans="1:11" x14ac:dyDescent="0.4">
      <c r="B11" s="6" t="s">
        <v>166</v>
      </c>
      <c r="C11" s="6" t="s">
        <v>139</v>
      </c>
      <c r="D11" s="6" t="s">
        <v>4373</v>
      </c>
      <c r="E11" s="9" t="s">
        <v>1586</v>
      </c>
      <c r="F11" s="9" t="s">
        <v>1586</v>
      </c>
      <c r="G11" s="9" t="s">
        <v>1586</v>
      </c>
      <c r="H11" s="9" t="s">
        <v>1586</v>
      </c>
      <c r="I11" s="9" t="s">
        <v>1586</v>
      </c>
      <c r="J11" s="9" t="s">
        <v>1586</v>
      </c>
      <c r="K11" s="9" t="s">
        <v>1586</v>
      </c>
    </row>
    <row r="12" spans="1:11" x14ac:dyDescent="0.4">
      <c r="B12" s="6" t="s">
        <v>169</v>
      </c>
      <c r="C12" s="6" t="s">
        <v>43</v>
      </c>
      <c r="D12" s="6" t="s">
        <v>1610</v>
      </c>
      <c r="E12" s="9" t="s">
        <v>1586</v>
      </c>
      <c r="F12" s="9" t="s">
        <v>1586</v>
      </c>
      <c r="G12" s="9" t="s">
        <v>1586</v>
      </c>
      <c r="H12" s="9" t="s">
        <v>1586</v>
      </c>
      <c r="I12" s="9" t="s">
        <v>1586</v>
      </c>
      <c r="J12" s="9" t="s">
        <v>1586</v>
      </c>
      <c r="K12" s="9" t="s">
        <v>1586</v>
      </c>
    </row>
    <row r="13" spans="1:11" x14ac:dyDescent="0.4">
      <c r="B13" s="6" t="s">
        <v>169</v>
      </c>
      <c r="C13" s="6" t="s">
        <v>43</v>
      </c>
      <c r="D13" s="6" t="s">
        <v>4373</v>
      </c>
      <c r="E13" s="9" t="s">
        <v>1586</v>
      </c>
      <c r="F13" s="9" t="s">
        <v>1586</v>
      </c>
      <c r="G13" s="9" t="s">
        <v>1586</v>
      </c>
      <c r="H13" s="9" t="s">
        <v>1586</v>
      </c>
      <c r="I13" s="9" t="s">
        <v>1586</v>
      </c>
      <c r="J13" s="9" t="s">
        <v>1586</v>
      </c>
      <c r="K13" s="9" t="s">
        <v>1586</v>
      </c>
    </row>
    <row r="14" spans="1:11" x14ac:dyDescent="0.4">
      <c r="B14" s="6" t="s">
        <v>170</v>
      </c>
      <c r="C14" s="6" t="s">
        <v>47</v>
      </c>
      <c r="D14" s="6" t="s">
        <v>1610</v>
      </c>
      <c r="E14" s="9" t="s">
        <v>1586</v>
      </c>
      <c r="F14" s="9" t="s">
        <v>1586</v>
      </c>
      <c r="G14" s="9" t="s">
        <v>1586</v>
      </c>
      <c r="H14" s="9" t="s">
        <v>1586</v>
      </c>
      <c r="I14" s="9" t="s">
        <v>1586</v>
      </c>
      <c r="J14" s="9" t="s">
        <v>1586</v>
      </c>
      <c r="K14" s="9" t="s">
        <v>1586</v>
      </c>
    </row>
    <row r="15" spans="1:11" x14ac:dyDescent="0.4">
      <c r="B15" s="6" t="s">
        <v>170</v>
      </c>
      <c r="C15" s="6" t="s">
        <v>47</v>
      </c>
      <c r="D15" s="6" t="s">
        <v>4373</v>
      </c>
      <c r="E15" s="9" t="s">
        <v>1586</v>
      </c>
      <c r="F15" s="9" t="s">
        <v>1586</v>
      </c>
      <c r="G15" s="9" t="s">
        <v>1586</v>
      </c>
      <c r="H15" s="9" t="s">
        <v>1586</v>
      </c>
      <c r="I15" s="9" t="s">
        <v>1586</v>
      </c>
      <c r="J15" s="9" t="s">
        <v>1586</v>
      </c>
      <c r="K15" s="9" t="s">
        <v>1586</v>
      </c>
    </row>
    <row r="16" spans="1:11" x14ac:dyDescent="0.4">
      <c r="B16" s="6" t="s">
        <v>171</v>
      </c>
      <c r="C16" s="6" t="s">
        <v>51</v>
      </c>
      <c r="D16" s="6" t="s">
        <v>1610</v>
      </c>
      <c r="E16" s="9" t="s">
        <v>1586</v>
      </c>
      <c r="F16" s="9" t="s">
        <v>1586</v>
      </c>
      <c r="G16" s="9" t="s">
        <v>1586</v>
      </c>
      <c r="H16" s="9" t="s">
        <v>1586</v>
      </c>
      <c r="I16" s="9" t="s">
        <v>1586</v>
      </c>
      <c r="J16" s="9" t="s">
        <v>1586</v>
      </c>
      <c r="K16" s="9" t="s">
        <v>1586</v>
      </c>
    </row>
    <row r="17" spans="2:11" x14ac:dyDescent="0.4">
      <c r="B17" s="6" t="s">
        <v>171</v>
      </c>
      <c r="C17" s="6" t="s">
        <v>51</v>
      </c>
      <c r="D17" s="6" t="s">
        <v>4373</v>
      </c>
      <c r="E17" s="9" t="s">
        <v>1586</v>
      </c>
      <c r="F17" s="9" t="s">
        <v>1586</v>
      </c>
      <c r="G17" s="9" t="s">
        <v>1586</v>
      </c>
      <c r="H17" s="9" t="s">
        <v>1586</v>
      </c>
      <c r="I17" s="9" t="s">
        <v>1586</v>
      </c>
      <c r="J17" s="9" t="s">
        <v>1586</v>
      </c>
      <c r="K17" s="9" t="s">
        <v>1586</v>
      </c>
    </row>
    <row r="18" spans="2:11" x14ac:dyDescent="0.4">
      <c r="B18" s="13" t="s">
        <v>859</v>
      </c>
    </row>
  </sheetData>
  <mergeCells count="6">
    <mergeCell ref="B9:K9"/>
    <mergeCell ref="B4:B5"/>
    <mergeCell ref="C4:C5"/>
    <mergeCell ref="D4:D5"/>
    <mergeCell ref="E4:K4"/>
    <mergeCell ref="B6:K6"/>
  </mergeCells>
  <pageMargins left="0.7" right="0.7" top="0.75" bottom="0.75" header="0.3" footer="0.3"/>
  <pageSetup paperSize="9" orientation="portrait" horizontalDpi="300" verticalDpi="300"/>
</worksheet>
</file>

<file path=xl/worksheets/sheet9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HYPERLINK("#'HSMDEF-DEFI-AGGW - K3_1_QI'!A1", "Qualitätsindikatoren: Übersicht über Auffälligkeiten und Qualitätssicherungsmaßnahmen gem. § 17 DeQS-RL")</f>
        <v>Qualitätsindikatoren: Übersicht über Auffälligkeiten und Qualitätssicherungsmaßnahmen gem. § 17 DeQS-RL</v>
      </c>
      <c r="C6" s="2" t="str">
        <f>HYPERLINK("#'HSMDEF-DEFI-AGGW - K3_1_QI'!A1", "K3_1_QI")</f>
        <v>K3_1_QI</v>
      </c>
    </row>
    <row r="7" spans="1:3" x14ac:dyDescent="0.4">
      <c r="B7" s="2" t="str">
        <f>HYPERLINK("#'HSMDEF-DEFI-AGGW - K3_1_AK'!A1", "Auffälligkeitskriterien: Übersicht über Auffälligkeiten und Qualitätssicherungsmaßnahmen gem. § 17 DeQS-RL")</f>
        <v>Auffälligkeitskriterien: Übersicht über Auffälligkeiten und Qualitätssicherungsmaßnahmen gem. § 17 DeQS-RL</v>
      </c>
      <c r="C7" s="2" t="str">
        <f>HYPERLINK("#'HSMDEF-DEFI-AGGW - K3_1_AK'!A1", "K3_1_AK")</f>
        <v>K3_1_AK</v>
      </c>
    </row>
    <row r="8" spans="1:3" x14ac:dyDescent="0.4">
      <c r="B8" s="2" t="str">
        <f>HYPERLINK("#'HSMDEF-DEFI-AGGW - K3_2_QI'!A1", "Qualitätsindikatoren: Auffälligkeiten und Bewertungen nach Abschluss des Stellungnahmeverfahrens (AJ 2023)")</f>
        <v>Qualitätsindikatoren: Auffälligkeiten und Bewertungen nach Abschluss des Stellungnahmeverfahrens (AJ 2023)</v>
      </c>
      <c r="C8" s="2" t="str">
        <f>HYPERLINK("#'HSMDEF-DEFI-AGGW - K3_2_QI'!A1", "K3_2_QI")</f>
        <v>K3_2_QI</v>
      </c>
    </row>
    <row r="9" spans="1:3" x14ac:dyDescent="0.4">
      <c r="B9" s="2" t="str">
        <f>HYPERLINK("#'HSMDEF-DEFI-AGGW - K3_2_AK'!A1", "Auffälligkeitskriterien: Auffälligkeiten und Bewertungen nach Abschluss des Stellungnahmeverfahrens (AJ 2023)")</f>
        <v>Auffälligkeitskriterien: Auffälligkeiten und Bewertungen nach Abschluss des Stellungnahmeverfahrens (AJ 2023)</v>
      </c>
      <c r="C9" s="2" t="str">
        <f>HYPERLINK("#'HSMDEF-DEFI-AGGW - K3_2_AK'!A1", "K3_2_AK")</f>
        <v>K3_2_AK</v>
      </c>
    </row>
    <row r="10" spans="1:3" x14ac:dyDescent="0.4">
      <c r="B10" s="2" t="str">
        <f>HYPERLINK("#'HSMDEF-DEFI-AGGW - K3_3_QI'!A1", "Qualitätsindikatoren: Wiederholte Auffälligkeiten (AJ 2023 und Vorjahre)")</f>
        <v>Qualitätsindikatoren: Wiederholte Auffälligkeiten (AJ 2023 und Vorjahre)</v>
      </c>
      <c r="C10" s="2" t="str">
        <f>HYPERLINK("#'HSMDEF-DEFI-AGGW - K3_3_QI'!A1", "K3_3_QI")</f>
        <v>K3_3_QI</v>
      </c>
    </row>
    <row r="11" spans="1:3" x14ac:dyDescent="0.4">
      <c r="B11" s="2" t="str">
        <f>HYPERLINK("#'HSMDEF-DEFI-AGGW - K3_3_AK'!A1", "Auffälligkeitskriterien: Wiederholte Auffälligkeiten (AJ 2023 und Vorjahre)")</f>
        <v>Auffälligkeitskriterien: Wiederholte Auffälligkeiten (AJ 2023 und Vorjahre)</v>
      </c>
      <c r="C11" s="2" t="str">
        <f>HYPERLINK("#'HSMDEF-DEFI-AGGW - K3_3_AK'!A1", "K3_3_AK")</f>
        <v>K3_3_AK</v>
      </c>
    </row>
    <row r="12" spans="1:3" x14ac:dyDescent="0.4">
      <c r="B12" s="2" t="str">
        <f>HYPERLINK("#'HSMDEF-DEFI-AGGW - K3_4_QI'!A1", "Qualitätsindikatoren: Mehrfache Auffälligkeiten bei Leistungserbringern (AJ 2023)")</f>
        <v>Qualitätsindikatoren: Mehrfache Auffälligkeiten bei Leistungserbringern (AJ 2023)</v>
      </c>
      <c r="C12" s="2" t="str">
        <f>HYPERLINK("#'HSMDEF-DEFI-AGGW - K3_4_QI'!A1", "K3_4_QI")</f>
        <v>K3_4_QI</v>
      </c>
    </row>
    <row r="13" spans="1:3" x14ac:dyDescent="0.4">
      <c r="B13" s="2" t="str">
        <f>HYPERLINK("#'HSMDEF-DEFI-AGGW - K3_4_AK'!A1", "Auffälligkeitskriterien: Mehrfache Auffälligkeiten bei Leistungserbringern (AJ 2023)")</f>
        <v>Auffälligkeitskriterien: Mehrfache Auffälligkeiten bei Leistungserbringern (AJ 2023)</v>
      </c>
      <c r="C13" s="2" t="str">
        <f>HYPERLINK("#'HSMDEF-DEFI-AGGW - K3_4_AK'!A1", "K3_4_AK")</f>
        <v>K3_4_AK</v>
      </c>
    </row>
    <row r="14" spans="1:3" x14ac:dyDescent="0.4">
      <c r="B14" s="2" t="str">
        <f>HYPERLINK("#'HSMDEF-DEFI-AGGW - K3_5_QI'!A1", "Auffälligkeiten und Stellungnahmeverfahren nach Fallzahl pro Qualitätsindikator (AJ 2023)")</f>
        <v>Auffälligkeiten und Stellungnahmeverfahren nach Fallzahl pro Qualitätsindikator (AJ 2023)</v>
      </c>
      <c r="C14" s="2" t="str">
        <f>HYPERLINK("#'HSMDEF-DEFI-AGGW - K3_5_QI'!A1", "K3_5_QI")</f>
        <v>K3_5_QI</v>
      </c>
    </row>
    <row r="15" spans="1:3" x14ac:dyDescent="0.4">
      <c r="B15" s="2" t="str">
        <f>HYPERLINK("#'HSMDEF-DEFI-AGGW - A_1_QI'!A1", "Qualitätsindikatoren: Art der Auffälligkeit (AJ 2023)")</f>
        <v>Qualitätsindikatoren: Art der Auffälligkeit (AJ 2023)</v>
      </c>
      <c r="C15" s="2" t="str">
        <f>HYPERLINK("#'HSMDEF-DEFI-AGGW - A_1_QI'!A1", "A_1_QI")</f>
        <v>A_1_QI</v>
      </c>
    </row>
    <row r="16" spans="1:3" x14ac:dyDescent="0.4">
      <c r="B16" s="2" t="str">
        <f>HYPERLINK("#'HSMDEF-DEFI-AGGW - A_1_AK'!A1", "Auffälligkeitskriterien: Art der Auffälligkeit (AJ 2023)")</f>
        <v>Auffälligkeitskriterien: Art der Auffälligkeit (AJ 2023)</v>
      </c>
      <c r="C16" s="2" t="str">
        <f>HYPERLINK("#'HSMDEF-DEFI-AGGW - A_1_AK'!A1", "A_1_AK")</f>
        <v>A_1_AK</v>
      </c>
    </row>
    <row r="17" spans="2:3" x14ac:dyDescent="0.4">
      <c r="B17" s="2" t="str">
        <f>HYPERLINK("#'HSMDEF-DEFI-AGGW - A_2_QI_a'!A1", "Qualitätsindikatoren: Stellungnahmeverfahren (AJ 2023)")</f>
        <v>Qualitätsindikatoren: Stellungnahmeverfahren (AJ 2023)</v>
      </c>
      <c r="C17" s="2" t="str">
        <f>HYPERLINK("#'HSMDEF-DEFI-AGGW - A_2_QI_a'!A1", "A_2_QI_a")</f>
        <v>A_2_QI_a</v>
      </c>
    </row>
    <row r="18" spans="2:3" x14ac:dyDescent="0.4">
      <c r="B18" s="2" t="str">
        <f>HYPERLINK("#'HSMDEF-DEFI-AGGW - A_2_AK_a'!A1", "Auffälligkeitskriterien: Stellungnahmeverfahren (AJ 2023)")</f>
        <v>Auffälligkeitskriterien: Stellungnahmeverfahren (AJ 2023)</v>
      </c>
      <c r="C18" s="2" t="str">
        <f>HYPERLINK("#'HSMDEF-DEFI-AGGW - A_2_AK_a'!A1", "A_2_AK_a")</f>
        <v>A_2_AK_a</v>
      </c>
    </row>
    <row r="19" spans="2:3" x14ac:dyDescent="0.4">
      <c r="B19" s="2" t="str">
        <f>HYPERLINK("#'HSMDEF-DEFI-AGGW - A_2_QI_b'!A1", "Qualitätsindikatoren: Freitextkommentare zur Nicht-Einleitung von Stellungnahmeverfahren (AJ 2023)")</f>
        <v>Qualitätsindikatoren: Freitextkommentare zur Nicht-Einleitung von Stellungnahmeverfahren (AJ 2023)</v>
      </c>
      <c r="C19" s="2" t="str">
        <f>HYPERLINK("#'HSMDEF-DEFI-AGGW - A_2_QI_b'!A1", "A_2_QI_b")</f>
        <v>A_2_QI_b</v>
      </c>
    </row>
    <row r="20" spans="2:3" x14ac:dyDescent="0.4">
      <c r="B20" s="2" t="str">
        <f>HYPERLINK("#'HSMDEF-DEFI-AGGW - A_2_AK_b'!A1", "Auffälligkeitskriterien: Freitextkommentare zur Nicht-Einleitung von Stellungnahmeverfahren (AJ 2023)")</f>
        <v>Auffälligkeitskriterien: Freitextkommentare zur Nicht-Einleitung von Stellungnahmeverfahren (AJ 2023)</v>
      </c>
      <c r="C20" s="2" t="str">
        <f>HYPERLINK("#'HSMDEF-DEFI-AGGW - A_2_AK_b'!A1", "A_2_AK_b")</f>
        <v>A_2_AK_b</v>
      </c>
    </row>
    <row r="21" spans="2:3" x14ac:dyDescent="0.4">
      <c r="B21" s="2" t="str">
        <f>HYPERLINK("#'HSMDEF-DEFI-AGGW - A_3_AK_a'!A1", "Auffälligkeitskriterien: Bewertung der qualitativ auffälligen Ergebnisse (AJ 2023)")</f>
        <v>Auffälligkeitskriterien: Bewertung der qualitativ auffälligen Ergebnisse (AJ 2023)</v>
      </c>
      <c r="C21" s="2" t="str">
        <f>HYPERLINK("#'HSMDEF-DEFI-AGGW - A_3_AK_a'!A1", "A_3_AK_a")</f>
        <v>A_3_AK_a</v>
      </c>
    </row>
    <row r="22" spans="2:3" x14ac:dyDescent="0.4">
      <c r="B22" s="2" t="str">
        <f>HYPERLINK("#'HSMDEF-DEFI-AGGW - A_3_AK_b'!A1", "Auffälligkeitskriterien: Freitextkommentare zur Bewertung der qualitativ auffälligen Ergebnisse (AJ 2023)")</f>
        <v>Auffälligkeitskriterien: Freitextkommentare zur Bewertung der qualitativ auffälligen Ergebnisse (AJ 2023)</v>
      </c>
      <c r="C22" s="2" t="str">
        <f>HYPERLINK("#'HSMDEF-DEFI-AGGW - A_3_AK_b'!A1", "A_3_AK_b")</f>
        <v>A_3_AK_b</v>
      </c>
    </row>
    <row r="23" spans="2:3" x14ac:dyDescent="0.4">
      <c r="B23" s="2" t="str">
        <f>HYPERLINK("#'HSMDEF-DEFI-AGGW - A_4_QI_a'!A1", "Qualitätsindikatoren: Bewertung der qualitativ auffälligen Ergebnisse (AJ 2023)")</f>
        <v>Qualitätsindikatoren: Bewertung der qualitativ auffälligen Ergebnisse (AJ 2023)</v>
      </c>
      <c r="C23" s="2" t="str">
        <f>HYPERLINK("#'HSMDEF-DEFI-AGGW - A_4_QI_a'!A1", "A_4_QI_a")</f>
        <v>A_4_QI_a</v>
      </c>
    </row>
    <row r="24" spans="2:3" x14ac:dyDescent="0.4">
      <c r="B24" s="2" t="str">
        <f>HYPERLINK("#'HSMDEF-DEFI-AGGW - A_4_QI_b'!A1", "Qualitätsindikatoren: Freitextkommentare zur Bewertung der qualitativ auffälligen Ergebnisse (AJ 2023)")</f>
        <v>Qualitätsindikatoren: Freitextkommentare zur Bewertung der qualitativ auffälligen Ergebnisse (AJ 2023)</v>
      </c>
      <c r="C24" s="2" t="str">
        <f>HYPERLINK("#'HSMDEF-DEFI-AGGW - A_4_QI_b'!A1", "A_4_QI_b")</f>
        <v>A_4_QI_b</v>
      </c>
    </row>
    <row r="25" spans="2:3" x14ac:dyDescent="0.4">
      <c r="B25" s="2" t="str">
        <f>HYPERLINK("#'HSMDEF-DEFI-AGGW - A_5_AK_a'!A1", "Auffälligkeitskriterien: Bewertung der qualitativ unauffälligen Ergebnisse (AJ 2023)")</f>
        <v>Auffälligkeitskriterien: Bewertung der qualitativ unauffälligen Ergebnisse (AJ 2023)</v>
      </c>
      <c r="C25" s="2" t="str">
        <f>HYPERLINK("#'HSMDEF-DEFI-AGGW - A_5_AK_a'!A1", "A_5_AK_a")</f>
        <v>A_5_AK_a</v>
      </c>
    </row>
    <row r="26" spans="2:3" x14ac:dyDescent="0.4">
      <c r="B26" s="2" t="str">
        <f>HYPERLINK("#'HSMDEF-DEFI-AGGW - A_5_AK_b'!A1", "Auffälligkeitskriterien: Freitextkommentare zur Bewertung der qualitativ unauffälligen Ergebnisse (AJ 2023)")</f>
        <v>Auffälligkeitskriterien: Freitextkommentare zur Bewertung der qualitativ unauffälligen Ergebnisse (AJ 2023)</v>
      </c>
      <c r="C26" s="2" t="str">
        <f>HYPERLINK("#'HSMDEF-DEFI-AGGW - A_5_AK_b'!A1", "A_5_AK_b")</f>
        <v>A_5_AK_b</v>
      </c>
    </row>
    <row r="27" spans="2:3" x14ac:dyDescent="0.4">
      <c r="B27" s="2" t="str">
        <f>HYPERLINK("#'HSMDEF-DEFI-AGGW - A_6_QI_a'!A1", "Qualitätsindikatoren: Bewertung der qualitativ unauffälligen Ergebnisse (AJ 2023)")</f>
        <v>Qualitätsindikatoren: Bewertung der qualitativ unauffälligen Ergebnisse (AJ 2023)</v>
      </c>
      <c r="C27" s="2" t="str">
        <f>HYPERLINK("#'HSMDEF-DEFI-AGGW - A_6_QI_a'!A1", "A_6_QI_a")</f>
        <v>A_6_QI_a</v>
      </c>
    </row>
    <row r="28" spans="2:3" x14ac:dyDescent="0.4">
      <c r="B28" s="2" t="str">
        <f>HYPERLINK("#'HSMDEF-DEFI-AGGW - A_6_QI_b'!A1", "Qualitätsindikatoren: Freitextkommentare zur Bewertung der qualitativ unauffälligen Ergebnisse (AJ 2023)")</f>
        <v>Qualitätsindikatoren: Freitextkommentare zur Bewertung der qualitativ unauffälligen Ergebnisse (AJ 2023)</v>
      </c>
      <c r="C28" s="2" t="str">
        <f>HYPERLINK("#'HSMDEF-DEFI-AGGW - A_6_QI_b'!A1", "A_6_QI_b")</f>
        <v>A_6_QI_b</v>
      </c>
    </row>
    <row r="29" spans="2:3" x14ac:dyDescent="0.4">
      <c r="B29" s="2" t="str">
        <f>HYPERLINK("#'HSMDEF-DEFI-AGGW - A_7_AK_a'!A1", "Auffälligkeitskriterien: Bewertung der  Ergebnisse als Sonstiges (AJ 2023)")</f>
        <v>Auffälligkeitskriterien: Bewertung der  Ergebnisse als Sonstiges (AJ 2023)</v>
      </c>
      <c r="C29" s="2" t="str">
        <f>HYPERLINK("#'HSMDEF-DEFI-AGGW - A_7_AK_a'!A1", "A_7_AK_a")</f>
        <v>A_7_AK_a</v>
      </c>
    </row>
    <row r="30" spans="2:3" x14ac:dyDescent="0.4">
      <c r="B30" s="2" t="str">
        <f>HYPERLINK("#'HSMDEF-DEFI-AGGW - A_7_AK_b'!A1", "Auffälligkeitskriterien: Freitextkommentare zur Bewertung der Ergebnisse als Sonstiges (AJ 2023)")</f>
        <v>Auffälligkeitskriterien: Freitextkommentare zur Bewertung der Ergebnisse als Sonstiges (AJ 2023)</v>
      </c>
      <c r="C30" s="2" t="str">
        <f>HYPERLINK("#'HSMDEF-DEFI-AGGW - A_7_AK_b'!A1", "A_7_AK_b")</f>
        <v>A_7_AK_b</v>
      </c>
    </row>
    <row r="31" spans="2:3" x14ac:dyDescent="0.4">
      <c r="B31" s="2" t="str">
        <f>HYPERLINK("#'HSMDEF-DEFI-AGGW - A_8_QI_a'!A1", "Qualitätsindikatoren: Bewertung der Ergebnisse als Dokumentationsfehler oder Sonstiges (AJ 2023)")</f>
        <v>Qualitätsindikatoren: Bewertung der Ergebnisse als Dokumentationsfehler oder Sonstiges (AJ 2023)</v>
      </c>
      <c r="C31" s="2" t="str">
        <f>HYPERLINK("#'HSMDEF-DEFI-AGGW - A_8_QI_a'!A1", "A_8_QI_a")</f>
        <v>A_8_QI_a</v>
      </c>
    </row>
    <row r="32" spans="2:3" x14ac:dyDescent="0.4">
      <c r="B32" s="2" t="str">
        <f>HYPERLINK("#'HSMDEF-DEFI-AGGW - A_8_QI_b'!A1", "Qualitätsindikatoren: Freitextkommentare zur Bewertung der Ergebnisse als Dokumentationsfehler oder Sonstiges (AJ 2023)")</f>
        <v>Qualitätsindikatoren: Freitextkommentare zur Bewertung der Ergebnisse als Dokumentationsfehler oder Sonstiges (AJ 2023)</v>
      </c>
      <c r="C32" s="2" t="str">
        <f>HYPERLINK("#'HSMDEF-DEFI-AGGW - A_8_QI_b'!A1", "A_8_QI_b")</f>
        <v>A_8_QI_b</v>
      </c>
    </row>
    <row r="33" spans="2:3" x14ac:dyDescent="0.4">
      <c r="B33" s="2" t="str">
        <f>HYPERLINK("#'HSMDEF-DEFI-AGGW - A_9_QI'!A1", "Qualitätsindikatoren: Initiierung Maßnahmenstufe 1 und 2 (AJ 2023)")</f>
        <v>Qualitätsindikatoren: Initiierung Maßnahmenstufe 1 und 2 (AJ 2023)</v>
      </c>
      <c r="C33" s="2" t="str">
        <f>HYPERLINK("#'HSMDEF-DEFI-AGGW - A_9_QI'!A1", "A_9_QI")</f>
        <v>A_9_QI</v>
      </c>
    </row>
    <row r="34" spans="2:3" x14ac:dyDescent="0.4">
      <c r="B34" s="2" t="str">
        <f>HYPERLINK("#'HSMDEF-DEFI-AGGW - A_9_AK'!A1", "Auffälligkeitskriterien: Initiierung Maßnahmenstufe 1 und 2 (AJ 2023)")</f>
        <v>Auffälligkeitskriterien: Initiierung Maßnahmenstufe 1 und 2 (AJ 2023)</v>
      </c>
      <c r="C34" s="2" t="str">
        <f>HYPERLINK("#'HSMDEF-DEFI-AGGW - A_9_AK'!A1", "A_9_AK")</f>
        <v>A_9_AK</v>
      </c>
    </row>
    <row r="35" spans="2:3" x14ac:dyDescent="0.4">
      <c r="B35" s="2" t="str">
        <f>HYPERLINK("#'HSMDEF-DEFI-AGGW - A_10_QI'!A1", "Qualitätsindikatoren: Ergebnisse nach Stellungnahmeverfahren pro Bundesland (AJ 2023)")</f>
        <v>Qualitätsindikatoren: Ergebnisse nach Stellungnahmeverfahren pro Bundesland (AJ 2023)</v>
      </c>
      <c r="C35" s="2" t="str">
        <f>HYPERLINK("#'HSMDEF-DEFI-AGGW - A_10_QI'!A1", "A_10_QI")</f>
        <v>A_10_QI</v>
      </c>
    </row>
    <row r="36" spans="2:3" x14ac:dyDescent="0.4">
      <c r="B36" s="2" t="str">
        <f>HYPERLINK("#'HSMDEF-DEFI-AGGW - A_10_AK'!A1", "Auffälligkeitskriterien: Ergebnisse nach Stellungnahmeverfahren pro Bundesland (AJ 2023)")</f>
        <v>Auffälligkeitskriterien: Ergebnisse nach Stellungnahmeverfahren pro Bundesland (AJ 2023)</v>
      </c>
      <c r="C36" s="2" t="str">
        <f>HYPERLINK("#'HSMDEF-DEFI-AGGW - A_10_AK'!A1", "A_10_AK")</f>
        <v>A_10_AK</v>
      </c>
    </row>
    <row r="37" spans="2:3" x14ac:dyDescent="0.4">
      <c r="B37" s="2" t="str">
        <f>HYPERLINK("#'HSMDEF-DEFI-AGGW - A_11_AK_QI'!A1", "Qualitätsindikatoren und Auffälligkeitskriterien: Best practice (AJ 2023)")</f>
        <v>Qualitätsindikatoren und Auffälligkeitskriterien: Best practice (AJ 2023)</v>
      </c>
      <c r="C37" s="2" t="str">
        <f>HYPERLINK("#'HSMDEF-DEFI-AGGW - A_11_AK_QI'!A1", "A_11_AK_QI")</f>
        <v>A_11_AK_QI</v>
      </c>
    </row>
    <row r="38" spans="2:3" x14ac:dyDescent="0.4">
      <c r="B38" s="2" t="str">
        <f>HYPERLINK("#'HSMDEF-DEFI-AGGW - A_12_QI'!A1", "Darstellung des Verlaufs der Bewertung (AJ 2023)")</f>
        <v>Darstellung des Verlaufs der Bewertung (AJ 2023)</v>
      </c>
      <c r="C38" s="2" t="str">
        <f>HYPERLINK("#'HSMDEF-DEFI-AGGW - A_12_QI'!A1", "A_12_QI")</f>
        <v>A_12_QI</v>
      </c>
    </row>
    <row r="39" spans="2:3" x14ac:dyDescent="0.4">
      <c r="B39" s="2" t="str">
        <f>HYPERLINK("#'HSMDEF-DEFI-AGGW - A_13_QI'!A1", "Qualitätsindikatoren: Art der Maßnahme in Maßnahmenstufe 1 (AJ 2022 und 2023)")</f>
        <v>Qualitätsindikatoren: Art der Maßnahme in Maßnahmenstufe 1 (AJ 2022 und 2023)</v>
      </c>
      <c r="C39" s="2" t="str">
        <f>HYPERLINK("#'HSMDEF-DEFI-AGGW - A_13_QI'!A1", "A_13_QI")</f>
        <v>A_13_QI</v>
      </c>
    </row>
    <row r="40" spans="2:3" x14ac:dyDescent="0.4">
      <c r="B40" s="2" t="str">
        <f>HYPERLINK("#'HSMDEF-DEFI-AGGW - A_13_AK'!A1", "Auffälligkeitskriterien: Art der Maßnahme in Maßnahmenstufe 1 (AJ 2022 und 2023)")</f>
        <v>Auffälligkeitskriterien: Art der Maßnahme in Maßnahmenstufe 1 (AJ 2022 und 2023)</v>
      </c>
      <c r="C40" s="2" t="str">
        <f>HYPERLINK("#'HSMDEF-DEFI-AGGW - A_13_AK'!A1", "A_13_AK")</f>
        <v>A_13_AK</v>
      </c>
    </row>
  </sheetData>
  <pageMargins left="0.7" right="0.7" top="0.75" bottom="0.75" header="0.3" footer="0.3"/>
  <pageSetup paperSize="9" orientation="portrait" horizontalDpi="300" verticalDpi="300"/>
</worksheet>
</file>

<file path=xl/worksheets/sheet9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7.3046875" customWidth="1"/>
    <col min="3" max="6" width="17.84375" customWidth="1"/>
  </cols>
  <sheetData>
    <row r="1" spans="1:6" x14ac:dyDescent="0.4">
      <c r="A1" s="2" t="str">
        <f>HYPERLINK("#'Auswahl Auswertungsmodul'!A1", "Zurück zum Start")</f>
        <v>Zurück zum Start</v>
      </c>
    </row>
    <row r="2" spans="1:6" x14ac:dyDescent="0.4">
      <c r="A2" s="2" t="str">
        <f>HYPERLINK("#'Auswahl HSMDEF-DEFI-AGGW'!A1", "Zurück")</f>
        <v>Zurück</v>
      </c>
    </row>
    <row r="3" spans="1:6" x14ac:dyDescent="0.4">
      <c r="B3" s="7" t="s">
        <v>4986</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4974</v>
      </c>
      <c r="D6" s="9" t="s">
        <v>3326</v>
      </c>
      <c r="E6" s="9" t="s">
        <v>4975</v>
      </c>
      <c r="F6" s="9" t="s">
        <v>3326</v>
      </c>
    </row>
    <row r="7" spans="1:6" x14ac:dyDescent="0.4">
      <c r="B7" s="16" t="s">
        <v>4655</v>
      </c>
      <c r="C7" s="9" t="s">
        <v>4974</v>
      </c>
      <c r="D7" s="9" t="s">
        <v>4443</v>
      </c>
      <c r="E7" s="9" t="s">
        <v>4975</v>
      </c>
      <c r="F7" s="9" t="s">
        <v>4443</v>
      </c>
    </row>
    <row r="8" spans="1:6" x14ac:dyDescent="0.4">
      <c r="B8" s="16" t="s">
        <v>4444</v>
      </c>
      <c r="C8" s="9" t="s">
        <v>1682</v>
      </c>
      <c r="D8" s="9" t="s">
        <v>4976</v>
      </c>
      <c r="E8" s="9" t="s">
        <v>1858</v>
      </c>
      <c r="F8" s="9" t="s">
        <v>4977</v>
      </c>
    </row>
    <row r="9" spans="1:6" x14ac:dyDescent="0.4">
      <c r="B9" s="9" t="s">
        <v>4446</v>
      </c>
      <c r="C9" s="9" t="s">
        <v>1586</v>
      </c>
      <c r="D9" s="9" t="s">
        <v>4447</v>
      </c>
      <c r="E9" s="9" t="s">
        <v>1586</v>
      </c>
      <c r="F9" s="9" t="s">
        <v>4447</v>
      </c>
    </row>
    <row r="10" spans="1:6" x14ac:dyDescent="0.4">
      <c r="B10" s="16" t="s">
        <v>4448</v>
      </c>
      <c r="C10" s="9" t="s">
        <v>1682</v>
      </c>
      <c r="D10" s="9" t="s">
        <v>4443</v>
      </c>
      <c r="E10" s="9" t="s">
        <v>1858</v>
      </c>
      <c r="F10" s="9" t="s">
        <v>4443</v>
      </c>
    </row>
    <row r="11" spans="1:6" x14ac:dyDescent="0.4">
      <c r="B11" s="9" t="s">
        <v>4664</v>
      </c>
      <c r="C11" s="9" t="s">
        <v>1682</v>
      </c>
      <c r="D11" s="9" t="s">
        <v>4443</v>
      </c>
      <c r="E11" s="9" t="s">
        <v>1858</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1723</v>
      </c>
      <c r="D15" s="9" t="s">
        <v>4978</v>
      </c>
      <c r="E15" s="9" t="s">
        <v>1650</v>
      </c>
      <c r="F15" s="9" t="s">
        <v>4979</v>
      </c>
    </row>
    <row r="16" spans="1:6" x14ac:dyDescent="0.4">
      <c r="B16" s="6" t="s">
        <v>4453</v>
      </c>
      <c r="C16" s="9" t="s">
        <v>3337</v>
      </c>
      <c r="D16" s="9" t="s">
        <v>4980</v>
      </c>
      <c r="E16" s="9" t="s">
        <v>1695</v>
      </c>
      <c r="F16" s="9" t="s">
        <v>4981</v>
      </c>
    </row>
    <row r="17" spans="2:6" x14ac:dyDescent="0.4">
      <c r="B17" s="9" t="s">
        <v>4455</v>
      </c>
      <c r="C17" s="9" t="s">
        <v>3337</v>
      </c>
      <c r="D17" s="9" t="s">
        <v>4443</v>
      </c>
      <c r="E17" s="9" t="s">
        <v>1676</v>
      </c>
      <c r="F17" s="9" t="s">
        <v>4982</v>
      </c>
    </row>
    <row r="18" spans="2:6" x14ac:dyDescent="0.4">
      <c r="B18" s="9" t="s">
        <v>4456</v>
      </c>
      <c r="C18" s="9" t="s">
        <v>1586</v>
      </c>
      <c r="D18" s="9" t="s">
        <v>4447</v>
      </c>
      <c r="E18" s="9" t="s">
        <v>1588</v>
      </c>
      <c r="F18" s="9" t="s">
        <v>4703</v>
      </c>
    </row>
    <row r="19" spans="2:6" x14ac:dyDescent="0.4">
      <c r="B19" s="9" t="s">
        <v>4457</v>
      </c>
      <c r="C19" s="9" t="s">
        <v>1586</v>
      </c>
      <c r="D19" s="9" t="s">
        <v>4447</v>
      </c>
      <c r="E19" s="9" t="s">
        <v>1586</v>
      </c>
      <c r="F19" s="9" t="s">
        <v>4447</v>
      </c>
    </row>
    <row r="20" spans="2:6" x14ac:dyDescent="0.4">
      <c r="B20" s="6" t="s">
        <v>4458</v>
      </c>
      <c r="C20" s="9" t="s">
        <v>1586</v>
      </c>
      <c r="D20" s="9" t="s">
        <v>4447</v>
      </c>
      <c r="E20" s="9" t="s">
        <v>1586</v>
      </c>
      <c r="F20" s="9" t="s">
        <v>4447</v>
      </c>
    </row>
    <row r="21" spans="2:6" x14ac:dyDescent="0.4">
      <c r="B21" s="21" t="s">
        <v>4459</v>
      </c>
      <c r="C21" s="22" t="s">
        <v>4437</v>
      </c>
      <c r="D21" s="22" t="s">
        <v>4437</v>
      </c>
      <c r="E21" s="22" t="s">
        <v>4437</v>
      </c>
      <c r="F21" s="22" t="s">
        <v>4437</v>
      </c>
    </row>
    <row r="22" spans="2:6" x14ac:dyDescent="0.4">
      <c r="B22" s="6" t="s">
        <v>4460</v>
      </c>
      <c r="C22" s="9" t="s">
        <v>1665</v>
      </c>
      <c r="D22" s="9" t="s">
        <v>4983</v>
      </c>
      <c r="E22" s="9" t="s">
        <v>1723</v>
      </c>
      <c r="F22" s="9" t="s">
        <v>4510</v>
      </c>
    </row>
    <row r="23" spans="2:6" x14ac:dyDescent="0.4">
      <c r="B23" s="6" t="s">
        <v>4462</v>
      </c>
      <c r="C23" s="9" t="s">
        <v>1586</v>
      </c>
      <c r="D23" s="9" t="s">
        <v>4447</v>
      </c>
      <c r="E23" s="9" t="s">
        <v>1597</v>
      </c>
      <c r="F23" s="9" t="s">
        <v>4984</v>
      </c>
    </row>
    <row r="24" spans="2:6" x14ac:dyDescent="0.4">
      <c r="B24" s="6" t="s">
        <v>4682</v>
      </c>
      <c r="C24" s="9" t="s">
        <v>1661</v>
      </c>
      <c r="D24" s="9" t="s">
        <v>4985</v>
      </c>
      <c r="E24" s="9" t="s">
        <v>1595</v>
      </c>
      <c r="F24" s="9" t="s">
        <v>4620</v>
      </c>
    </row>
    <row r="25" spans="2:6" x14ac:dyDescent="0.4">
      <c r="B25" s="6" t="s">
        <v>4464</v>
      </c>
      <c r="C25" s="9" t="s">
        <v>1586</v>
      </c>
      <c r="D25" s="9" t="s">
        <v>4447</v>
      </c>
      <c r="E25" s="9" t="s">
        <v>1586</v>
      </c>
      <c r="F25" s="9" t="s">
        <v>4447</v>
      </c>
    </row>
    <row r="26" spans="2:6" x14ac:dyDescent="0.4">
      <c r="B26" s="21" t="s">
        <v>4465</v>
      </c>
      <c r="C26" s="22" t="s">
        <v>4437</v>
      </c>
      <c r="D26" s="22" t="s">
        <v>4437</v>
      </c>
      <c r="E26" s="22" t="s">
        <v>4437</v>
      </c>
      <c r="F26" s="22" t="s">
        <v>4437</v>
      </c>
    </row>
    <row r="27" spans="2:6" x14ac:dyDescent="0.4">
      <c r="B27" s="6" t="s">
        <v>4466</v>
      </c>
      <c r="C27" s="9" t="s">
        <v>1586</v>
      </c>
      <c r="D27" s="9" t="s">
        <v>4467</v>
      </c>
      <c r="E27" s="9" t="s">
        <v>1595</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workbookViewId="0"/>
  </sheetViews>
  <sheetFormatPr baseColWidth="10" defaultRowHeight="14.6" x14ac:dyDescent="0.4"/>
  <cols>
    <col min="2" max="2" width="9.69140625" customWidth="1"/>
    <col min="3" max="3" width="59.691406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CHE'!A1", "Zurück")</f>
        <v>Zurück</v>
      </c>
    </row>
    <row r="3" spans="1:15" x14ac:dyDescent="0.4">
      <c r="B3" s="7" t="s">
        <v>5785</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346</v>
      </c>
      <c r="C7" s="6" t="s">
        <v>347</v>
      </c>
      <c r="D7" s="9" t="s">
        <v>5751</v>
      </c>
      <c r="E7" s="9" t="s">
        <v>1632</v>
      </c>
      <c r="F7" s="9" t="s">
        <v>349</v>
      </c>
      <c r="G7" s="9" t="s">
        <v>5752</v>
      </c>
      <c r="H7" s="9" t="s">
        <v>5753</v>
      </c>
      <c r="I7" s="9" t="s">
        <v>5754</v>
      </c>
      <c r="J7" s="9" t="s">
        <v>3754</v>
      </c>
      <c r="K7" s="9" t="s">
        <v>5755</v>
      </c>
      <c r="L7" s="9" t="s">
        <v>349</v>
      </c>
      <c r="M7" s="9" t="s">
        <v>5752</v>
      </c>
      <c r="N7" s="9" t="s">
        <v>1162</v>
      </c>
      <c r="O7" s="9" t="s">
        <v>5756</v>
      </c>
    </row>
    <row r="8" spans="1:15" ht="24.9" x14ac:dyDescent="0.4">
      <c r="B8" s="10" t="s">
        <v>350</v>
      </c>
      <c r="C8" s="10" t="s">
        <v>351</v>
      </c>
      <c r="D8" s="11" t="s">
        <v>5757</v>
      </c>
      <c r="E8" s="11" t="s">
        <v>1851</v>
      </c>
      <c r="F8" s="11" t="s">
        <v>353</v>
      </c>
      <c r="G8" s="11" t="s">
        <v>5752</v>
      </c>
      <c r="H8" s="11" t="s">
        <v>5758</v>
      </c>
      <c r="I8" s="11" t="s">
        <v>5759</v>
      </c>
      <c r="J8" s="11" t="s">
        <v>1815</v>
      </c>
      <c r="K8" s="11" t="s">
        <v>5760</v>
      </c>
      <c r="L8" s="11" t="s">
        <v>2937</v>
      </c>
      <c r="M8" s="11" t="s">
        <v>5756</v>
      </c>
      <c r="N8" s="11" t="s">
        <v>1132</v>
      </c>
      <c r="O8" s="11" t="s">
        <v>5761</v>
      </c>
    </row>
    <row r="9" spans="1:15" ht="24.9" x14ac:dyDescent="0.4">
      <c r="B9" s="6" t="s">
        <v>354</v>
      </c>
      <c r="C9" s="6" t="s">
        <v>355</v>
      </c>
      <c r="D9" s="9" t="s">
        <v>5762</v>
      </c>
      <c r="E9" s="9" t="s">
        <v>1713</v>
      </c>
      <c r="F9" s="9" t="s">
        <v>357</v>
      </c>
      <c r="G9" s="9" t="s">
        <v>5752</v>
      </c>
      <c r="H9" s="9" t="s">
        <v>5763</v>
      </c>
      <c r="I9" s="9" t="s">
        <v>5764</v>
      </c>
      <c r="J9" s="9" t="s">
        <v>2462</v>
      </c>
      <c r="K9" s="9" t="s">
        <v>5765</v>
      </c>
      <c r="L9" s="9" t="s">
        <v>2938</v>
      </c>
      <c r="M9" s="9" t="s">
        <v>5766</v>
      </c>
      <c r="N9" s="9" t="s">
        <v>357</v>
      </c>
      <c r="O9" s="9" t="s">
        <v>5752</v>
      </c>
    </row>
    <row r="10" spans="1:15" ht="24.9" x14ac:dyDescent="0.4">
      <c r="B10" s="10" t="s">
        <v>358</v>
      </c>
      <c r="C10" s="10" t="s">
        <v>359</v>
      </c>
      <c r="D10" s="11" t="s">
        <v>5767</v>
      </c>
      <c r="E10" s="11" t="s">
        <v>1723</v>
      </c>
      <c r="F10" s="11" t="s">
        <v>302</v>
      </c>
      <c r="G10" s="11" t="s">
        <v>5752</v>
      </c>
      <c r="H10" s="11" t="s">
        <v>5768</v>
      </c>
      <c r="I10" s="11" t="s">
        <v>5769</v>
      </c>
      <c r="J10" s="11" t="s">
        <v>3925</v>
      </c>
      <c r="K10" s="11" t="s">
        <v>5760</v>
      </c>
      <c r="L10" s="11" t="s">
        <v>2410</v>
      </c>
      <c r="M10" s="11" t="s">
        <v>5765</v>
      </c>
      <c r="N10" s="11" t="s">
        <v>1820</v>
      </c>
      <c r="O10" s="11" t="s">
        <v>5761</v>
      </c>
    </row>
    <row r="11" spans="1:15" ht="24.9" x14ac:dyDescent="0.4">
      <c r="B11" s="6" t="s">
        <v>360</v>
      </c>
      <c r="C11" s="6" t="s">
        <v>361</v>
      </c>
      <c r="D11" s="9" t="s">
        <v>5770</v>
      </c>
      <c r="E11" s="9" t="s">
        <v>1599</v>
      </c>
      <c r="F11" s="9" t="s">
        <v>353</v>
      </c>
      <c r="G11" s="9" t="s">
        <v>5771</v>
      </c>
      <c r="H11" s="9" t="s">
        <v>5772</v>
      </c>
      <c r="I11" s="9" t="s">
        <v>5773</v>
      </c>
      <c r="J11" s="9" t="s">
        <v>1315</v>
      </c>
      <c r="K11" s="9" t="s">
        <v>5774</v>
      </c>
      <c r="L11" s="9" t="s">
        <v>2406</v>
      </c>
      <c r="M11" s="9" t="s">
        <v>5775</v>
      </c>
      <c r="N11" s="9" t="s">
        <v>1815</v>
      </c>
      <c r="O11" s="9" t="s">
        <v>5776</v>
      </c>
    </row>
    <row r="12" spans="1:15" ht="24.9" x14ac:dyDescent="0.4">
      <c r="B12" s="10" t="s">
        <v>362</v>
      </c>
      <c r="C12" s="10" t="s">
        <v>363</v>
      </c>
      <c r="D12" s="11" t="s">
        <v>5770</v>
      </c>
      <c r="E12" s="11" t="s">
        <v>1665</v>
      </c>
      <c r="F12" s="11" t="s">
        <v>353</v>
      </c>
      <c r="G12" s="11" t="s">
        <v>5771</v>
      </c>
      <c r="H12" s="11" t="s">
        <v>5777</v>
      </c>
      <c r="I12" s="11" t="s">
        <v>5778</v>
      </c>
      <c r="J12" s="11" t="s">
        <v>1815</v>
      </c>
      <c r="K12" s="11" t="s">
        <v>5776</v>
      </c>
      <c r="L12" s="11" t="s">
        <v>1132</v>
      </c>
      <c r="M12" s="11" t="s">
        <v>5779</v>
      </c>
      <c r="N12" s="11" t="s">
        <v>1132</v>
      </c>
      <c r="O12" s="11" t="s">
        <v>5779</v>
      </c>
    </row>
    <row r="13" spans="1:15" ht="24.9" x14ac:dyDescent="0.4">
      <c r="B13" s="6" t="s">
        <v>364</v>
      </c>
      <c r="C13" s="6" t="s">
        <v>365</v>
      </c>
      <c r="D13" s="9" t="s">
        <v>5780</v>
      </c>
      <c r="E13" s="9" t="s">
        <v>1656</v>
      </c>
      <c r="F13" s="9" t="s">
        <v>302</v>
      </c>
      <c r="G13" s="9" t="s">
        <v>5771</v>
      </c>
      <c r="H13" s="9" t="s">
        <v>5781</v>
      </c>
      <c r="I13" s="9" t="s">
        <v>5782</v>
      </c>
      <c r="J13" s="9" t="s">
        <v>5783</v>
      </c>
      <c r="K13" s="9" t="s">
        <v>5784</v>
      </c>
      <c r="L13" s="9" t="s">
        <v>1001</v>
      </c>
      <c r="M13" s="9" t="s">
        <v>5774</v>
      </c>
      <c r="N13" s="9" t="s">
        <v>302</v>
      </c>
      <c r="O13" s="9" t="s">
        <v>5771</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9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9.921875" customWidth="1"/>
    <col min="3" max="4" width="17.84375" customWidth="1"/>
  </cols>
  <sheetData>
    <row r="1" spans="1:4" x14ac:dyDescent="0.4">
      <c r="A1" s="2" t="str">
        <f>HYPERLINK("#'Auswahl Auswertungsmodul'!A1", "Zurück zum Start")</f>
        <v>Zurück zum Start</v>
      </c>
    </row>
    <row r="2" spans="1:4" x14ac:dyDescent="0.4">
      <c r="A2" s="2" t="str">
        <f>HYPERLINK("#'Auswahl HSMDEF-DEFI-AGGW'!A1", "Zurück")</f>
        <v>Zurück</v>
      </c>
    </row>
    <row r="3" spans="1:4" x14ac:dyDescent="0.4">
      <c r="B3" s="7" t="s">
        <v>4560</v>
      </c>
    </row>
    <row r="4" spans="1:4" x14ac:dyDescent="0.4">
      <c r="B4" s="25" t="s">
        <v>4437</v>
      </c>
      <c r="C4" s="23" t="s">
        <v>4438</v>
      </c>
      <c r="D4" s="25" t="s">
        <v>4438</v>
      </c>
    </row>
    <row r="5" spans="1:4" x14ac:dyDescent="0.4">
      <c r="B5" s="24"/>
      <c r="C5" s="8" t="s">
        <v>4439</v>
      </c>
      <c r="D5" s="8" t="s">
        <v>4440</v>
      </c>
    </row>
    <row r="6" spans="1:4" x14ac:dyDescent="0.4">
      <c r="B6" s="16" t="s">
        <v>4441</v>
      </c>
      <c r="C6" s="9" t="s">
        <v>4558</v>
      </c>
      <c r="D6" s="9" t="s">
        <v>4443</v>
      </c>
    </row>
    <row r="7" spans="1:4" x14ac:dyDescent="0.4">
      <c r="B7" s="16" t="s">
        <v>4444</v>
      </c>
      <c r="C7" s="9" t="s">
        <v>3869</v>
      </c>
      <c r="D7" s="9" t="s">
        <v>4559</v>
      </c>
    </row>
    <row r="8" spans="1:4" x14ac:dyDescent="0.4">
      <c r="B8" s="9" t="s">
        <v>4446</v>
      </c>
      <c r="C8" s="9" t="s">
        <v>1586</v>
      </c>
      <c r="D8" s="9" t="s">
        <v>4447</v>
      </c>
    </row>
    <row r="9" spans="1:4" x14ac:dyDescent="0.4">
      <c r="B9" s="16" t="s">
        <v>4448</v>
      </c>
      <c r="C9" s="9" t="s">
        <v>3869</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1661</v>
      </c>
      <c r="D12" s="9" t="s">
        <v>4505</v>
      </c>
    </row>
    <row r="13" spans="1:4" x14ac:dyDescent="0.4">
      <c r="B13" s="6" t="s">
        <v>4453</v>
      </c>
      <c r="C13" s="9" t="s">
        <v>1661</v>
      </c>
      <c r="D13" s="9" t="s">
        <v>4505</v>
      </c>
    </row>
    <row r="14" spans="1:4" x14ac:dyDescent="0.4">
      <c r="B14" s="9" t="s">
        <v>4455</v>
      </c>
      <c r="C14" s="9" t="s">
        <v>1661</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1586</v>
      </c>
      <c r="D19" s="9" t="s">
        <v>4447</v>
      </c>
    </row>
    <row r="20" spans="2:4" x14ac:dyDescent="0.4">
      <c r="B20" s="6" t="s">
        <v>4462</v>
      </c>
      <c r="C20" s="9" t="s">
        <v>1661</v>
      </c>
      <c r="D20" s="9" t="s">
        <v>4505</v>
      </c>
    </row>
    <row r="21" spans="2:4" x14ac:dyDescent="0.4">
      <c r="B21" s="6" t="s">
        <v>4464</v>
      </c>
      <c r="C21" s="9" t="s">
        <v>1586</v>
      </c>
      <c r="D21" s="9" t="s">
        <v>4447</v>
      </c>
    </row>
    <row r="22" spans="2:4" x14ac:dyDescent="0.4">
      <c r="B22" s="21" t="s">
        <v>4465</v>
      </c>
      <c r="C22" s="22" t="s">
        <v>4437</v>
      </c>
      <c r="D22" s="22" t="s">
        <v>4437</v>
      </c>
    </row>
    <row r="23" spans="2:4" x14ac:dyDescent="0.4">
      <c r="B23" s="6" t="s">
        <v>4466</v>
      </c>
      <c r="C23" s="9" t="s">
        <v>1586</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9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workbookViewId="0"/>
  </sheetViews>
  <sheetFormatPr baseColWidth="10" defaultRowHeight="14.6" x14ac:dyDescent="0.4"/>
  <cols>
    <col min="2" max="2" width="9.69140625" customWidth="1"/>
    <col min="3" max="3" width="67.613281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HSMDEF-DEFI-AGGW'!A1", "Zurück")</f>
        <v>Zurück</v>
      </c>
    </row>
    <row r="3" spans="1:15" x14ac:dyDescent="0.4">
      <c r="B3" s="7" t="s">
        <v>6276</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617</v>
      </c>
      <c r="C7" s="6" t="s">
        <v>587</v>
      </c>
      <c r="D7" s="9" t="s">
        <v>6269</v>
      </c>
      <c r="E7" s="9" t="s">
        <v>1835</v>
      </c>
      <c r="F7" s="9" t="s">
        <v>218</v>
      </c>
      <c r="G7" s="9" t="s">
        <v>6270</v>
      </c>
      <c r="H7" s="9" t="s">
        <v>1688</v>
      </c>
      <c r="I7" s="9" t="s">
        <v>6271</v>
      </c>
      <c r="J7" s="9" t="s">
        <v>2477</v>
      </c>
      <c r="K7" s="9" t="s">
        <v>6272</v>
      </c>
      <c r="L7" s="9" t="s">
        <v>1892</v>
      </c>
      <c r="M7" s="9" t="s">
        <v>6273</v>
      </c>
      <c r="N7" s="9" t="s">
        <v>218</v>
      </c>
      <c r="O7" s="9" t="s">
        <v>6270</v>
      </c>
    </row>
    <row r="8" spans="1:15" ht="24.9" x14ac:dyDescent="0.4">
      <c r="B8" s="10" t="s">
        <v>618</v>
      </c>
      <c r="C8" s="10" t="s">
        <v>569</v>
      </c>
      <c r="D8" s="11" t="s">
        <v>6274</v>
      </c>
      <c r="E8" s="11" t="s">
        <v>1670</v>
      </c>
      <c r="F8" s="11" t="s">
        <v>93</v>
      </c>
      <c r="G8" s="11" t="s">
        <v>5444</v>
      </c>
      <c r="H8" s="11" t="s">
        <v>1262</v>
      </c>
      <c r="I8" s="11" t="s">
        <v>6275</v>
      </c>
      <c r="J8" s="11" t="s">
        <v>93</v>
      </c>
      <c r="K8" s="11" t="s">
        <v>5444</v>
      </c>
      <c r="L8" s="11" t="s">
        <v>93</v>
      </c>
      <c r="M8" s="11" t="s">
        <v>5444</v>
      </c>
      <c r="N8" s="11" t="s">
        <v>93</v>
      </c>
      <c r="O8" s="11" t="s">
        <v>5444</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9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heetViews>
  <sheetFormatPr baseColWidth="10" defaultRowHeight="14.6" x14ac:dyDescent="0.4"/>
  <cols>
    <col min="2" max="2" width="9.69140625" customWidth="1"/>
    <col min="3" max="3" width="49.6132812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HSMDEF-DEFI-AGGW'!A1", "Zurück")</f>
        <v>Zurück</v>
      </c>
    </row>
    <row r="3" spans="1:13" x14ac:dyDescent="0.4">
      <c r="B3" s="7" t="s">
        <v>5445</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41</v>
      </c>
      <c r="C7" s="21"/>
      <c r="D7" s="29"/>
      <c r="E7" s="29"/>
      <c r="F7" s="29"/>
      <c r="G7" s="29"/>
      <c r="H7" s="29"/>
      <c r="I7" s="29"/>
      <c r="J7" s="29"/>
      <c r="K7" s="29"/>
      <c r="L7" s="29"/>
      <c r="M7" s="29"/>
    </row>
    <row r="8" spans="1:13" ht="24.9" x14ac:dyDescent="0.4">
      <c r="B8" s="6" t="s">
        <v>173</v>
      </c>
      <c r="C8" s="6" t="s">
        <v>139</v>
      </c>
      <c r="D8" s="9" t="s">
        <v>5438</v>
      </c>
      <c r="E8" s="9" t="s">
        <v>1586</v>
      </c>
      <c r="F8" s="9" t="s">
        <v>81</v>
      </c>
      <c r="G8" s="9" t="s">
        <v>5439</v>
      </c>
      <c r="H8" s="9" t="s">
        <v>81</v>
      </c>
      <c r="I8" s="9" t="s">
        <v>5439</v>
      </c>
      <c r="J8" s="9" t="s">
        <v>80</v>
      </c>
      <c r="K8" s="9" t="s">
        <v>5438</v>
      </c>
      <c r="L8" s="9" t="s">
        <v>81</v>
      </c>
      <c r="M8" s="9" t="s">
        <v>5439</v>
      </c>
    </row>
    <row r="9" spans="1:13" ht="24.9" x14ac:dyDescent="0.4">
      <c r="B9" s="6" t="s">
        <v>174</v>
      </c>
      <c r="C9" s="6" t="s">
        <v>43</v>
      </c>
      <c r="D9" s="9" t="s">
        <v>5440</v>
      </c>
      <c r="E9" s="9" t="s">
        <v>1597</v>
      </c>
      <c r="F9" s="9" t="s">
        <v>176</v>
      </c>
      <c r="G9" s="9" t="s">
        <v>5441</v>
      </c>
      <c r="H9" s="9" t="s">
        <v>176</v>
      </c>
      <c r="I9" s="9" t="s">
        <v>5441</v>
      </c>
      <c r="J9" s="9" t="s">
        <v>921</v>
      </c>
      <c r="K9" s="9" t="s">
        <v>5442</v>
      </c>
      <c r="L9" s="9" t="s">
        <v>176</v>
      </c>
      <c r="M9" s="9" t="s">
        <v>5441</v>
      </c>
    </row>
    <row r="10" spans="1:13" ht="24.9" x14ac:dyDescent="0.4">
      <c r="B10" s="6" t="s">
        <v>177</v>
      </c>
      <c r="C10" s="6" t="s">
        <v>47</v>
      </c>
      <c r="D10" s="9" t="s">
        <v>5443</v>
      </c>
      <c r="E10" s="9" t="s">
        <v>1595</v>
      </c>
      <c r="F10" s="9" t="s">
        <v>81</v>
      </c>
      <c r="G10" s="9" t="s">
        <v>5441</v>
      </c>
      <c r="H10" s="9" t="s">
        <v>81</v>
      </c>
      <c r="I10" s="9" t="s">
        <v>5441</v>
      </c>
      <c r="J10" s="9" t="s">
        <v>81</v>
      </c>
      <c r="K10" s="9" t="s">
        <v>5441</v>
      </c>
      <c r="L10" s="9" t="s">
        <v>81</v>
      </c>
      <c r="M10" s="9" t="s">
        <v>5441</v>
      </c>
    </row>
    <row r="11" spans="1:13" ht="24.9" x14ac:dyDescent="0.4">
      <c r="B11" s="6" t="s">
        <v>178</v>
      </c>
      <c r="C11" s="6" t="s">
        <v>51</v>
      </c>
      <c r="D11" s="9" t="s">
        <v>5444</v>
      </c>
      <c r="E11" s="9" t="s">
        <v>1586</v>
      </c>
      <c r="F11" s="9" t="s">
        <v>52</v>
      </c>
      <c r="G11" s="9" t="s">
        <v>5444</v>
      </c>
      <c r="H11" s="9" t="s">
        <v>52</v>
      </c>
      <c r="I11" s="9" t="s">
        <v>5444</v>
      </c>
      <c r="J11" s="9" t="s">
        <v>52</v>
      </c>
      <c r="K11" s="9" t="s">
        <v>5444</v>
      </c>
      <c r="L11" s="9" t="s">
        <v>52</v>
      </c>
      <c r="M11" s="9" t="s">
        <v>5444</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9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heetViews>
  <sheetFormatPr baseColWidth="10" defaultRowHeight="14.6" x14ac:dyDescent="0.4"/>
  <cols>
    <col min="2" max="2" width="9.69140625" customWidth="1"/>
    <col min="3" max="3" width="67.613281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HSMDEF-DEFI-AGGW'!A1", "Zurück")</f>
        <v>Zurück</v>
      </c>
    </row>
    <row r="3" spans="1:9" x14ac:dyDescent="0.4">
      <c r="B3" s="7" t="s">
        <v>6820</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617</v>
      </c>
      <c r="C6" s="6" t="s">
        <v>587</v>
      </c>
      <c r="D6" s="9" t="s">
        <v>1687</v>
      </c>
      <c r="E6" s="9" t="s">
        <v>1625</v>
      </c>
      <c r="F6" s="9" t="s">
        <v>3326</v>
      </c>
      <c r="G6" s="9" t="s">
        <v>1597</v>
      </c>
      <c r="H6" s="9" t="s">
        <v>1586</v>
      </c>
      <c r="I6" s="9" t="s">
        <v>3326</v>
      </c>
    </row>
    <row r="7" spans="1:9" x14ac:dyDescent="0.4">
      <c r="B7" s="10" t="s">
        <v>618</v>
      </c>
      <c r="C7" s="10" t="s">
        <v>569</v>
      </c>
      <c r="D7" s="11" t="s">
        <v>1601</v>
      </c>
      <c r="E7" s="11" t="s">
        <v>1588</v>
      </c>
      <c r="F7" s="11" t="s">
        <v>3326</v>
      </c>
      <c r="G7" s="11" t="s">
        <v>1586</v>
      </c>
      <c r="H7" s="11" t="s">
        <v>1586</v>
      </c>
      <c r="I7" s="11" t="s">
        <v>3326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9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heetViews>
  <sheetFormatPr baseColWidth="10" defaultRowHeight="14.6" x14ac:dyDescent="0.4"/>
  <cols>
    <col min="2" max="2" width="9.69140625" customWidth="1"/>
    <col min="3" max="3" width="49.613281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HSMDEF-DEFI-AGGW'!A1", "Zurück")</f>
        <v>Zurück</v>
      </c>
    </row>
    <row r="3" spans="1:9" x14ac:dyDescent="0.4">
      <c r="B3" s="7" t="s">
        <v>6786</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41</v>
      </c>
      <c r="C6" s="21"/>
      <c r="D6" s="29"/>
      <c r="E6" s="29"/>
      <c r="F6" s="29"/>
      <c r="G6" s="29"/>
      <c r="H6" s="29"/>
      <c r="I6" s="29"/>
    </row>
    <row r="7" spans="1:9" x14ac:dyDescent="0.4">
      <c r="B7" s="6" t="s">
        <v>173</v>
      </c>
      <c r="C7" s="6" t="s">
        <v>139</v>
      </c>
      <c r="D7" s="9" t="s">
        <v>1595</v>
      </c>
      <c r="E7" s="9" t="s">
        <v>1588</v>
      </c>
      <c r="F7" s="9" t="s">
        <v>3326</v>
      </c>
      <c r="G7" s="9" t="s">
        <v>1595</v>
      </c>
      <c r="H7" s="9" t="s">
        <v>1588</v>
      </c>
      <c r="I7" s="9" t="s">
        <v>3326</v>
      </c>
    </row>
    <row r="8" spans="1:9" x14ac:dyDescent="0.4">
      <c r="B8" s="6" t="s">
        <v>174</v>
      </c>
      <c r="C8" s="6" t="s">
        <v>43</v>
      </c>
      <c r="D8" s="9" t="s">
        <v>1670</v>
      </c>
      <c r="E8" s="9" t="s">
        <v>1586</v>
      </c>
      <c r="F8" s="9" t="s">
        <v>3326</v>
      </c>
      <c r="G8" s="9" t="s">
        <v>1597</v>
      </c>
      <c r="H8" s="9" t="s">
        <v>1586</v>
      </c>
      <c r="I8" s="9" t="s">
        <v>3326</v>
      </c>
    </row>
    <row r="9" spans="1:9" x14ac:dyDescent="0.4">
      <c r="B9" s="6" t="s">
        <v>177</v>
      </c>
      <c r="C9" s="6" t="s">
        <v>47</v>
      </c>
      <c r="D9" s="9" t="s">
        <v>1595</v>
      </c>
      <c r="E9" s="9" t="s">
        <v>1586</v>
      </c>
      <c r="F9" s="9" t="s">
        <v>3326</v>
      </c>
      <c r="G9" s="9" t="s">
        <v>1586</v>
      </c>
      <c r="H9" s="9" t="s">
        <v>1586</v>
      </c>
      <c r="I9" s="9" t="s">
        <v>3326</v>
      </c>
    </row>
    <row r="10" spans="1:9" x14ac:dyDescent="0.4">
      <c r="B10" s="6" t="s">
        <v>178</v>
      </c>
      <c r="C10" s="6" t="s">
        <v>51</v>
      </c>
      <c r="D10" s="9" t="s">
        <v>1586</v>
      </c>
      <c r="E10" s="9" t="s">
        <v>1586</v>
      </c>
      <c r="F10" s="9" t="s">
        <v>3326</v>
      </c>
      <c r="G10" s="9" t="s">
        <v>1586</v>
      </c>
      <c r="H10" s="9" t="s">
        <v>1586</v>
      </c>
      <c r="I10" s="9" t="s">
        <v>3326</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9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4.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HSMDEF-DEFI-AGGW'!A1", "Zurück")</f>
        <v>Zurück</v>
      </c>
    </row>
    <row r="3" spans="1:7" x14ac:dyDescent="0.4">
      <c r="B3" s="7" t="s">
        <v>6897</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1858</v>
      </c>
      <c r="C6" s="5" t="s">
        <v>1586</v>
      </c>
      <c r="D6" s="5" t="s">
        <v>1586</v>
      </c>
      <c r="E6" s="5" t="s">
        <v>1597</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9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7.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HSMDEF-DEFI-AGGW'!A1", "Zurück")</f>
        <v>Zurück</v>
      </c>
    </row>
    <row r="3" spans="1:7" x14ac:dyDescent="0.4">
      <c r="B3" s="7" t="s">
        <v>6861</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3869</v>
      </c>
      <c r="C6" s="5" t="s">
        <v>1586</v>
      </c>
      <c r="D6" s="5" t="s">
        <v>1586</v>
      </c>
      <c r="E6" s="5" t="s">
        <v>1661</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9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6.76562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HSMDEF-DEFI-AGGW'!A1", "Zurück")</f>
        <v>Zurück</v>
      </c>
    </row>
    <row r="3" spans="1:5" x14ac:dyDescent="0.4">
      <c r="B3" s="7" t="s">
        <v>7115</v>
      </c>
    </row>
    <row r="4" spans="1:5" x14ac:dyDescent="0.4">
      <c r="B4" s="4" t="s">
        <v>6916</v>
      </c>
      <c r="C4" s="3" t="s">
        <v>6917</v>
      </c>
      <c r="D4" s="3" t="s">
        <v>6918</v>
      </c>
      <c r="E4" s="3" t="s">
        <v>6919</v>
      </c>
    </row>
    <row r="5" spans="1:5" x14ac:dyDescent="0.4">
      <c r="B5" s="6" t="s">
        <v>6975</v>
      </c>
      <c r="C5" s="5" t="s">
        <v>1668</v>
      </c>
      <c r="D5" s="5" t="s">
        <v>7102</v>
      </c>
      <c r="E5" s="5" t="s">
        <v>7071</v>
      </c>
    </row>
    <row r="6" spans="1:5" x14ac:dyDescent="0.4">
      <c r="B6" s="10" t="s">
        <v>7103</v>
      </c>
      <c r="C6" s="14" t="s">
        <v>1585</v>
      </c>
      <c r="D6" s="14" t="s">
        <v>7104</v>
      </c>
      <c r="E6" s="14" t="s">
        <v>7105</v>
      </c>
    </row>
    <row r="7" spans="1:5" x14ac:dyDescent="0.4">
      <c r="B7" s="6" t="s">
        <v>7106</v>
      </c>
      <c r="C7" s="5" t="s">
        <v>3869</v>
      </c>
      <c r="D7" s="5" t="s">
        <v>7107</v>
      </c>
      <c r="E7" s="5" t="s">
        <v>7071</v>
      </c>
    </row>
    <row r="8" spans="1:5" x14ac:dyDescent="0.4">
      <c r="B8" s="10" t="s">
        <v>7108</v>
      </c>
      <c r="C8" s="14" t="s">
        <v>1585</v>
      </c>
      <c r="D8" s="14" t="s">
        <v>7109</v>
      </c>
      <c r="E8" s="14" t="s">
        <v>7110</v>
      </c>
    </row>
    <row r="9" spans="1:5" x14ac:dyDescent="0.4">
      <c r="B9" s="6" t="s">
        <v>7111</v>
      </c>
      <c r="C9" s="5" t="s">
        <v>1585</v>
      </c>
      <c r="D9" s="5" t="s">
        <v>7112</v>
      </c>
      <c r="E9" s="5" t="s">
        <v>7105</v>
      </c>
    </row>
    <row r="10" spans="1:5" x14ac:dyDescent="0.4">
      <c r="B10" s="10" t="s">
        <v>3356</v>
      </c>
      <c r="C10" s="14" t="s">
        <v>1858</v>
      </c>
      <c r="D10" s="14" t="s">
        <v>7113</v>
      </c>
      <c r="E10" s="14" t="s">
        <v>7114</v>
      </c>
    </row>
  </sheetData>
  <pageMargins left="0.7" right="0.7" top="0.75" bottom="0.75" header="0.3" footer="0.3"/>
  <pageSetup paperSize="9" orientation="portrait" horizontalDpi="300" verticalDpi="300"/>
</worksheet>
</file>

<file path=xl/worksheets/sheet9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67.613281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HSMDEF-DEFI-AGGW'!A1", "Zurück")</f>
        <v>Zurück</v>
      </c>
    </row>
    <row r="3" spans="1:5" x14ac:dyDescent="0.4">
      <c r="B3" s="7" t="s">
        <v>619</v>
      </c>
    </row>
    <row r="4" spans="1:5" x14ac:dyDescent="0.4">
      <c r="B4" s="25" t="s">
        <v>36</v>
      </c>
      <c r="C4" s="25" t="s">
        <v>345</v>
      </c>
      <c r="D4" s="23" t="s">
        <v>38</v>
      </c>
      <c r="E4" s="25" t="s">
        <v>38</v>
      </c>
    </row>
    <row r="5" spans="1:5" x14ac:dyDescent="0.4">
      <c r="B5" s="24"/>
      <c r="C5" s="24"/>
      <c r="D5" s="8" t="s">
        <v>39</v>
      </c>
      <c r="E5" s="8" t="s">
        <v>40</v>
      </c>
    </row>
    <row r="6" spans="1:5" ht="24.9" x14ac:dyDescent="0.4">
      <c r="B6" s="6" t="s">
        <v>617</v>
      </c>
      <c r="C6" s="6" t="s">
        <v>587</v>
      </c>
      <c r="D6" s="9" t="s">
        <v>217</v>
      </c>
      <c r="E6" s="9" t="s">
        <v>218</v>
      </c>
    </row>
    <row r="7" spans="1:5" ht="24.9" x14ac:dyDescent="0.4">
      <c r="B7" s="10" t="s">
        <v>618</v>
      </c>
      <c r="C7" s="10" t="s">
        <v>569</v>
      </c>
      <c r="D7" s="11" t="s">
        <v>92</v>
      </c>
      <c r="E7" s="11" t="s">
        <v>93</v>
      </c>
    </row>
  </sheetData>
  <mergeCells count="3">
    <mergeCell ref="B4:B5"/>
    <mergeCell ref="C4:C5"/>
    <mergeCell ref="D4:E4"/>
  </mergeCells>
  <pageMargins left="0.7" right="0.7" top="0.75" bottom="0.75" header="0.3" footer="0.3"/>
  <pageSetup paperSize="9" orientation="portrait" horizontalDpi="300" verticalDpi="300"/>
</worksheet>
</file>

<file path=xl/worksheets/sheet9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69140625" customWidth="1"/>
    <col min="3" max="3" width="49.613281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HSMDEF-DEFI-AGGW'!A1", "Zurück")</f>
        <v>Zurück</v>
      </c>
    </row>
    <row r="3" spans="1:5" x14ac:dyDescent="0.4">
      <c r="B3" s="7" t="s">
        <v>179</v>
      </c>
    </row>
    <row r="4" spans="1:5" x14ac:dyDescent="0.4">
      <c r="B4" s="25" t="s">
        <v>36</v>
      </c>
      <c r="C4" s="25" t="s">
        <v>37</v>
      </c>
      <c r="D4" s="23" t="s">
        <v>38</v>
      </c>
      <c r="E4" s="25" t="s">
        <v>38</v>
      </c>
    </row>
    <row r="5" spans="1:5" x14ac:dyDescent="0.4">
      <c r="B5" s="24"/>
      <c r="C5" s="24"/>
      <c r="D5" s="8" t="s">
        <v>39</v>
      </c>
      <c r="E5" s="8" t="s">
        <v>40</v>
      </c>
    </row>
    <row r="6" spans="1:5" x14ac:dyDescent="0.4">
      <c r="B6" s="21" t="s">
        <v>41</v>
      </c>
      <c r="C6" s="21"/>
      <c r="D6" s="29"/>
      <c r="E6" s="29"/>
    </row>
    <row r="7" spans="1:5" ht="24.9" x14ac:dyDescent="0.4">
      <c r="B7" s="6" t="s">
        <v>173</v>
      </c>
      <c r="C7" s="6" t="s">
        <v>139</v>
      </c>
      <c r="D7" s="9" t="s">
        <v>80</v>
      </c>
      <c r="E7" s="9" t="s">
        <v>81</v>
      </c>
    </row>
    <row r="8" spans="1:5" ht="24.9" x14ac:dyDescent="0.4">
      <c r="B8" s="6" t="s">
        <v>174</v>
      </c>
      <c r="C8" s="6" t="s">
        <v>43</v>
      </c>
      <c r="D8" s="9" t="s">
        <v>175</v>
      </c>
      <c r="E8" s="9" t="s">
        <v>176</v>
      </c>
    </row>
    <row r="9" spans="1:5" ht="24.9" x14ac:dyDescent="0.4">
      <c r="B9" s="6" t="s">
        <v>177</v>
      </c>
      <c r="C9" s="6" t="s">
        <v>47</v>
      </c>
      <c r="D9" s="9" t="s">
        <v>80</v>
      </c>
      <c r="E9" s="9" t="s">
        <v>81</v>
      </c>
    </row>
    <row r="10" spans="1:5" ht="24.9" x14ac:dyDescent="0.4">
      <c r="B10" s="6" t="s">
        <v>178</v>
      </c>
      <c r="C10" s="6" t="s">
        <v>51</v>
      </c>
      <c r="D10" s="9" t="s">
        <v>52</v>
      </c>
      <c r="E10" s="9" t="s">
        <v>52</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workbookViewId="0"/>
  </sheetViews>
  <sheetFormatPr baseColWidth="10" defaultRowHeight="14.6" x14ac:dyDescent="0.4"/>
  <cols>
    <col min="2" max="2" width="9.69140625" customWidth="1"/>
    <col min="3" max="3" width="44.460937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CHE'!A1", "Zurück")</f>
        <v>Zurück</v>
      </c>
    </row>
    <row r="3" spans="1:13" x14ac:dyDescent="0.4">
      <c r="B3" s="7" t="s">
        <v>5264</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41</v>
      </c>
      <c r="C7" s="21"/>
      <c r="D7" s="29"/>
      <c r="E7" s="29"/>
      <c r="F7" s="29"/>
      <c r="G7" s="29"/>
      <c r="H7" s="29"/>
      <c r="I7" s="29"/>
      <c r="J7" s="29"/>
      <c r="K7" s="29"/>
      <c r="L7" s="29"/>
      <c r="M7" s="29"/>
    </row>
    <row r="8" spans="1:13" ht="24.9" x14ac:dyDescent="0.4">
      <c r="B8" s="6" t="s">
        <v>42</v>
      </c>
      <c r="C8" s="6" t="s">
        <v>43</v>
      </c>
      <c r="D8" s="9" t="s">
        <v>5258</v>
      </c>
      <c r="E8" s="9" t="s">
        <v>1586</v>
      </c>
      <c r="F8" s="9" t="s">
        <v>45</v>
      </c>
      <c r="G8" s="9" t="s">
        <v>5259</v>
      </c>
      <c r="H8" s="9" t="s">
        <v>45</v>
      </c>
      <c r="I8" s="9" t="s">
        <v>5259</v>
      </c>
      <c r="J8" s="9" t="s">
        <v>898</v>
      </c>
      <c r="K8" s="9" t="s">
        <v>5260</v>
      </c>
      <c r="L8" s="9" t="s">
        <v>899</v>
      </c>
      <c r="M8" s="9" t="s">
        <v>5261</v>
      </c>
    </row>
    <row r="9" spans="1:13" ht="24.9" x14ac:dyDescent="0.4">
      <c r="B9" s="6" t="s">
        <v>46</v>
      </c>
      <c r="C9" s="6" t="s">
        <v>47</v>
      </c>
      <c r="D9" s="9" t="s">
        <v>5262</v>
      </c>
      <c r="E9" s="9" t="s">
        <v>1661</v>
      </c>
      <c r="F9" s="9" t="s">
        <v>49</v>
      </c>
      <c r="G9" s="9" t="s">
        <v>5259</v>
      </c>
      <c r="H9" s="9" t="s">
        <v>1008</v>
      </c>
      <c r="I9" s="9" t="s">
        <v>5261</v>
      </c>
      <c r="J9" s="9" t="s">
        <v>918</v>
      </c>
      <c r="K9" s="9" t="s">
        <v>5258</v>
      </c>
      <c r="L9" s="9" t="s">
        <v>49</v>
      </c>
      <c r="M9" s="9" t="s">
        <v>5259</v>
      </c>
    </row>
    <row r="10" spans="1:13" ht="24.9" x14ac:dyDescent="0.4">
      <c r="B10" s="6" t="s">
        <v>50</v>
      </c>
      <c r="C10" s="6" t="s">
        <v>51</v>
      </c>
      <c r="D10" s="9" t="s">
        <v>5263</v>
      </c>
      <c r="E10" s="9" t="s">
        <v>1586</v>
      </c>
      <c r="F10" s="9" t="s">
        <v>52</v>
      </c>
      <c r="G10" s="9" t="s">
        <v>5263</v>
      </c>
      <c r="H10" s="9" t="s">
        <v>52</v>
      </c>
      <c r="I10" s="9" t="s">
        <v>5263</v>
      </c>
      <c r="J10" s="9" t="s">
        <v>52</v>
      </c>
      <c r="K10" s="9" t="s">
        <v>5263</v>
      </c>
      <c r="L10" s="9" t="s">
        <v>52</v>
      </c>
      <c r="M10" s="9" t="s">
        <v>5263</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9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67.6132812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HSMDEF-DEFI-AGGW'!A1", "Zurück")</f>
        <v>Zurück</v>
      </c>
    </row>
    <row r="3" spans="1:7" x14ac:dyDescent="0.4">
      <c r="B3" s="7" t="s">
        <v>1263</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617</v>
      </c>
      <c r="C6" s="6" t="s">
        <v>587</v>
      </c>
      <c r="D6" s="9" t="s">
        <v>1259</v>
      </c>
      <c r="E6" s="9" t="s">
        <v>1260</v>
      </c>
      <c r="F6" s="9" t="s">
        <v>1193</v>
      </c>
      <c r="G6" s="9" t="s">
        <v>218</v>
      </c>
    </row>
    <row r="7" spans="1:7" ht="24.9" x14ac:dyDescent="0.4">
      <c r="B7" s="10" t="s">
        <v>618</v>
      </c>
      <c r="C7" s="10" t="s">
        <v>569</v>
      </c>
      <c r="D7" s="11" t="s">
        <v>1261</v>
      </c>
      <c r="E7" s="11" t="s">
        <v>1262</v>
      </c>
      <c r="F7" s="11" t="s">
        <v>93</v>
      </c>
      <c r="G7" s="11" t="s">
        <v>93</v>
      </c>
    </row>
    <row r="8" spans="1:7" x14ac:dyDescent="0.4">
      <c r="B8"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9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heetViews>
  <sheetFormatPr baseColWidth="10" defaultRowHeight="14.6" x14ac:dyDescent="0.4"/>
  <cols>
    <col min="2" max="2" width="9.69140625" customWidth="1"/>
    <col min="3" max="3" width="49.61328125" customWidth="1"/>
    <col min="4" max="4" width="39.69140625" customWidth="1"/>
    <col min="5" max="7" width="20.4609375" customWidth="1"/>
  </cols>
  <sheetData>
    <row r="1" spans="1:7" x14ac:dyDescent="0.4">
      <c r="A1" s="2" t="str">
        <f>HYPERLINK("#'Auswahl Auswertungsmodul'!A1", "Zurück zum Start")</f>
        <v>Zurück zum Start</v>
      </c>
    </row>
    <row r="2" spans="1:7" x14ac:dyDescent="0.4">
      <c r="A2" s="2" t="str">
        <f>HYPERLINK("#'Auswahl HSMDEF-DEFI-AGGW'!A1", "Zurück")</f>
        <v>Zurück</v>
      </c>
    </row>
    <row r="3" spans="1:7" x14ac:dyDescent="0.4">
      <c r="B3" s="7" t="s">
        <v>922</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41</v>
      </c>
      <c r="C6" s="21"/>
      <c r="D6" s="29"/>
      <c r="E6" s="29"/>
      <c r="F6" s="29"/>
      <c r="G6" s="29"/>
    </row>
    <row r="7" spans="1:7" ht="24.9" x14ac:dyDescent="0.4">
      <c r="B7" s="6" t="s">
        <v>173</v>
      </c>
      <c r="C7" s="6" t="s">
        <v>139</v>
      </c>
      <c r="D7" s="9" t="s">
        <v>81</v>
      </c>
      <c r="E7" s="9" t="s">
        <v>80</v>
      </c>
      <c r="F7" s="9" t="s">
        <v>81</v>
      </c>
      <c r="G7" s="9" t="s">
        <v>81</v>
      </c>
    </row>
    <row r="8" spans="1:7" ht="24.9" x14ac:dyDescent="0.4">
      <c r="B8" s="6" t="s">
        <v>174</v>
      </c>
      <c r="C8" s="6" t="s">
        <v>43</v>
      </c>
      <c r="D8" s="9" t="s">
        <v>921</v>
      </c>
      <c r="E8" s="9" t="s">
        <v>921</v>
      </c>
      <c r="F8" s="9" t="s">
        <v>176</v>
      </c>
      <c r="G8" s="9" t="s">
        <v>176</v>
      </c>
    </row>
    <row r="9" spans="1:7" ht="24.9" x14ac:dyDescent="0.4">
      <c r="B9" s="6" t="s">
        <v>177</v>
      </c>
      <c r="C9" s="6" t="s">
        <v>47</v>
      </c>
      <c r="D9" s="9" t="s">
        <v>80</v>
      </c>
      <c r="E9" s="9" t="s">
        <v>81</v>
      </c>
      <c r="F9" s="9" t="s">
        <v>81</v>
      </c>
      <c r="G9" s="9" t="s">
        <v>81</v>
      </c>
    </row>
    <row r="10" spans="1:7" ht="24.9" x14ac:dyDescent="0.4">
      <c r="B10" s="6" t="s">
        <v>178</v>
      </c>
      <c r="C10" s="6" t="s">
        <v>51</v>
      </c>
      <c r="D10" s="9" t="s">
        <v>52</v>
      </c>
      <c r="E10" s="9" t="s">
        <v>52</v>
      </c>
      <c r="F10" s="9" t="s">
        <v>52</v>
      </c>
      <c r="G10" s="9" t="s">
        <v>52</v>
      </c>
    </row>
    <row r="11" spans="1:7" x14ac:dyDescent="0.4">
      <c r="B11" s="13" t="s">
        <v>859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9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heetViews>
  <sheetFormatPr baseColWidth="10" defaultRowHeight="14.6" x14ac:dyDescent="0.4"/>
  <cols>
    <col min="2" max="2" width="9.69140625" customWidth="1"/>
    <col min="3" max="3" width="67.61328125" customWidth="1"/>
    <col min="4" max="4" width="250.69140625" customWidth="1"/>
  </cols>
  <sheetData>
    <row r="1" spans="1:4" x14ac:dyDescent="0.4">
      <c r="A1" s="2" t="str">
        <f>HYPERLINK("#'Auswahl Auswertungsmodul'!A1", "Zurück zum Start")</f>
        <v>Zurück zum Start</v>
      </c>
    </row>
    <row r="2" spans="1:4" x14ac:dyDescent="0.4">
      <c r="A2" s="2" t="str">
        <f>HYPERLINK("#'Auswahl HSMDEF-DEFI-AGGW'!A1", "Zurück")</f>
        <v>Zurück</v>
      </c>
    </row>
    <row r="3" spans="1:4" x14ac:dyDescent="0.4">
      <c r="B3" s="7" t="s">
        <v>1499</v>
      </c>
    </row>
    <row r="4" spans="1:4" x14ac:dyDescent="0.4">
      <c r="B4" s="3" t="s">
        <v>36</v>
      </c>
      <c r="C4" s="4" t="s">
        <v>345</v>
      </c>
      <c r="D4" s="4" t="s">
        <v>1028</v>
      </c>
    </row>
    <row r="5" spans="1:4" ht="186.45" x14ac:dyDescent="0.4">
      <c r="B5" s="5" t="s">
        <v>617</v>
      </c>
      <c r="C5" s="6" t="s">
        <v>587</v>
      </c>
      <c r="D5" s="6" t="s">
        <v>1497</v>
      </c>
    </row>
    <row r="6" spans="1:4" ht="62.15" x14ac:dyDescent="0.4">
      <c r="B6" s="14" t="s">
        <v>618</v>
      </c>
      <c r="C6" s="10" t="s">
        <v>569</v>
      </c>
      <c r="D6" s="10" t="s">
        <v>1498</v>
      </c>
    </row>
  </sheetData>
  <pageMargins left="0.7" right="0.7" top="0.75" bottom="0.75" header="0.3" footer="0.3"/>
  <pageSetup paperSize="9" orientation="portrait" horizontalDpi="300" verticalDpi="300"/>
</worksheet>
</file>

<file path=xl/worksheets/sheet9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heetViews>
  <sheetFormatPr baseColWidth="10" defaultRowHeight="14.6" x14ac:dyDescent="0.4"/>
  <cols>
    <col min="2" max="2" width="9.69140625" customWidth="1"/>
    <col min="3" max="3" width="41" customWidth="1"/>
    <col min="4" max="4" width="250.69140625" customWidth="1"/>
  </cols>
  <sheetData>
    <row r="1" spans="1:4" x14ac:dyDescent="0.4">
      <c r="A1" s="2" t="str">
        <f>HYPERLINK("#'Auswahl Auswertungsmodul'!A1", "Zurück zum Start")</f>
        <v>Zurück zum Start</v>
      </c>
    </row>
    <row r="2" spans="1:4" x14ac:dyDescent="0.4">
      <c r="A2" s="2" t="str">
        <f>HYPERLINK("#'Auswahl HSMDEF-DEFI-AGGW'!A1", "Zurück")</f>
        <v>Zurück</v>
      </c>
    </row>
    <row r="3" spans="1:4" x14ac:dyDescent="0.4">
      <c r="B3" s="7" t="s">
        <v>1055</v>
      </c>
    </row>
    <row r="4" spans="1:4" x14ac:dyDescent="0.4">
      <c r="B4" s="3" t="s">
        <v>36</v>
      </c>
      <c r="C4" s="4" t="s">
        <v>37</v>
      </c>
      <c r="D4" s="4" t="s">
        <v>1028</v>
      </c>
    </row>
    <row r="5" spans="1:4" x14ac:dyDescent="0.4">
      <c r="B5" s="21" t="s">
        <v>41</v>
      </c>
      <c r="C5" s="21"/>
      <c r="D5" s="21"/>
    </row>
    <row r="6" spans="1:4" ht="62.15" x14ac:dyDescent="0.4">
      <c r="B6" s="5" t="s">
        <v>174</v>
      </c>
      <c r="C6" s="6" t="s">
        <v>43</v>
      </c>
      <c r="D6" s="6" t="s">
        <v>1054</v>
      </c>
    </row>
    <row r="7" spans="1:4" x14ac:dyDescent="0.4">
      <c r="B7" s="5" t="s">
        <v>177</v>
      </c>
      <c r="C7" s="6" t="s">
        <v>47</v>
      </c>
      <c r="D7" s="6" t="s">
        <v>1042</v>
      </c>
    </row>
  </sheetData>
  <mergeCells count="1">
    <mergeCell ref="B5:D5"/>
  </mergeCells>
  <pageMargins left="0.7" right="0.7" top="0.75" bottom="0.75" header="0.3" footer="0.3"/>
  <pageSetup paperSize="9" orientation="portrait" horizontalDpi="300" verticalDpi="300"/>
</worksheet>
</file>

<file path=xl/worksheets/sheet9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heetViews>
  <sheetFormatPr baseColWidth="10" defaultRowHeight="14.6" x14ac:dyDescent="0.4"/>
  <cols>
    <col min="2" max="2" width="9.69140625" customWidth="1"/>
    <col min="3" max="3" width="49.6132812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HSMDEF-DEFI-AGGW'!A1", "Zurück")</f>
        <v>Zurück</v>
      </c>
    </row>
    <row r="3" spans="1:7" x14ac:dyDescent="0.4">
      <c r="B3" s="7" t="s">
        <v>1671</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41</v>
      </c>
      <c r="C6" s="21"/>
      <c r="D6" s="29"/>
      <c r="E6" s="29"/>
      <c r="F6" s="29"/>
      <c r="G6" s="29"/>
    </row>
    <row r="7" spans="1:7" ht="24.9" x14ac:dyDescent="0.4">
      <c r="B7" s="6" t="s">
        <v>173</v>
      </c>
      <c r="C7" s="6" t="s">
        <v>139</v>
      </c>
      <c r="D7" s="9" t="s">
        <v>1595</v>
      </c>
      <c r="E7" s="9" t="s">
        <v>80</v>
      </c>
      <c r="F7" s="9" t="s">
        <v>81</v>
      </c>
      <c r="G7" s="9" t="s">
        <v>81</v>
      </c>
    </row>
    <row r="8" spans="1:7" ht="24.9" x14ac:dyDescent="0.4">
      <c r="B8" s="6" t="s">
        <v>174</v>
      </c>
      <c r="C8" s="6" t="s">
        <v>43</v>
      </c>
      <c r="D8" s="9" t="s">
        <v>1670</v>
      </c>
      <c r="E8" s="9" t="s">
        <v>921</v>
      </c>
      <c r="F8" s="9" t="s">
        <v>176</v>
      </c>
      <c r="G8" s="9" t="s">
        <v>176</v>
      </c>
    </row>
    <row r="9" spans="1:7" ht="24.9" x14ac:dyDescent="0.4">
      <c r="B9" s="6" t="s">
        <v>177</v>
      </c>
      <c r="C9" s="6" t="s">
        <v>47</v>
      </c>
      <c r="D9" s="9" t="s">
        <v>1595</v>
      </c>
      <c r="E9" s="9" t="s">
        <v>81</v>
      </c>
      <c r="F9" s="9" t="s">
        <v>81</v>
      </c>
      <c r="G9" s="9" t="s">
        <v>81</v>
      </c>
    </row>
    <row r="10" spans="1:7" ht="24.9" x14ac:dyDescent="0.4">
      <c r="B10" s="6" t="s">
        <v>178</v>
      </c>
      <c r="C10" s="6" t="s">
        <v>51</v>
      </c>
      <c r="D10" s="9" t="s">
        <v>1586</v>
      </c>
      <c r="E10" s="9" t="s">
        <v>52</v>
      </c>
      <c r="F10" s="9" t="s">
        <v>52</v>
      </c>
      <c r="G10" s="9" t="s">
        <v>52</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9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HSMDEF-DEFI-AGGW'!A1", "Zurück")</f>
        <v>Zurück</v>
      </c>
    </row>
  </sheetData>
  <pageMargins left="0.7" right="0.7" top="0.75" bottom="0.75" header="0.3" footer="0.3"/>
  <pageSetup paperSize="9" orientation="portrait" horizontalDpi="300" verticalDpi="300"/>
</worksheet>
</file>

<file path=xl/worksheets/sheet9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heetViews>
  <sheetFormatPr baseColWidth="10" defaultRowHeight="14.6" x14ac:dyDescent="0.4"/>
  <cols>
    <col min="2" max="2" width="9.69140625" customWidth="1"/>
    <col min="3" max="3" width="67.613281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HSMDEF-DEFI-AGGW'!A1", "Zurück")</f>
        <v>Zurück</v>
      </c>
    </row>
    <row r="3" spans="1:7" x14ac:dyDescent="0.4">
      <c r="B3" s="7" t="s">
        <v>1951</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617</v>
      </c>
      <c r="C6" s="6" t="s">
        <v>587</v>
      </c>
      <c r="D6" s="9" t="s">
        <v>1687</v>
      </c>
      <c r="E6" s="9" t="s">
        <v>1892</v>
      </c>
      <c r="F6" s="9" t="s">
        <v>1892</v>
      </c>
      <c r="G6" s="9" t="s">
        <v>218</v>
      </c>
    </row>
    <row r="7" spans="1:7" ht="24.9" x14ac:dyDescent="0.4">
      <c r="B7" s="10" t="s">
        <v>618</v>
      </c>
      <c r="C7" s="10" t="s">
        <v>569</v>
      </c>
      <c r="D7" s="11" t="s">
        <v>1601</v>
      </c>
      <c r="E7" s="11" t="s">
        <v>93</v>
      </c>
      <c r="F7" s="11" t="s">
        <v>93</v>
      </c>
      <c r="G7" s="11" t="s">
        <v>93</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9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78.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HSMDEF-DEFI-AGGW'!A1", "Zurück")</f>
        <v>Zurück</v>
      </c>
    </row>
    <row r="3" spans="1:5" x14ac:dyDescent="0.4">
      <c r="B3" s="7" t="s">
        <v>2161</v>
      </c>
    </row>
    <row r="4" spans="1:5" x14ac:dyDescent="0.4">
      <c r="B4" s="3" t="s">
        <v>36</v>
      </c>
      <c r="C4" s="4" t="s">
        <v>2081</v>
      </c>
      <c r="D4" s="3" t="s">
        <v>1747</v>
      </c>
      <c r="E4" s="4" t="s">
        <v>1028</v>
      </c>
    </row>
    <row r="5" spans="1:5" ht="49.75" x14ac:dyDescent="0.4">
      <c r="B5" s="5" t="s">
        <v>617</v>
      </c>
      <c r="C5" s="6" t="s">
        <v>587</v>
      </c>
      <c r="D5" s="5" t="s">
        <v>7</v>
      </c>
      <c r="E5" s="6" t="s">
        <v>2160</v>
      </c>
    </row>
    <row r="6" spans="1:5" x14ac:dyDescent="0.4">
      <c r="B6" s="14" t="s">
        <v>617</v>
      </c>
      <c r="C6" s="10" t="s">
        <v>587</v>
      </c>
      <c r="D6" s="14" t="s">
        <v>10</v>
      </c>
      <c r="E6" s="10" t="s">
        <v>1758</v>
      </c>
    </row>
  </sheetData>
  <pageMargins left="0.7" right="0.7" top="0.75" bottom="0.75" header="0.3" footer="0.3"/>
  <pageSetup paperSize="9" orientation="portrait" horizontalDpi="300" verticalDpi="300"/>
</worksheet>
</file>

<file path=xl/worksheets/sheet9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heetViews>
  <sheetFormatPr baseColWidth="10" defaultRowHeight="14.6" x14ac:dyDescent="0.4"/>
  <cols>
    <col min="2" max="2" width="9.69140625" customWidth="1"/>
    <col min="3" max="3" width="49.6132812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HSMDEF-DEFI-AGGW'!A1", "Zurück")</f>
        <v>Zurück</v>
      </c>
    </row>
    <row r="3" spans="1:6" x14ac:dyDescent="0.4">
      <c r="B3" s="7" t="s">
        <v>2316</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41</v>
      </c>
      <c r="C6" s="21"/>
      <c r="D6" s="29"/>
      <c r="E6" s="29"/>
      <c r="F6" s="29"/>
    </row>
    <row r="7" spans="1:6" ht="24.9" x14ac:dyDescent="0.4">
      <c r="B7" s="6" t="s">
        <v>173</v>
      </c>
      <c r="C7" s="6" t="s">
        <v>139</v>
      </c>
      <c r="D7" s="9" t="s">
        <v>1595</v>
      </c>
      <c r="E7" s="9" t="s">
        <v>81</v>
      </c>
      <c r="F7" s="9" t="s">
        <v>81</v>
      </c>
    </row>
    <row r="8" spans="1:6" ht="24.9" x14ac:dyDescent="0.4">
      <c r="B8" s="6" t="s">
        <v>174</v>
      </c>
      <c r="C8" s="6" t="s">
        <v>43</v>
      </c>
      <c r="D8" s="9" t="s">
        <v>1670</v>
      </c>
      <c r="E8" s="9" t="s">
        <v>176</v>
      </c>
      <c r="F8" s="9" t="s">
        <v>176</v>
      </c>
    </row>
    <row r="9" spans="1:6" ht="24.9" x14ac:dyDescent="0.4">
      <c r="B9" s="6" t="s">
        <v>177</v>
      </c>
      <c r="C9" s="6" t="s">
        <v>47</v>
      </c>
      <c r="D9" s="9" t="s">
        <v>1595</v>
      </c>
      <c r="E9" s="9" t="s">
        <v>81</v>
      </c>
      <c r="F9" s="9" t="s">
        <v>81</v>
      </c>
    </row>
    <row r="10" spans="1:6" ht="24.9" x14ac:dyDescent="0.4">
      <c r="B10" s="6" t="s">
        <v>178</v>
      </c>
      <c r="C10" s="6" t="s">
        <v>51</v>
      </c>
      <c r="D10" s="9" t="s">
        <v>1586</v>
      </c>
      <c r="E10" s="9" t="s">
        <v>52</v>
      </c>
      <c r="F10" s="9" t="s">
        <v>52</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9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HSMDEF-DEFI-AGGW'!A1", "Zurück")</f>
        <v>Zurück</v>
      </c>
    </row>
  </sheetData>
  <pageMargins left="0.7" right="0.7" top="0.75" bottom="0.75" header="0.3" footer="0.3"/>
  <pageSetup paperSize="9" orientation="portrait" horizontalDpi="300" verticalDpi="30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heetViews>
  <sheetFormatPr baseColWidth="10" defaultRowHeight="14.6" x14ac:dyDescent="0.4"/>
  <cols>
    <col min="2" max="2" width="9.69140625" customWidth="1"/>
    <col min="3" max="3" width="59.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CHE'!A1", "Zurück")</f>
        <v>Zurück</v>
      </c>
    </row>
    <row r="3" spans="1:9" x14ac:dyDescent="0.4">
      <c r="B3" s="7" t="s">
        <v>6798</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346</v>
      </c>
      <c r="C6" s="6" t="s">
        <v>347</v>
      </c>
      <c r="D6" s="9" t="s">
        <v>1812</v>
      </c>
      <c r="E6" s="9" t="s">
        <v>1625</v>
      </c>
      <c r="F6" s="9" t="s">
        <v>1586</v>
      </c>
      <c r="G6" s="9" t="s">
        <v>1663</v>
      </c>
      <c r="H6" s="9" t="s">
        <v>1586</v>
      </c>
      <c r="I6" s="9" t="s">
        <v>1586</v>
      </c>
    </row>
    <row r="7" spans="1:9" x14ac:dyDescent="0.4">
      <c r="B7" s="10" t="s">
        <v>350</v>
      </c>
      <c r="C7" s="10" t="s">
        <v>351</v>
      </c>
      <c r="D7" s="11" t="s">
        <v>1814</v>
      </c>
      <c r="E7" s="11" t="s">
        <v>1585</v>
      </c>
      <c r="F7" s="11" t="s">
        <v>1588</v>
      </c>
      <c r="G7" s="11" t="s">
        <v>1597</v>
      </c>
      <c r="H7" s="11" t="s">
        <v>1586</v>
      </c>
      <c r="I7" s="11" t="s">
        <v>1586</v>
      </c>
    </row>
    <row r="8" spans="1:9" x14ac:dyDescent="0.4">
      <c r="B8" s="6" t="s">
        <v>354</v>
      </c>
      <c r="C8" s="6" t="s">
        <v>355</v>
      </c>
      <c r="D8" s="9" t="s">
        <v>1816</v>
      </c>
      <c r="E8" s="9" t="s">
        <v>1601</v>
      </c>
      <c r="F8" s="9" t="s">
        <v>1595</v>
      </c>
      <c r="G8" s="9" t="s">
        <v>1661</v>
      </c>
      <c r="H8" s="9" t="s">
        <v>1588</v>
      </c>
      <c r="I8" s="9" t="s">
        <v>1586</v>
      </c>
    </row>
    <row r="9" spans="1:9" x14ac:dyDescent="0.4">
      <c r="B9" s="10" t="s">
        <v>358</v>
      </c>
      <c r="C9" s="10" t="s">
        <v>359</v>
      </c>
      <c r="D9" s="11" t="s">
        <v>1728</v>
      </c>
      <c r="E9" s="11" t="s">
        <v>1668</v>
      </c>
      <c r="F9" s="11" t="s">
        <v>1595</v>
      </c>
      <c r="G9" s="11" t="s">
        <v>1597</v>
      </c>
      <c r="H9" s="11" t="s">
        <v>1586</v>
      </c>
      <c r="I9" s="11" t="s">
        <v>1586</v>
      </c>
    </row>
    <row r="10" spans="1:9" x14ac:dyDescent="0.4">
      <c r="B10" s="6" t="s">
        <v>360</v>
      </c>
      <c r="C10" s="6" t="s">
        <v>361</v>
      </c>
      <c r="D10" s="9" t="s">
        <v>1814</v>
      </c>
      <c r="E10" s="9" t="s">
        <v>1676</v>
      </c>
      <c r="F10" s="9" t="s">
        <v>1586</v>
      </c>
      <c r="G10" s="9" t="s">
        <v>1588</v>
      </c>
      <c r="H10" s="9" t="s">
        <v>1586</v>
      </c>
      <c r="I10" s="9" t="s">
        <v>1586</v>
      </c>
    </row>
    <row r="11" spans="1:9" x14ac:dyDescent="0.4">
      <c r="B11" s="10" t="s">
        <v>362</v>
      </c>
      <c r="C11" s="10" t="s">
        <v>363</v>
      </c>
      <c r="D11" s="11" t="s">
        <v>1814</v>
      </c>
      <c r="E11" s="11" t="s">
        <v>1670</v>
      </c>
      <c r="F11" s="11" t="s">
        <v>1586</v>
      </c>
      <c r="G11" s="11" t="s">
        <v>1597</v>
      </c>
      <c r="H11" s="11" t="s">
        <v>1586</v>
      </c>
      <c r="I11" s="11" t="s">
        <v>1586</v>
      </c>
    </row>
    <row r="12" spans="1:9" x14ac:dyDescent="0.4">
      <c r="B12" s="6" t="s">
        <v>364</v>
      </c>
      <c r="C12" s="6" t="s">
        <v>365</v>
      </c>
      <c r="D12" s="9" t="s">
        <v>1728</v>
      </c>
      <c r="E12" s="9" t="s">
        <v>1632</v>
      </c>
      <c r="F12" s="9" t="s">
        <v>1586</v>
      </c>
      <c r="G12" s="9" t="s">
        <v>1625</v>
      </c>
      <c r="H12" s="9" t="s">
        <v>1588</v>
      </c>
      <c r="I12" s="9" t="s">
        <v>1586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9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heetViews>
  <sheetFormatPr baseColWidth="10" defaultRowHeight="14.6" x14ac:dyDescent="0.4"/>
  <cols>
    <col min="2" max="2" width="9.69140625" customWidth="1"/>
    <col min="3" max="3" width="67.613281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HSMDEF-DEFI-AGGW'!A1", "Zurück")</f>
        <v>Zurück</v>
      </c>
    </row>
    <row r="3" spans="1:8" x14ac:dyDescent="0.4">
      <c r="B3" s="7" t="s">
        <v>2526</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617</v>
      </c>
      <c r="C6" s="6" t="s">
        <v>587</v>
      </c>
      <c r="D6" s="9" t="s">
        <v>1687</v>
      </c>
      <c r="E6" s="9" t="s">
        <v>218</v>
      </c>
      <c r="F6" s="9" t="s">
        <v>1936</v>
      </c>
      <c r="G6" s="9" t="s">
        <v>2525</v>
      </c>
      <c r="H6" s="9" t="s">
        <v>218</v>
      </c>
    </row>
    <row r="7" spans="1:8" ht="24.9" x14ac:dyDescent="0.4">
      <c r="B7" s="10" t="s">
        <v>618</v>
      </c>
      <c r="C7" s="10" t="s">
        <v>569</v>
      </c>
      <c r="D7" s="11" t="s">
        <v>1601</v>
      </c>
      <c r="E7" s="11" t="s">
        <v>93</v>
      </c>
      <c r="F7" s="11" t="s">
        <v>1262</v>
      </c>
      <c r="G7" s="11" t="s">
        <v>93</v>
      </c>
      <c r="H7" s="11" t="s">
        <v>93</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9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HSMDEF-DEFI-AGGW'!A1", "Zurück")</f>
        <v>Zurück</v>
      </c>
    </row>
  </sheetData>
  <pageMargins left="0.7" right="0.7" top="0.75" bottom="0.75" header="0.3" footer="0.3"/>
  <pageSetup paperSize="9" orientation="portrait" horizontalDpi="300" verticalDpi="300"/>
</worksheet>
</file>

<file path=xl/worksheets/sheet9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69140625" customWidth="1"/>
    <col min="3" max="3" width="49.6132812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HSMDEF-DEFI-AGGW'!A1", "Zurück")</f>
        <v>Zurück</v>
      </c>
    </row>
    <row r="3" spans="1:5" x14ac:dyDescent="0.4">
      <c r="B3" s="7" t="s">
        <v>2874</v>
      </c>
    </row>
    <row r="4" spans="1:5" x14ac:dyDescent="0.4">
      <c r="B4" s="25" t="s">
        <v>36</v>
      </c>
      <c r="C4" s="25" t="s">
        <v>37</v>
      </c>
      <c r="D4" s="26" t="s">
        <v>1580</v>
      </c>
      <c r="E4" s="12" t="s">
        <v>1581</v>
      </c>
    </row>
    <row r="5" spans="1:5" x14ac:dyDescent="0.4">
      <c r="B5" s="24"/>
      <c r="C5" s="24"/>
      <c r="D5" s="27"/>
      <c r="E5" s="8" t="s">
        <v>2851</v>
      </c>
    </row>
    <row r="6" spans="1:5" x14ac:dyDescent="0.4">
      <c r="B6" s="21" t="s">
        <v>41</v>
      </c>
      <c r="C6" s="21"/>
      <c r="D6" s="29"/>
      <c r="E6" s="29"/>
    </row>
    <row r="7" spans="1:5" ht="24.9" x14ac:dyDescent="0.4">
      <c r="B7" s="6" t="s">
        <v>173</v>
      </c>
      <c r="C7" s="6" t="s">
        <v>139</v>
      </c>
      <c r="D7" s="9" t="s">
        <v>1595</v>
      </c>
      <c r="E7" s="9" t="s">
        <v>81</v>
      </c>
    </row>
    <row r="8" spans="1:5" ht="24.9" x14ac:dyDescent="0.4">
      <c r="B8" s="6" t="s">
        <v>174</v>
      </c>
      <c r="C8" s="6" t="s">
        <v>43</v>
      </c>
      <c r="D8" s="9" t="s">
        <v>1670</v>
      </c>
      <c r="E8" s="9" t="s">
        <v>176</v>
      </c>
    </row>
    <row r="9" spans="1:5" ht="24.9" x14ac:dyDescent="0.4">
      <c r="B9" s="6" t="s">
        <v>177</v>
      </c>
      <c r="C9" s="6" t="s">
        <v>47</v>
      </c>
      <c r="D9" s="9" t="s">
        <v>1595</v>
      </c>
      <c r="E9" s="9" t="s">
        <v>81</v>
      </c>
    </row>
    <row r="10" spans="1:5" ht="24.9" x14ac:dyDescent="0.4">
      <c r="B10" s="6" t="s">
        <v>178</v>
      </c>
      <c r="C10" s="6" t="s">
        <v>51</v>
      </c>
      <c r="D10" s="9" t="s">
        <v>1586</v>
      </c>
      <c r="E10" s="9" t="s">
        <v>52</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9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HSMDEF-DEFI-AGGW'!A1", "Zurück")</f>
        <v>Zurück</v>
      </c>
    </row>
  </sheetData>
  <pageMargins left="0.7" right="0.7" top="0.75" bottom="0.75" header="0.3" footer="0.3"/>
  <pageSetup paperSize="9" orientation="portrait" horizontalDpi="300" verticalDpi="300"/>
</worksheet>
</file>

<file path=xl/worksheets/sheet9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heetViews>
  <sheetFormatPr baseColWidth="10" defaultRowHeight="14.6" x14ac:dyDescent="0.4"/>
  <cols>
    <col min="2" max="2" width="9.69140625" customWidth="1"/>
    <col min="3" max="3" width="67.613281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HSMDEF-DEFI-AGGW'!A1", "Zurück")</f>
        <v>Zurück</v>
      </c>
    </row>
    <row r="3" spans="1:8" x14ac:dyDescent="0.4">
      <c r="B3" s="7" t="s">
        <v>2987</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617</v>
      </c>
      <c r="C6" s="6" t="s">
        <v>587</v>
      </c>
      <c r="D6" s="9" t="s">
        <v>1687</v>
      </c>
      <c r="E6" s="9" t="s">
        <v>1892</v>
      </c>
      <c r="F6" s="9" t="s">
        <v>218</v>
      </c>
      <c r="G6" s="9" t="s">
        <v>218</v>
      </c>
      <c r="H6" s="9" t="s">
        <v>218</v>
      </c>
    </row>
    <row r="7" spans="1:8" ht="24.9" x14ac:dyDescent="0.4">
      <c r="B7" s="10" t="s">
        <v>618</v>
      </c>
      <c r="C7" s="10" t="s">
        <v>569</v>
      </c>
      <c r="D7" s="11" t="s">
        <v>1601</v>
      </c>
      <c r="E7" s="11" t="s">
        <v>93</v>
      </c>
      <c r="F7" s="11" t="s">
        <v>93</v>
      </c>
      <c r="G7" s="11" t="s">
        <v>93</v>
      </c>
      <c r="H7" s="11" t="s">
        <v>93</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9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HSMDEF-DEFI-AGGW'!A1", "Zurück")</f>
        <v>Zurück</v>
      </c>
    </row>
  </sheetData>
  <pageMargins left="0.7" right="0.7" top="0.75" bottom="0.75" header="0.3" footer="0.3"/>
  <pageSetup paperSize="9" orientation="portrait" horizontalDpi="300" verticalDpi="300"/>
</worksheet>
</file>

<file path=xl/worksheets/sheet9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heetViews>
  <sheetFormatPr baseColWidth="10" defaultRowHeight="14.6" x14ac:dyDescent="0.4"/>
  <cols>
    <col min="2" max="2" width="9.69140625" customWidth="1"/>
    <col min="3" max="3" width="67.613281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HSMDEF-DEFI-AGGW'!A1", "Zurück")</f>
        <v>Zurück</v>
      </c>
    </row>
    <row r="3" spans="1:6" x14ac:dyDescent="0.4">
      <c r="B3" s="7" t="s">
        <v>3275</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617</v>
      </c>
      <c r="C6" s="6" t="s">
        <v>587</v>
      </c>
      <c r="D6" s="9" t="s">
        <v>884</v>
      </c>
      <c r="E6" s="9" t="s">
        <v>77</v>
      </c>
      <c r="F6" s="9" t="s">
        <v>885</v>
      </c>
    </row>
    <row r="7" spans="1:6" ht="24.9" x14ac:dyDescent="0.4">
      <c r="B7" s="10" t="s">
        <v>618</v>
      </c>
      <c r="C7" s="10" t="s">
        <v>569</v>
      </c>
      <c r="D7" s="11" t="s">
        <v>52</v>
      </c>
      <c r="E7" s="11" t="s">
        <v>143</v>
      </c>
      <c r="F7" s="11" t="s">
        <v>52</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9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heetViews>
  <sheetFormatPr baseColWidth="10" defaultRowHeight="14.6" x14ac:dyDescent="0.4"/>
  <cols>
    <col min="2" max="2" width="9.69140625" customWidth="1"/>
    <col min="3" max="3" width="49.613281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HSMDEF-DEFI-AGGW'!A1", "Zurück")</f>
        <v>Zurück</v>
      </c>
    </row>
    <row r="3" spans="1:6" x14ac:dyDescent="0.4">
      <c r="B3" s="7" t="s">
        <v>3202</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41</v>
      </c>
      <c r="C6" s="21"/>
      <c r="D6" s="29"/>
      <c r="E6" s="29"/>
      <c r="F6" s="29"/>
    </row>
    <row r="7" spans="1:6" ht="24.9" x14ac:dyDescent="0.4">
      <c r="B7" s="6" t="s">
        <v>173</v>
      </c>
      <c r="C7" s="6" t="s">
        <v>139</v>
      </c>
      <c r="D7" s="9" t="s">
        <v>81</v>
      </c>
      <c r="E7" s="9" t="s">
        <v>52</v>
      </c>
      <c r="F7" s="9" t="s">
        <v>80</v>
      </c>
    </row>
    <row r="8" spans="1:6" ht="24.9" x14ac:dyDescent="0.4">
      <c r="B8" s="6" t="s">
        <v>174</v>
      </c>
      <c r="C8" s="6" t="s">
        <v>43</v>
      </c>
      <c r="D8" s="9" t="s">
        <v>85</v>
      </c>
      <c r="E8" s="9" t="s">
        <v>52</v>
      </c>
      <c r="F8" s="9" t="s">
        <v>84</v>
      </c>
    </row>
    <row r="9" spans="1:6" ht="24.9" x14ac:dyDescent="0.4">
      <c r="B9" s="6" t="s">
        <v>177</v>
      </c>
      <c r="C9" s="6" t="s">
        <v>47</v>
      </c>
      <c r="D9" s="9" t="s">
        <v>52</v>
      </c>
      <c r="E9" s="9" t="s">
        <v>52</v>
      </c>
      <c r="F9" s="9" t="s">
        <v>52</v>
      </c>
    </row>
    <row r="10" spans="1:6" ht="24.9" x14ac:dyDescent="0.4">
      <c r="B10" s="6" t="s">
        <v>178</v>
      </c>
      <c r="C10" s="6" t="s">
        <v>51</v>
      </c>
      <c r="D10" s="9" t="s">
        <v>52</v>
      </c>
      <c r="E10" s="9" t="s">
        <v>52</v>
      </c>
      <c r="F10" s="9" t="s">
        <v>52</v>
      </c>
    </row>
  </sheetData>
  <mergeCells count="5">
    <mergeCell ref="B4:B5"/>
    <mergeCell ref="C4:C5"/>
    <mergeCell ref="D4:E4"/>
    <mergeCell ref="F4:F5"/>
    <mergeCell ref="B6:F6"/>
  </mergeCells>
  <pageMargins left="0.7" right="0.7" top="0.75" bottom="0.75" header="0.3" footer="0.3"/>
  <pageSetup paperSize="9" orientation="portrait" horizontalDpi="300" verticalDpi="300"/>
</worksheet>
</file>

<file path=xl/worksheets/sheet9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92.46093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HSMDEF-DEFI-AGGW'!A1", "Zurück")</f>
        <v>Zurück</v>
      </c>
    </row>
    <row r="3" spans="1:8" x14ac:dyDescent="0.4">
      <c r="B3" s="7" t="s">
        <v>3996</v>
      </c>
    </row>
    <row r="4" spans="1:8" x14ac:dyDescent="0.4">
      <c r="B4" s="4" t="s">
        <v>3315</v>
      </c>
      <c r="C4" s="15" t="s">
        <v>3316</v>
      </c>
      <c r="D4" s="15" t="s">
        <v>3750</v>
      </c>
      <c r="E4" s="15" t="s">
        <v>3318</v>
      </c>
      <c r="F4" s="15" t="s">
        <v>3319</v>
      </c>
      <c r="G4" s="15" t="s">
        <v>3320</v>
      </c>
      <c r="H4" s="15" t="s">
        <v>3321</v>
      </c>
    </row>
    <row r="5" spans="1:8" ht="24.9" x14ac:dyDescent="0.4">
      <c r="B5" s="6" t="s">
        <v>3322</v>
      </c>
      <c r="C5" s="9" t="s">
        <v>3601</v>
      </c>
      <c r="D5" s="9" t="s">
        <v>3985</v>
      </c>
      <c r="E5" s="9" t="s">
        <v>1586</v>
      </c>
      <c r="F5" s="9" t="s">
        <v>2960</v>
      </c>
      <c r="G5" s="9" t="s">
        <v>143</v>
      </c>
      <c r="H5" s="9" t="s">
        <v>85</v>
      </c>
    </row>
    <row r="6" spans="1:8" ht="24.9" x14ac:dyDescent="0.4">
      <c r="B6" s="10" t="s">
        <v>3325</v>
      </c>
      <c r="C6" s="11" t="s">
        <v>1698</v>
      </c>
      <c r="D6" s="11" t="s">
        <v>3986</v>
      </c>
      <c r="E6" s="11" t="s">
        <v>1586</v>
      </c>
      <c r="F6" s="11" t="s">
        <v>80</v>
      </c>
      <c r="G6" s="11" t="s">
        <v>81</v>
      </c>
      <c r="H6" s="11" t="s">
        <v>81</v>
      </c>
    </row>
    <row r="7" spans="1:8" ht="24.9" x14ac:dyDescent="0.4">
      <c r="B7" s="6" t="s">
        <v>3328</v>
      </c>
      <c r="C7" s="9" t="s">
        <v>1698</v>
      </c>
      <c r="D7" s="9" t="s">
        <v>3987</v>
      </c>
      <c r="E7" s="9" t="s">
        <v>1586</v>
      </c>
      <c r="F7" s="9" t="s">
        <v>898</v>
      </c>
      <c r="G7" s="9" t="s">
        <v>45</v>
      </c>
      <c r="H7" s="9" t="s">
        <v>81</v>
      </c>
    </row>
    <row r="8" spans="1:8" ht="24.9" x14ac:dyDescent="0.4">
      <c r="B8" s="10" t="s">
        <v>3330</v>
      </c>
      <c r="C8" s="11" t="s">
        <v>1643</v>
      </c>
      <c r="D8" s="11" t="s">
        <v>3988</v>
      </c>
      <c r="E8" s="11" t="s">
        <v>1586</v>
      </c>
      <c r="F8" s="11" t="s">
        <v>143</v>
      </c>
      <c r="G8" s="11" t="s">
        <v>143</v>
      </c>
      <c r="H8" s="11" t="s">
        <v>52</v>
      </c>
    </row>
    <row r="9" spans="1:8" ht="24.9" x14ac:dyDescent="0.4">
      <c r="B9" s="6" t="s">
        <v>3333</v>
      </c>
      <c r="C9" s="9" t="s">
        <v>1597</v>
      </c>
      <c r="D9" s="9" t="s">
        <v>996</v>
      </c>
      <c r="E9" s="9" t="s">
        <v>1586</v>
      </c>
      <c r="F9" s="9" t="s">
        <v>58</v>
      </c>
      <c r="G9" s="9" t="s">
        <v>58</v>
      </c>
      <c r="H9" s="9" t="s">
        <v>58</v>
      </c>
    </row>
    <row r="10" spans="1:8" ht="24.9" x14ac:dyDescent="0.4">
      <c r="B10" s="10" t="s">
        <v>3334</v>
      </c>
      <c r="C10" s="11" t="s">
        <v>1627</v>
      </c>
      <c r="D10" s="11" t="s">
        <v>3989</v>
      </c>
      <c r="E10" s="11" t="s">
        <v>1586</v>
      </c>
      <c r="F10" s="11" t="s">
        <v>1716</v>
      </c>
      <c r="G10" s="11" t="s">
        <v>143</v>
      </c>
      <c r="H10" s="11" t="s">
        <v>81</v>
      </c>
    </row>
    <row r="11" spans="1:8" ht="24.9" x14ac:dyDescent="0.4">
      <c r="B11" s="6" t="s">
        <v>3336</v>
      </c>
      <c r="C11" s="9" t="s">
        <v>1599</v>
      </c>
      <c r="D11" s="9" t="s">
        <v>324</v>
      </c>
      <c r="E11" s="9" t="s">
        <v>3326</v>
      </c>
      <c r="F11" s="9" t="s">
        <v>3327</v>
      </c>
      <c r="G11" s="9" t="s">
        <v>3327</v>
      </c>
      <c r="H11" s="9" t="s">
        <v>3327</v>
      </c>
    </row>
    <row r="12" spans="1:8" ht="24.9" x14ac:dyDescent="0.4">
      <c r="B12" s="10" t="s">
        <v>3338</v>
      </c>
      <c r="C12" s="11" t="s">
        <v>1851</v>
      </c>
      <c r="D12" s="11" t="s">
        <v>641</v>
      </c>
      <c r="E12" s="11" t="s">
        <v>3326</v>
      </c>
      <c r="F12" s="11" t="s">
        <v>3327</v>
      </c>
      <c r="G12" s="11" t="s">
        <v>3327</v>
      </c>
      <c r="H12" s="11" t="s">
        <v>3327</v>
      </c>
    </row>
    <row r="13" spans="1:8" ht="24.9" x14ac:dyDescent="0.4">
      <c r="B13" s="6" t="s">
        <v>3340</v>
      </c>
      <c r="C13" s="9" t="s">
        <v>3612</v>
      </c>
      <c r="D13" s="9" t="s">
        <v>3990</v>
      </c>
      <c r="E13" s="9" t="s">
        <v>1586</v>
      </c>
      <c r="F13" s="9" t="s">
        <v>44</v>
      </c>
      <c r="G13" s="9" t="s">
        <v>898</v>
      </c>
      <c r="H13" s="9" t="s">
        <v>898</v>
      </c>
    </row>
    <row r="14" spans="1:8" ht="24.9" x14ac:dyDescent="0.4">
      <c r="B14" s="10" t="s">
        <v>3342</v>
      </c>
      <c r="C14" s="11" t="s">
        <v>3991</v>
      </c>
      <c r="D14" s="11" t="s">
        <v>3992</v>
      </c>
      <c r="E14" s="11" t="s">
        <v>1586</v>
      </c>
      <c r="F14" s="11" t="s">
        <v>1633</v>
      </c>
      <c r="G14" s="11" t="s">
        <v>1633</v>
      </c>
      <c r="H14" s="11" t="s">
        <v>58</v>
      </c>
    </row>
    <row r="15" spans="1:8" ht="24.9" x14ac:dyDescent="0.4">
      <c r="B15" s="6" t="s">
        <v>3345</v>
      </c>
      <c r="C15" s="9" t="s">
        <v>1957</v>
      </c>
      <c r="D15" s="9" t="s">
        <v>1646</v>
      </c>
      <c r="E15" s="9" t="s">
        <v>1586</v>
      </c>
      <c r="F15" s="9" t="s">
        <v>85</v>
      </c>
      <c r="G15" s="9" t="s">
        <v>85</v>
      </c>
      <c r="H15" s="9" t="s">
        <v>52</v>
      </c>
    </row>
    <row r="16" spans="1:8" ht="24.9" x14ac:dyDescent="0.4">
      <c r="B16" s="10" t="s">
        <v>3347</v>
      </c>
      <c r="C16" s="11" t="s">
        <v>1736</v>
      </c>
      <c r="D16" s="11" t="s">
        <v>1273</v>
      </c>
      <c r="E16" s="11" t="s">
        <v>1586</v>
      </c>
      <c r="F16" s="11" t="s">
        <v>1139</v>
      </c>
      <c r="G16" s="11" t="s">
        <v>81</v>
      </c>
      <c r="H16" s="11" t="s">
        <v>59</v>
      </c>
    </row>
    <row r="17" spans="2:8" ht="24.9" x14ac:dyDescent="0.4">
      <c r="B17" s="6" t="s">
        <v>3349</v>
      </c>
      <c r="C17" s="9" t="s">
        <v>1663</v>
      </c>
      <c r="D17" s="9" t="s">
        <v>49</v>
      </c>
      <c r="E17" s="9" t="s">
        <v>3326</v>
      </c>
      <c r="F17" s="9" t="s">
        <v>3327</v>
      </c>
      <c r="G17" s="9" t="s">
        <v>3327</v>
      </c>
      <c r="H17" s="9" t="s">
        <v>3327</v>
      </c>
    </row>
    <row r="18" spans="2:8" ht="24.9" x14ac:dyDescent="0.4">
      <c r="B18" s="10" t="s">
        <v>3350</v>
      </c>
      <c r="C18" s="11" t="s">
        <v>1949</v>
      </c>
      <c r="D18" s="11" t="s">
        <v>3958</v>
      </c>
      <c r="E18" s="11" t="s">
        <v>1586</v>
      </c>
      <c r="F18" s="11" t="s">
        <v>44</v>
      </c>
      <c r="G18" s="11" t="s">
        <v>45</v>
      </c>
      <c r="H18" s="11" t="s">
        <v>45</v>
      </c>
    </row>
    <row r="19" spans="2:8" ht="24.9" x14ac:dyDescent="0.4">
      <c r="B19" s="6" t="s">
        <v>3352</v>
      </c>
      <c r="C19" s="9" t="s">
        <v>1695</v>
      </c>
      <c r="D19" s="9" t="s">
        <v>2032</v>
      </c>
      <c r="E19" s="9" t="s">
        <v>1586</v>
      </c>
      <c r="F19" s="9" t="s">
        <v>84</v>
      </c>
      <c r="G19" s="9" t="s">
        <v>85</v>
      </c>
      <c r="H19" s="9" t="s">
        <v>85</v>
      </c>
    </row>
    <row r="20" spans="2:8" ht="24.9" x14ac:dyDescent="0.4">
      <c r="B20" s="10" t="s">
        <v>3354</v>
      </c>
      <c r="C20" s="11" t="s">
        <v>1953</v>
      </c>
      <c r="D20" s="11" t="s">
        <v>113</v>
      </c>
      <c r="E20" s="11" t="s">
        <v>3326</v>
      </c>
      <c r="F20" s="11" t="s">
        <v>3327</v>
      </c>
      <c r="G20" s="11" t="s">
        <v>3327</v>
      </c>
      <c r="H20" s="11" t="s">
        <v>3327</v>
      </c>
    </row>
    <row r="21" spans="2:8" ht="24.9" x14ac:dyDescent="0.4">
      <c r="B21" s="16" t="s">
        <v>3356</v>
      </c>
      <c r="C21" s="17" t="s">
        <v>3993</v>
      </c>
      <c r="D21" s="17" t="s">
        <v>3994</v>
      </c>
      <c r="E21" s="17" t="s">
        <v>1586</v>
      </c>
      <c r="F21" s="17" t="s">
        <v>3995</v>
      </c>
      <c r="G21" s="17" t="s">
        <v>2064</v>
      </c>
      <c r="H21" s="17" t="s">
        <v>1415</v>
      </c>
    </row>
  </sheetData>
  <pageMargins left="0.7" right="0.7" top="0.75" bottom="0.75" header="0.3" footer="0.3"/>
  <pageSetup paperSize="9" orientation="portrait" horizontalDpi="300" verticalDpi="300"/>
</worksheet>
</file>

<file path=xl/worksheets/sheet9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9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HSMDEF-DEFI-AGGW'!A1", "Zurück")</f>
        <v>Zurück</v>
      </c>
    </row>
    <row r="3" spans="1:8" x14ac:dyDescent="0.4">
      <c r="B3" s="7" t="s">
        <v>3490</v>
      </c>
    </row>
    <row r="4" spans="1:8" x14ac:dyDescent="0.4">
      <c r="B4" s="4" t="s">
        <v>3315</v>
      </c>
      <c r="C4" s="15" t="s">
        <v>3316</v>
      </c>
      <c r="D4" s="15" t="s">
        <v>3317</v>
      </c>
      <c r="E4" s="15" t="s">
        <v>3318</v>
      </c>
      <c r="F4" s="15" t="s">
        <v>3319</v>
      </c>
      <c r="G4" s="15" t="s">
        <v>3320</v>
      </c>
      <c r="H4" s="15" t="s">
        <v>3321</v>
      </c>
    </row>
    <row r="5" spans="1:8" ht="24.9" x14ac:dyDescent="0.4">
      <c r="B5" s="6" t="s">
        <v>3322</v>
      </c>
      <c r="C5" s="9" t="s">
        <v>1971</v>
      </c>
      <c r="D5" s="9" t="s">
        <v>3478</v>
      </c>
      <c r="E5" s="9" t="s">
        <v>1586</v>
      </c>
      <c r="F5" s="9" t="s">
        <v>58</v>
      </c>
      <c r="G5" s="9" t="s">
        <v>58</v>
      </c>
      <c r="H5" s="9" t="s">
        <v>58</v>
      </c>
    </row>
    <row r="6" spans="1:8" ht="24.9" x14ac:dyDescent="0.4">
      <c r="B6" s="10" t="s">
        <v>3325</v>
      </c>
      <c r="C6" s="11" t="s">
        <v>1698</v>
      </c>
      <c r="D6" s="11" t="s">
        <v>3479</v>
      </c>
      <c r="E6" s="11" t="s">
        <v>3326</v>
      </c>
      <c r="F6" s="11" t="s">
        <v>3327</v>
      </c>
      <c r="G6" s="11" t="s">
        <v>3327</v>
      </c>
      <c r="H6" s="11" t="s">
        <v>3327</v>
      </c>
    </row>
    <row r="7" spans="1:8" ht="24.9" x14ac:dyDescent="0.4">
      <c r="B7" s="6" t="s">
        <v>3328</v>
      </c>
      <c r="C7" s="9" t="s">
        <v>1698</v>
      </c>
      <c r="D7" s="9" t="s">
        <v>3480</v>
      </c>
      <c r="E7" s="9" t="s">
        <v>1586</v>
      </c>
      <c r="F7" s="9" t="s">
        <v>59</v>
      </c>
      <c r="G7" s="9" t="s">
        <v>59</v>
      </c>
      <c r="H7" s="9" t="s">
        <v>52</v>
      </c>
    </row>
    <row r="8" spans="1:8" ht="24.9" x14ac:dyDescent="0.4">
      <c r="B8" s="10" t="s">
        <v>3330</v>
      </c>
      <c r="C8" s="11" t="s">
        <v>1997</v>
      </c>
      <c r="D8" s="11" t="s">
        <v>3481</v>
      </c>
      <c r="E8" s="11" t="s">
        <v>1586</v>
      </c>
      <c r="F8" s="11" t="s">
        <v>1139</v>
      </c>
      <c r="G8" s="11" t="s">
        <v>1139</v>
      </c>
      <c r="H8" s="11" t="s">
        <v>58</v>
      </c>
    </row>
    <row r="9" spans="1:8" ht="24.9" x14ac:dyDescent="0.4">
      <c r="B9" s="6" t="s">
        <v>3333</v>
      </c>
      <c r="C9" s="9" t="s">
        <v>1597</v>
      </c>
      <c r="D9" s="9" t="s">
        <v>266</v>
      </c>
      <c r="E9" s="9" t="s">
        <v>3326</v>
      </c>
      <c r="F9" s="9" t="s">
        <v>3327</v>
      </c>
      <c r="G9" s="9" t="s">
        <v>3327</v>
      </c>
      <c r="H9" s="9" t="s">
        <v>3327</v>
      </c>
    </row>
    <row r="10" spans="1:8" ht="24.9" x14ac:dyDescent="0.4">
      <c r="B10" s="10" t="s">
        <v>3334</v>
      </c>
      <c r="C10" s="11" t="s">
        <v>1614</v>
      </c>
      <c r="D10" s="11" t="s">
        <v>3482</v>
      </c>
      <c r="E10" s="11" t="s">
        <v>1586</v>
      </c>
      <c r="F10" s="11" t="s">
        <v>58</v>
      </c>
      <c r="G10" s="11" t="s">
        <v>58</v>
      </c>
      <c r="H10" s="11" t="s">
        <v>58</v>
      </c>
    </row>
    <row r="11" spans="1:8" ht="24.9" x14ac:dyDescent="0.4">
      <c r="B11" s="6" t="s">
        <v>3336</v>
      </c>
      <c r="C11" s="9" t="s">
        <v>1599</v>
      </c>
      <c r="D11" s="9" t="s">
        <v>349</v>
      </c>
      <c r="E11" s="9" t="s">
        <v>3326</v>
      </c>
      <c r="F11" s="9" t="s">
        <v>3327</v>
      </c>
      <c r="G11" s="9" t="s">
        <v>3327</v>
      </c>
      <c r="H11" s="9" t="s">
        <v>3327</v>
      </c>
    </row>
    <row r="12" spans="1:8" ht="24.9" x14ac:dyDescent="0.4">
      <c r="B12" s="10" t="s">
        <v>3338</v>
      </c>
      <c r="C12" s="11" t="s">
        <v>1835</v>
      </c>
      <c r="D12" s="11" t="s">
        <v>662</v>
      </c>
      <c r="E12" s="11" t="s">
        <v>3326</v>
      </c>
      <c r="F12" s="11" t="s">
        <v>3327</v>
      </c>
      <c r="G12" s="11" t="s">
        <v>3327</v>
      </c>
      <c r="H12" s="11" t="s">
        <v>3327</v>
      </c>
    </row>
    <row r="13" spans="1:8" ht="24.9" x14ac:dyDescent="0.4">
      <c r="B13" s="6" t="s">
        <v>3340</v>
      </c>
      <c r="C13" s="9" t="s">
        <v>1910</v>
      </c>
      <c r="D13" s="9" t="s">
        <v>3483</v>
      </c>
      <c r="E13" s="9" t="s">
        <v>1586</v>
      </c>
      <c r="F13" s="9" t="s">
        <v>58</v>
      </c>
      <c r="G13" s="9" t="s">
        <v>58</v>
      </c>
      <c r="H13" s="9" t="s">
        <v>58</v>
      </c>
    </row>
    <row r="14" spans="1:8" ht="24.9" x14ac:dyDescent="0.4">
      <c r="B14" s="10" t="s">
        <v>3342</v>
      </c>
      <c r="C14" s="11" t="s">
        <v>3484</v>
      </c>
      <c r="D14" s="11" t="s">
        <v>3485</v>
      </c>
      <c r="E14" s="11" t="s">
        <v>1586</v>
      </c>
      <c r="F14" s="11" t="s">
        <v>85</v>
      </c>
      <c r="G14" s="11" t="s">
        <v>85</v>
      </c>
      <c r="H14" s="11" t="s">
        <v>52</v>
      </c>
    </row>
    <row r="15" spans="1:8" ht="24.9" x14ac:dyDescent="0.4">
      <c r="B15" s="6" t="s">
        <v>3345</v>
      </c>
      <c r="C15" s="9" t="s">
        <v>1705</v>
      </c>
      <c r="D15" s="9" t="s">
        <v>3486</v>
      </c>
      <c r="E15" s="9" t="s">
        <v>1586</v>
      </c>
      <c r="F15" s="9" t="s">
        <v>80</v>
      </c>
      <c r="G15" s="9" t="s">
        <v>80</v>
      </c>
      <c r="H15" s="9" t="s">
        <v>80</v>
      </c>
    </row>
    <row r="16" spans="1:8" ht="24.9" x14ac:dyDescent="0.4">
      <c r="B16" s="10" t="s">
        <v>3347</v>
      </c>
      <c r="C16" s="11" t="s">
        <v>1835</v>
      </c>
      <c r="D16" s="11" t="s">
        <v>662</v>
      </c>
      <c r="E16" s="11" t="s">
        <v>3326</v>
      </c>
      <c r="F16" s="11" t="s">
        <v>3327</v>
      </c>
      <c r="G16" s="11" t="s">
        <v>3327</v>
      </c>
      <c r="H16" s="11" t="s">
        <v>3327</v>
      </c>
    </row>
    <row r="17" spans="2:8" ht="24.9" x14ac:dyDescent="0.4">
      <c r="B17" s="6" t="s">
        <v>3349</v>
      </c>
      <c r="C17" s="9" t="s">
        <v>1661</v>
      </c>
      <c r="D17" s="9" t="s">
        <v>234</v>
      </c>
      <c r="E17" s="9" t="s">
        <v>3326</v>
      </c>
      <c r="F17" s="9" t="s">
        <v>3327</v>
      </c>
      <c r="G17" s="9" t="s">
        <v>3327</v>
      </c>
      <c r="H17" s="9" t="s">
        <v>3327</v>
      </c>
    </row>
    <row r="18" spans="2:8" ht="24.9" x14ac:dyDescent="0.4">
      <c r="B18" s="10" t="s">
        <v>3350</v>
      </c>
      <c r="C18" s="11" t="s">
        <v>1949</v>
      </c>
      <c r="D18" s="11" t="s">
        <v>3487</v>
      </c>
      <c r="E18" s="11" t="s">
        <v>3326</v>
      </c>
      <c r="F18" s="11" t="s">
        <v>3327</v>
      </c>
      <c r="G18" s="11" t="s">
        <v>3327</v>
      </c>
      <c r="H18" s="11" t="s">
        <v>3327</v>
      </c>
    </row>
    <row r="19" spans="2:8" ht="24.9" x14ac:dyDescent="0.4">
      <c r="B19" s="6" t="s">
        <v>3352</v>
      </c>
      <c r="C19" s="9" t="s">
        <v>1695</v>
      </c>
      <c r="D19" s="9" t="s">
        <v>804</v>
      </c>
      <c r="E19" s="9" t="s">
        <v>3326</v>
      </c>
      <c r="F19" s="9" t="s">
        <v>3327</v>
      </c>
      <c r="G19" s="9" t="s">
        <v>3327</v>
      </c>
      <c r="H19" s="9" t="s">
        <v>3327</v>
      </c>
    </row>
    <row r="20" spans="2:8" ht="24.9" x14ac:dyDescent="0.4">
      <c r="B20" s="10" t="s">
        <v>3354</v>
      </c>
      <c r="C20" s="11" t="s">
        <v>1695</v>
      </c>
      <c r="D20" s="11" t="s">
        <v>804</v>
      </c>
      <c r="E20" s="11" t="s">
        <v>3326</v>
      </c>
      <c r="F20" s="11" t="s">
        <v>3327</v>
      </c>
      <c r="G20" s="11" t="s">
        <v>3327</v>
      </c>
      <c r="H20" s="11" t="s">
        <v>3327</v>
      </c>
    </row>
    <row r="21" spans="2:8" ht="24.9" x14ac:dyDescent="0.4">
      <c r="B21" s="16" t="s">
        <v>3356</v>
      </c>
      <c r="C21" s="17" t="s">
        <v>3488</v>
      </c>
      <c r="D21" s="17" t="s">
        <v>3489</v>
      </c>
      <c r="E21" s="17" t="s">
        <v>1586</v>
      </c>
      <c r="F21" s="17" t="s">
        <v>3387</v>
      </c>
      <c r="G21" s="17" t="s">
        <v>3387</v>
      </c>
      <c r="H21" s="17" t="s">
        <v>142</v>
      </c>
    </row>
  </sheetData>
  <pageMargins left="0.7" right="0.7" top="0.75" bottom="0.75" header="0.3" footer="0.3"/>
  <pageSetup paperSize="9" orientation="portrait" horizontalDpi="300" verticalDpi="30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baseColWidth="10" defaultRowHeight="14.6" x14ac:dyDescent="0.4"/>
  <cols>
    <col min="2" max="2" width="9.69140625" customWidth="1"/>
    <col min="3" max="3" width="44.460937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CHE'!A1", "Zurück")</f>
        <v>Zurück</v>
      </c>
    </row>
    <row r="3" spans="1:9" x14ac:dyDescent="0.4">
      <c r="B3" s="7" t="s">
        <v>6767</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41</v>
      </c>
      <c r="C6" s="21"/>
      <c r="D6" s="29"/>
      <c r="E6" s="29"/>
      <c r="F6" s="29"/>
      <c r="G6" s="29"/>
      <c r="H6" s="29"/>
      <c r="I6" s="29"/>
    </row>
    <row r="7" spans="1:9" x14ac:dyDescent="0.4">
      <c r="B7" s="6" t="s">
        <v>42</v>
      </c>
      <c r="C7" s="6" t="s">
        <v>43</v>
      </c>
      <c r="D7" s="9" t="s">
        <v>1584</v>
      </c>
      <c r="E7" s="9" t="s">
        <v>1586</v>
      </c>
      <c r="F7" s="9" t="s">
        <v>1586</v>
      </c>
      <c r="G7" s="9" t="s">
        <v>1595</v>
      </c>
      <c r="H7" s="9" t="s">
        <v>1586</v>
      </c>
      <c r="I7" s="9" t="s">
        <v>1586</v>
      </c>
    </row>
    <row r="8" spans="1:9" x14ac:dyDescent="0.4">
      <c r="B8" s="6" t="s">
        <v>46</v>
      </c>
      <c r="C8" s="6" t="s">
        <v>47</v>
      </c>
      <c r="D8" s="9" t="s">
        <v>1585</v>
      </c>
      <c r="E8" s="9" t="s">
        <v>1586</v>
      </c>
      <c r="F8" s="9" t="s">
        <v>1586</v>
      </c>
      <c r="G8" s="9" t="s">
        <v>1584</v>
      </c>
      <c r="H8" s="9" t="s">
        <v>1586</v>
      </c>
      <c r="I8" s="9" t="s">
        <v>1586</v>
      </c>
    </row>
    <row r="9" spans="1:9" x14ac:dyDescent="0.4">
      <c r="B9" s="6" t="s">
        <v>50</v>
      </c>
      <c r="C9" s="6" t="s">
        <v>51</v>
      </c>
      <c r="D9" s="9" t="s">
        <v>1586</v>
      </c>
      <c r="E9" s="9" t="s">
        <v>1586</v>
      </c>
      <c r="F9" s="9" t="s">
        <v>1586</v>
      </c>
      <c r="G9" s="9" t="s">
        <v>1586</v>
      </c>
      <c r="H9" s="9" t="s">
        <v>1586</v>
      </c>
      <c r="I9" s="9" t="s">
        <v>1586</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9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HSMDEF-DEFI-AGGW'!A1", "Zurück")</f>
        <v>Zurück</v>
      </c>
    </row>
  </sheetData>
  <pageMargins left="0.7" right="0.7" top="0.75" bottom="0.75" header="0.3" footer="0.3"/>
  <pageSetup paperSize="9" orientation="portrait" horizontalDpi="300" verticalDpi="300"/>
</worksheet>
</file>

<file path=xl/worksheets/sheet9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HSMDEF-DEFI-AGGW'!A1", "Zurück")</f>
        <v>Zurück</v>
      </c>
    </row>
  </sheetData>
  <pageMargins left="0.7" right="0.7" top="0.75" bottom="0.75" header="0.3" footer="0.3"/>
  <pageSetup paperSize="9" orientation="portrait" horizontalDpi="300" verticalDpi="300"/>
</worksheet>
</file>

<file path=xl/worksheets/sheet9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workbookViewId="0"/>
  </sheetViews>
  <sheetFormatPr baseColWidth="10" defaultRowHeight="14.6" x14ac:dyDescent="0.4"/>
  <cols>
    <col min="2" max="2" width="9.69140625" customWidth="1"/>
    <col min="3" max="3" width="67.6132812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HSMDEF-DEFI-AGGW'!A1", "Zurück")</f>
        <v>Zurück</v>
      </c>
    </row>
    <row r="3" spans="1:11" x14ac:dyDescent="0.4">
      <c r="B3" s="7" t="s">
        <v>4425</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617</v>
      </c>
      <c r="C6" s="6" t="s">
        <v>587</v>
      </c>
      <c r="D6" s="6" t="s">
        <v>1610</v>
      </c>
      <c r="E6" s="9" t="s">
        <v>1586</v>
      </c>
      <c r="F6" s="9" t="s">
        <v>1586</v>
      </c>
      <c r="G6" s="9" t="s">
        <v>1588</v>
      </c>
      <c r="H6" s="9" t="s">
        <v>1586</v>
      </c>
      <c r="I6" s="9" t="s">
        <v>1586</v>
      </c>
      <c r="J6" s="9" t="s">
        <v>1586</v>
      </c>
      <c r="K6" s="9" t="s">
        <v>1588</v>
      </c>
    </row>
    <row r="7" spans="1:11" x14ac:dyDescent="0.4">
      <c r="B7" s="6" t="s">
        <v>617</v>
      </c>
      <c r="C7" s="6" t="s">
        <v>587</v>
      </c>
      <c r="D7" s="6" t="s">
        <v>4373</v>
      </c>
      <c r="E7" s="9" t="s">
        <v>1586</v>
      </c>
      <c r="F7" s="9" t="s">
        <v>1586</v>
      </c>
      <c r="G7" s="9" t="s">
        <v>1586</v>
      </c>
      <c r="H7" s="9" t="s">
        <v>1586</v>
      </c>
      <c r="I7" s="9" t="s">
        <v>1586</v>
      </c>
      <c r="J7" s="9" t="s">
        <v>1586</v>
      </c>
      <c r="K7" s="9" t="s">
        <v>1586</v>
      </c>
    </row>
    <row r="8" spans="1:11" x14ac:dyDescent="0.4">
      <c r="B8" s="6" t="s">
        <v>618</v>
      </c>
      <c r="C8" s="6" t="s">
        <v>569</v>
      </c>
      <c r="D8" s="6" t="s">
        <v>1610</v>
      </c>
      <c r="E8" s="9" t="s">
        <v>1586</v>
      </c>
      <c r="F8" s="9" t="s">
        <v>1586</v>
      </c>
      <c r="G8" s="9" t="s">
        <v>1586</v>
      </c>
      <c r="H8" s="9" t="s">
        <v>1586</v>
      </c>
      <c r="I8" s="9" t="s">
        <v>1586</v>
      </c>
      <c r="J8" s="9" t="s">
        <v>1586</v>
      </c>
      <c r="K8" s="9" t="s">
        <v>1586</v>
      </c>
    </row>
    <row r="9" spans="1:11" x14ac:dyDescent="0.4">
      <c r="B9" s="6" t="s">
        <v>618</v>
      </c>
      <c r="C9" s="6" t="s">
        <v>569</v>
      </c>
      <c r="D9" s="6" t="s">
        <v>4373</v>
      </c>
      <c r="E9" s="9" t="s">
        <v>1586</v>
      </c>
      <c r="F9" s="9" t="s">
        <v>1586</v>
      </c>
      <c r="G9" s="9" t="s">
        <v>1586</v>
      </c>
      <c r="H9" s="9" t="s">
        <v>1586</v>
      </c>
      <c r="I9" s="9" t="s">
        <v>1586</v>
      </c>
      <c r="J9" s="9" t="s">
        <v>1586</v>
      </c>
      <c r="K9" s="9" t="s">
        <v>1586</v>
      </c>
    </row>
    <row r="10" spans="1:11" x14ac:dyDescent="0.4">
      <c r="B10"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9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heetViews>
  <sheetFormatPr baseColWidth="10" defaultRowHeight="14.6" x14ac:dyDescent="0.4"/>
  <cols>
    <col min="2" max="2" width="9.69140625" customWidth="1"/>
    <col min="3" max="3" width="49.6132812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HSMDEF-DEFI-AGGW'!A1", "Zurück")</f>
        <v>Zurück</v>
      </c>
    </row>
    <row r="3" spans="1:11" x14ac:dyDescent="0.4">
      <c r="B3" s="7" t="s">
        <v>4392</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41</v>
      </c>
      <c r="C6" s="21"/>
      <c r="D6" s="21"/>
      <c r="E6" s="29"/>
      <c r="F6" s="29"/>
      <c r="G6" s="29"/>
      <c r="H6" s="29"/>
      <c r="I6" s="29"/>
      <c r="J6" s="29"/>
      <c r="K6" s="29"/>
    </row>
    <row r="7" spans="1:11" x14ac:dyDescent="0.4">
      <c r="B7" s="6" t="s">
        <v>173</v>
      </c>
      <c r="C7" s="6" t="s">
        <v>139</v>
      </c>
      <c r="D7" s="6" t="s">
        <v>1610</v>
      </c>
      <c r="E7" s="9" t="s">
        <v>1586</v>
      </c>
      <c r="F7" s="9" t="s">
        <v>1586</v>
      </c>
      <c r="G7" s="9" t="s">
        <v>1586</v>
      </c>
      <c r="H7" s="9" t="s">
        <v>1586</v>
      </c>
      <c r="I7" s="9" t="s">
        <v>1586</v>
      </c>
      <c r="J7" s="9" t="s">
        <v>1586</v>
      </c>
      <c r="K7" s="9" t="s">
        <v>1586</v>
      </c>
    </row>
    <row r="8" spans="1:11" x14ac:dyDescent="0.4">
      <c r="B8" s="6" t="s">
        <v>173</v>
      </c>
      <c r="C8" s="6" t="s">
        <v>139</v>
      </c>
      <c r="D8" s="6" t="s">
        <v>4373</v>
      </c>
      <c r="E8" s="9" t="s">
        <v>1586</v>
      </c>
      <c r="F8" s="9" t="s">
        <v>1586</v>
      </c>
      <c r="G8" s="9" t="s">
        <v>1586</v>
      </c>
      <c r="H8" s="9" t="s">
        <v>1586</v>
      </c>
      <c r="I8" s="9" t="s">
        <v>1586</v>
      </c>
      <c r="J8" s="9" t="s">
        <v>1586</v>
      </c>
      <c r="K8" s="9" t="s">
        <v>1586</v>
      </c>
    </row>
    <row r="9" spans="1:11" x14ac:dyDescent="0.4">
      <c r="B9" s="6" t="s">
        <v>174</v>
      </c>
      <c r="C9" s="6" t="s">
        <v>43</v>
      </c>
      <c r="D9" s="6" t="s">
        <v>1610</v>
      </c>
      <c r="E9" s="9" t="s">
        <v>1586</v>
      </c>
      <c r="F9" s="9" t="s">
        <v>1586</v>
      </c>
      <c r="G9" s="9" t="s">
        <v>1586</v>
      </c>
      <c r="H9" s="9" t="s">
        <v>1586</v>
      </c>
      <c r="I9" s="9" t="s">
        <v>1586</v>
      </c>
      <c r="J9" s="9" t="s">
        <v>1586</v>
      </c>
      <c r="K9" s="9" t="s">
        <v>1586</v>
      </c>
    </row>
    <row r="10" spans="1:11" x14ac:dyDescent="0.4">
      <c r="B10" s="6" t="s">
        <v>174</v>
      </c>
      <c r="C10" s="6" t="s">
        <v>43</v>
      </c>
      <c r="D10" s="6" t="s">
        <v>4373</v>
      </c>
      <c r="E10" s="9" t="s">
        <v>1586</v>
      </c>
      <c r="F10" s="9" t="s">
        <v>1586</v>
      </c>
      <c r="G10" s="9" t="s">
        <v>1586</v>
      </c>
      <c r="H10" s="9" t="s">
        <v>1586</v>
      </c>
      <c r="I10" s="9" t="s">
        <v>1586</v>
      </c>
      <c r="J10" s="9" t="s">
        <v>1586</v>
      </c>
      <c r="K10" s="9" t="s">
        <v>1586</v>
      </c>
    </row>
    <row r="11" spans="1:11" x14ac:dyDescent="0.4">
      <c r="B11" s="6" t="s">
        <v>177</v>
      </c>
      <c r="C11" s="6" t="s">
        <v>47</v>
      </c>
      <c r="D11" s="6" t="s">
        <v>1610</v>
      </c>
      <c r="E11" s="9" t="s">
        <v>1586</v>
      </c>
      <c r="F11" s="9" t="s">
        <v>1586</v>
      </c>
      <c r="G11" s="9" t="s">
        <v>1586</v>
      </c>
      <c r="H11" s="9" t="s">
        <v>1586</v>
      </c>
      <c r="I11" s="9" t="s">
        <v>1586</v>
      </c>
      <c r="J11" s="9" t="s">
        <v>1586</v>
      </c>
      <c r="K11" s="9" t="s">
        <v>1586</v>
      </c>
    </row>
    <row r="12" spans="1:11" x14ac:dyDescent="0.4">
      <c r="B12" s="6" t="s">
        <v>177</v>
      </c>
      <c r="C12" s="6" t="s">
        <v>47</v>
      </c>
      <c r="D12" s="6" t="s">
        <v>4373</v>
      </c>
      <c r="E12" s="9" t="s">
        <v>1586</v>
      </c>
      <c r="F12" s="9" t="s">
        <v>1586</v>
      </c>
      <c r="G12" s="9" t="s">
        <v>1586</v>
      </c>
      <c r="H12" s="9" t="s">
        <v>1586</v>
      </c>
      <c r="I12" s="9" t="s">
        <v>1586</v>
      </c>
      <c r="J12" s="9" t="s">
        <v>1586</v>
      </c>
      <c r="K12" s="9" t="s">
        <v>1586</v>
      </c>
    </row>
    <row r="13" spans="1:11" x14ac:dyDescent="0.4">
      <c r="B13" s="6" t="s">
        <v>178</v>
      </c>
      <c r="C13" s="6" t="s">
        <v>51</v>
      </c>
      <c r="D13" s="6" t="s">
        <v>1610</v>
      </c>
      <c r="E13" s="9" t="s">
        <v>1586</v>
      </c>
      <c r="F13" s="9" t="s">
        <v>1586</v>
      </c>
      <c r="G13" s="9" t="s">
        <v>1586</v>
      </c>
      <c r="H13" s="9" t="s">
        <v>1586</v>
      </c>
      <c r="I13" s="9" t="s">
        <v>1586</v>
      </c>
      <c r="J13" s="9" t="s">
        <v>1586</v>
      </c>
      <c r="K13" s="9" t="s">
        <v>1586</v>
      </c>
    </row>
    <row r="14" spans="1:11" x14ac:dyDescent="0.4">
      <c r="B14" s="6" t="s">
        <v>178</v>
      </c>
      <c r="C14" s="6" t="s">
        <v>51</v>
      </c>
      <c r="D14" s="6" t="s">
        <v>4373</v>
      </c>
      <c r="E14" s="9" t="s">
        <v>1586</v>
      </c>
      <c r="F14" s="9" t="s">
        <v>1586</v>
      </c>
      <c r="G14" s="9" t="s">
        <v>1586</v>
      </c>
      <c r="H14" s="9" t="s">
        <v>1586</v>
      </c>
      <c r="I14" s="9" t="s">
        <v>1586</v>
      </c>
      <c r="J14" s="9" t="s">
        <v>1586</v>
      </c>
      <c r="K14" s="9" t="s">
        <v>1586</v>
      </c>
    </row>
    <row r="15" spans="1:11" x14ac:dyDescent="0.4">
      <c r="B15" s="13" t="s">
        <v>859</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9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HYPERLINK("#'HSMDEF-DEFI-REV - K3_1_QI'!A1", "Qualitätsindikatoren: Übersicht über Auffälligkeiten und Qualitätssicherungsmaßnahmen gem. § 17 DeQS-RL")</f>
        <v>Qualitätsindikatoren: Übersicht über Auffälligkeiten und Qualitätssicherungsmaßnahmen gem. § 17 DeQS-RL</v>
      </c>
      <c r="C6" s="2" t="str">
        <f>HYPERLINK("#'HSMDEF-DEFI-REV - K3_1_QI'!A1", "K3_1_QI")</f>
        <v>K3_1_QI</v>
      </c>
    </row>
    <row r="7" spans="1:3" x14ac:dyDescent="0.4">
      <c r="B7" s="2" t="str">
        <f>HYPERLINK("#'HSMDEF-DEFI-REV - K3_1_AK'!A1", "Auffälligkeitskriterien: Übersicht über Auffälligkeiten und Qualitätssicherungsmaßnahmen gem. § 17 DeQS-RL")</f>
        <v>Auffälligkeitskriterien: Übersicht über Auffälligkeiten und Qualitätssicherungsmaßnahmen gem. § 17 DeQS-RL</v>
      </c>
      <c r="C7" s="2" t="str">
        <f>HYPERLINK("#'HSMDEF-DEFI-REV - K3_1_AK'!A1", "K3_1_AK")</f>
        <v>K3_1_AK</v>
      </c>
    </row>
    <row r="8" spans="1:3" x14ac:dyDescent="0.4">
      <c r="B8" s="2" t="str">
        <f>HYPERLINK("#'HSMDEF-DEFI-REV - K3_2_QI'!A1", "Qualitätsindikatoren: Auffälligkeiten und Bewertungen nach Abschluss des Stellungnahmeverfahrens (AJ 2023)")</f>
        <v>Qualitätsindikatoren: Auffälligkeiten und Bewertungen nach Abschluss des Stellungnahmeverfahrens (AJ 2023)</v>
      </c>
      <c r="C8" s="2" t="str">
        <f>HYPERLINK("#'HSMDEF-DEFI-REV - K3_2_QI'!A1", "K3_2_QI")</f>
        <v>K3_2_QI</v>
      </c>
    </row>
    <row r="9" spans="1:3" x14ac:dyDescent="0.4">
      <c r="B9" s="2" t="str">
        <f>HYPERLINK("#'HSMDEF-DEFI-REV - K3_2_AK'!A1", "Auffälligkeitskriterien: Auffälligkeiten und Bewertungen nach Abschluss des Stellungnahmeverfahrens (AJ 2023)")</f>
        <v>Auffälligkeitskriterien: Auffälligkeiten und Bewertungen nach Abschluss des Stellungnahmeverfahrens (AJ 2023)</v>
      </c>
      <c r="C9" s="2" t="str">
        <f>HYPERLINK("#'HSMDEF-DEFI-REV - K3_2_AK'!A1", "K3_2_AK")</f>
        <v>K3_2_AK</v>
      </c>
    </row>
    <row r="10" spans="1:3" x14ac:dyDescent="0.4">
      <c r="B10" s="2" t="str">
        <f>HYPERLINK("#'HSMDEF-DEFI-REV - K3_3_QI'!A1", "Qualitätsindikatoren: Wiederholte Auffälligkeiten (AJ 2023 und Vorjahre)")</f>
        <v>Qualitätsindikatoren: Wiederholte Auffälligkeiten (AJ 2023 und Vorjahre)</v>
      </c>
      <c r="C10" s="2" t="str">
        <f>HYPERLINK("#'HSMDEF-DEFI-REV - K3_3_QI'!A1", "K3_3_QI")</f>
        <v>K3_3_QI</v>
      </c>
    </row>
    <row r="11" spans="1:3" x14ac:dyDescent="0.4">
      <c r="B11" s="2" t="str">
        <f>HYPERLINK("#'HSMDEF-DEFI-REV - K3_3_AK'!A1", "Auffälligkeitskriterien: Wiederholte Auffälligkeiten (AJ 2023 und Vorjahre)")</f>
        <v>Auffälligkeitskriterien: Wiederholte Auffälligkeiten (AJ 2023 und Vorjahre)</v>
      </c>
      <c r="C11" s="2" t="str">
        <f>HYPERLINK("#'HSMDEF-DEFI-REV - K3_3_AK'!A1", "K3_3_AK")</f>
        <v>K3_3_AK</v>
      </c>
    </row>
    <row r="12" spans="1:3" x14ac:dyDescent="0.4">
      <c r="B12" s="2" t="str">
        <f>HYPERLINK("#'HSMDEF-DEFI-REV - K3_4_QI'!A1", "Qualitätsindikatoren: Mehrfache Auffälligkeiten bei Leistungserbringern (AJ 2023)")</f>
        <v>Qualitätsindikatoren: Mehrfache Auffälligkeiten bei Leistungserbringern (AJ 2023)</v>
      </c>
      <c r="C12" s="2" t="str">
        <f>HYPERLINK("#'HSMDEF-DEFI-REV - K3_4_QI'!A1", "K3_4_QI")</f>
        <v>K3_4_QI</v>
      </c>
    </row>
    <row r="13" spans="1:3" x14ac:dyDescent="0.4">
      <c r="B13" s="2" t="str">
        <f>HYPERLINK("#'HSMDEF-DEFI-REV - K3_4_AK'!A1", "Auffälligkeitskriterien: Mehrfache Auffälligkeiten bei Leistungserbringern (AJ 2023)")</f>
        <v>Auffälligkeitskriterien: Mehrfache Auffälligkeiten bei Leistungserbringern (AJ 2023)</v>
      </c>
      <c r="C13" s="2" t="str">
        <f>HYPERLINK("#'HSMDEF-DEFI-REV - K3_4_AK'!A1", "K3_4_AK")</f>
        <v>K3_4_AK</v>
      </c>
    </row>
    <row r="14" spans="1:3" x14ac:dyDescent="0.4">
      <c r="B14" s="2" t="str">
        <f>HYPERLINK("#'HSMDEF-DEFI-REV - K3_5_QI'!A1", "Auffälligkeiten und Stellungnahmeverfahren nach Fallzahl pro Qualitätsindikator (AJ 2023)")</f>
        <v>Auffälligkeiten und Stellungnahmeverfahren nach Fallzahl pro Qualitätsindikator (AJ 2023)</v>
      </c>
      <c r="C14" s="2" t="str">
        <f>HYPERLINK("#'HSMDEF-DEFI-REV - K3_5_QI'!A1", "K3_5_QI")</f>
        <v>K3_5_QI</v>
      </c>
    </row>
    <row r="15" spans="1:3" x14ac:dyDescent="0.4">
      <c r="B15" s="2" t="str">
        <f>HYPERLINK("#'HSMDEF-DEFI-REV - A_1_QI'!A1", "Qualitätsindikatoren: Art der Auffälligkeit (AJ 2023)")</f>
        <v>Qualitätsindikatoren: Art der Auffälligkeit (AJ 2023)</v>
      </c>
      <c r="C15" s="2" t="str">
        <f>HYPERLINK("#'HSMDEF-DEFI-REV - A_1_QI'!A1", "A_1_QI")</f>
        <v>A_1_QI</v>
      </c>
    </row>
    <row r="16" spans="1:3" x14ac:dyDescent="0.4">
      <c r="B16" s="2" t="str">
        <f>HYPERLINK("#'HSMDEF-DEFI-REV - A_1_AK'!A1", "Auffälligkeitskriterien: Art der Auffälligkeit (AJ 2023)")</f>
        <v>Auffälligkeitskriterien: Art der Auffälligkeit (AJ 2023)</v>
      </c>
      <c r="C16" s="2" t="str">
        <f>HYPERLINK("#'HSMDEF-DEFI-REV - A_1_AK'!A1", "A_1_AK")</f>
        <v>A_1_AK</v>
      </c>
    </row>
    <row r="17" spans="2:3" x14ac:dyDescent="0.4">
      <c r="B17" s="2" t="str">
        <f>HYPERLINK("#'HSMDEF-DEFI-REV - A_2_QI_a'!A1", "Qualitätsindikatoren: Stellungnahmeverfahren (AJ 2023)")</f>
        <v>Qualitätsindikatoren: Stellungnahmeverfahren (AJ 2023)</v>
      </c>
      <c r="C17" s="2" t="str">
        <f>HYPERLINK("#'HSMDEF-DEFI-REV - A_2_QI_a'!A1", "A_2_QI_a")</f>
        <v>A_2_QI_a</v>
      </c>
    </row>
    <row r="18" spans="2:3" x14ac:dyDescent="0.4">
      <c r="B18" s="2" t="str">
        <f>HYPERLINK("#'HSMDEF-DEFI-REV - A_2_AK_a'!A1", "Auffälligkeitskriterien: Stellungnahmeverfahren (AJ 2023)")</f>
        <v>Auffälligkeitskriterien: Stellungnahmeverfahren (AJ 2023)</v>
      </c>
      <c r="C18" s="2" t="str">
        <f>HYPERLINK("#'HSMDEF-DEFI-REV - A_2_AK_a'!A1", "A_2_AK_a")</f>
        <v>A_2_AK_a</v>
      </c>
    </row>
    <row r="19" spans="2:3" x14ac:dyDescent="0.4">
      <c r="B19" s="2" t="str">
        <f>HYPERLINK("#'HSMDEF-DEFI-REV - A_2_QI_b'!A1", "Qualitätsindikatoren: Freitextkommentare zur Nicht-Einleitung von Stellungnahmeverfahren (AJ 2023)")</f>
        <v>Qualitätsindikatoren: Freitextkommentare zur Nicht-Einleitung von Stellungnahmeverfahren (AJ 2023)</v>
      </c>
      <c r="C19" s="2" t="str">
        <f>HYPERLINK("#'HSMDEF-DEFI-REV - A_2_QI_b'!A1", "A_2_QI_b")</f>
        <v>A_2_QI_b</v>
      </c>
    </row>
    <row r="20" spans="2:3" x14ac:dyDescent="0.4">
      <c r="B20" s="2" t="str">
        <f>HYPERLINK("#'HSMDEF-DEFI-REV - A_2_AK_b'!A1", "Auffälligkeitskriterien: Freitextkommentare zur Nicht-Einleitung von Stellungnahmeverfahren (AJ 2023)")</f>
        <v>Auffälligkeitskriterien: Freitextkommentare zur Nicht-Einleitung von Stellungnahmeverfahren (AJ 2023)</v>
      </c>
      <c r="C20" s="2" t="str">
        <f>HYPERLINK("#'HSMDEF-DEFI-REV - A_2_AK_b'!A1", "A_2_AK_b")</f>
        <v>A_2_AK_b</v>
      </c>
    </row>
    <row r="21" spans="2:3" x14ac:dyDescent="0.4">
      <c r="B21" s="2" t="str">
        <f>HYPERLINK("#'HSMDEF-DEFI-REV - A_3_AK_a'!A1", "Auffälligkeitskriterien: Bewertung der qualitativ auffälligen Ergebnisse (AJ 2023)")</f>
        <v>Auffälligkeitskriterien: Bewertung der qualitativ auffälligen Ergebnisse (AJ 2023)</v>
      </c>
      <c r="C21" s="2" t="str">
        <f>HYPERLINK("#'HSMDEF-DEFI-REV - A_3_AK_a'!A1", "A_3_AK_a")</f>
        <v>A_3_AK_a</v>
      </c>
    </row>
    <row r="22" spans="2:3" x14ac:dyDescent="0.4">
      <c r="B22" s="2" t="str">
        <f>HYPERLINK("#'HSMDEF-DEFI-REV - A_3_AK_b'!A1", "Auffälligkeitskriterien: Freitextkommentare zur Bewertung der qualitativ auffälligen Ergebnisse (AJ 2023)")</f>
        <v>Auffälligkeitskriterien: Freitextkommentare zur Bewertung der qualitativ auffälligen Ergebnisse (AJ 2023)</v>
      </c>
      <c r="C22" s="2" t="str">
        <f>HYPERLINK("#'HSMDEF-DEFI-REV - A_3_AK_b'!A1", "A_3_AK_b")</f>
        <v>A_3_AK_b</v>
      </c>
    </row>
    <row r="23" spans="2:3" x14ac:dyDescent="0.4">
      <c r="B23" s="2" t="str">
        <f>HYPERLINK("#'HSMDEF-DEFI-REV - A_4_QI_a'!A1", "Qualitätsindikatoren: Bewertung der qualitativ auffälligen Ergebnisse (AJ 2023)")</f>
        <v>Qualitätsindikatoren: Bewertung der qualitativ auffälligen Ergebnisse (AJ 2023)</v>
      </c>
      <c r="C23" s="2" t="str">
        <f>HYPERLINK("#'HSMDEF-DEFI-REV - A_4_QI_a'!A1", "A_4_QI_a")</f>
        <v>A_4_QI_a</v>
      </c>
    </row>
    <row r="24" spans="2:3" x14ac:dyDescent="0.4">
      <c r="B24" s="2" t="str">
        <f>HYPERLINK("#'HSMDEF-DEFI-REV - A_4_QI_b'!A1", "Qualitätsindikatoren: Freitextkommentare zur Bewertung der qualitativ auffälligen Ergebnisse (AJ 2023)")</f>
        <v>Qualitätsindikatoren: Freitextkommentare zur Bewertung der qualitativ auffälligen Ergebnisse (AJ 2023)</v>
      </c>
      <c r="C24" s="2" t="str">
        <f>HYPERLINK("#'HSMDEF-DEFI-REV - A_4_QI_b'!A1", "A_4_QI_b")</f>
        <v>A_4_QI_b</v>
      </c>
    </row>
    <row r="25" spans="2:3" x14ac:dyDescent="0.4">
      <c r="B25" s="2" t="str">
        <f>HYPERLINK("#'HSMDEF-DEFI-REV - A_5_AK_a'!A1", "Auffälligkeitskriterien: Bewertung der qualitativ unauffälligen Ergebnisse (AJ 2023)")</f>
        <v>Auffälligkeitskriterien: Bewertung der qualitativ unauffälligen Ergebnisse (AJ 2023)</v>
      </c>
      <c r="C25" s="2" t="str">
        <f>HYPERLINK("#'HSMDEF-DEFI-REV - A_5_AK_a'!A1", "A_5_AK_a")</f>
        <v>A_5_AK_a</v>
      </c>
    </row>
    <row r="26" spans="2:3" x14ac:dyDescent="0.4">
      <c r="B26" s="2" t="str">
        <f>HYPERLINK("#'HSMDEF-DEFI-REV - A_5_AK_b'!A1", "Auffälligkeitskriterien: Freitextkommentare zur Bewertung der qualitativ unauffälligen Ergebnisse (AJ 2023)")</f>
        <v>Auffälligkeitskriterien: Freitextkommentare zur Bewertung der qualitativ unauffälligen Ergebnisse (AJ 2023)</v>
      </c>
      <c r="C26" s="2" t="str">
        <f>HYPERLINK("#'HSMDEF-DEFI-REV - A_5_AK_b'!A1", "A_5_AK_b")</f>
        <v>A_5_AK_b</v>
      </c>
    </row>
    <row r="27" spans="2:3" x14ac:dyDescent="0.4">
      <c r="B27" s="2" t="str">
        <f>HYPERLINK("#'HSMDEF-DEFI-REV - A_6_QI_a'!A1", "Qualitätsindikatoren: Bewertung der qualitativ unauffälligen Ergebnisse (AJ 2023)")</f>
        <v>Qualitätsindikatoren: Bewertung der qualitativ unauffälligen Ergebnisse (AJ 2023)</v>
      </c>
      <c r="C27" s="2" t="str">
        <f>HYPERLINK("#'HSMDEF-DEFI-REV - A_6_QI_a'!A1", "A_6_QI_a")</f>
        <v>A_6_QI_a</v>
      </c>
    </row>
    <row r="28" spans="2:3" x14ac:dyDescent="0.4">
      <c r="B28" s="2" t="str">
        <f>HYPERLINK("#'HSMDEF-DEFI-REV - A_6_QI_b'!A1", "Qualitätsindikatoren: Freitextkommentare zur Bewertung der qualitativ unauffälligen Ergebnisse (AJ 2023)")</f>
        <v>Qualitätsindikatoren: Freitextkommentare zur Bewertung der qualitativ unauffälligen Ergebnisse (AJ 2023)</v>
      </c>
      <c r="C28" s="2" t="str">
        <f>HYPERLINK("#'HSMDEF-DEFI-REV - A_6_QI_b'!A1", "A_6_QI_b")</f>
        <v>A_6_QI_b</v>
      </c>
    </row>
    <row r="29" spans="2:3" x14ac:dyDescent="0.4">
      <c r="B29" s="2" t="str">
        <f>HYPERLINK("#'HSMDEF-DEFI-REV - A_7_AK_a'!A1", "Auffälligkeitskriterien: Bewertung der  Ergebnisse als Sonstiges (AJ 2023)")</f>
        <v>Auffälligkeitskriterien: Bewertung der  Ergebnisse als Sonstiges (AJ 2023)</v>
      </c>
      <c r="C29" s="2" t="str">
        <f>HYPERLINK("#'HSMDEF-DEFI-REV - A_7_AK_a'!A1", "A_7_AK_a")</f>
        <v>A_7_AK_a</v>
      </c>
    </row>
    <row r="30" spans="2:3" x14ac:dyDescent="0.4">
      <c r="B30" s="2" t="str">
        <f>HYPERLINK("#'HSMDEF-DEFI-REV - A_7_AK_b'!A1", "Auffälligkeitskriterien: Freitextkommentare zur Bewertung der Ergebnisse als Sonstiges (AJ 2023)")</f>
        <v>Auffälligkeitskriterien: Freitextkommentare zur Bewertung der Ergebnisse als Sonstiges (AJ 2023)</v>
      </c>
      <c r="C30" s="2" t="str">
        <f>HYPERLINK("#'HSMDEF-DEFI-REV - A_7_AK_b'!A1", "A_7_AK_b")</f>
        <v>A_7_AK_b</v>
      </c>
    </row>
    <row r="31" spans="2:3" x14ac:dyDescent="0.4">
      <c r="B31" s="2" t="str">
        <f>HYPERLINK("#'HSMDEF-DEFI-REV - A_8_QI_a'!A1", "Qualitätsindikatoren: Bewertung der Ergebnisse als Dokumentationsfehler oder Sonstiges (AJ 2023)")</f>
        <v>Qualitätsindikatoren: Bewertung der Ergebnisse als Dokumentationsfehler oder Sonstiges (AJ 2023)</v>
      </c>
      <c r="C31" s="2" t="str">
        <f>HYPERLINK("#'HSMDEF-DEFI-REV - A_8_QI_a'!A1", "A_8_QI_a")</f>
        <v>A_8_QI_a</v>
      </c>
    </row>
    <row r="32" spans="2:3" x14ac:dyDescent="0.4">
      <c r="B32" s="2" t="str">
        <f>HYPERLINK("#'HSMDEF-DEFI-REV - A_8_QI_b'!A1", "Qualitätsindikatoren: Freitextkommentare zur Bewertung der Ergebnisse als Dokumentationsfehler oder Sonstiges (AJ 2023)")</f>
        <v>Qualitätsindikatoren: Freitextkommentare zur Bewertung der Ergebnisse als Dokumentationsfehler oder Sonstiges (AJ 2023)</v>
      </c>
      <c r="C32" s="2" t="str">
        <f>HYPERLINK("#'HSMDEF-DEFI-REV - A_8_QI_b'!A1", "A_8_QI_b")</f>
        <v>A_8_QI_b</v>
      </c>
    </row>
    <row r="33" spans="2:3" x14ac:dyDescent="0.4">
      <c r="B33" s="2" t="str">
        <f>HYPERLINK("#'HSMDEF-DEFI-REV - A_9_QI'!A1", "Qualitätsindikatoren: Initiierung Maßnahmenstufe 1 und 2 (AJ 2023)")</f>
        <v>Qualitätsindikatoren: Initiierung Maßnahmenstufe 1 und 2 (AJ 2023)</v>
      </c>
      <c r="C33" s="2" t="str">
        <f>HYPERLINK("#'HSMDEF-DEFI-REV - A_9_QI'!A1", "A_9_QI")</f>
        <v>A_9_QI</v>
      </c>
    </row>
    <row r="34" spans="2:3" x14ac:dyDescent="0.4">
      <c r="B34" s="2" t="str">
        <f>HYPERLINK("#'HSMDEF-DEFI-REV - A_9_AK'!A1", "Auffälligkeitskriterien: Initiierung Maßnahmenstufe 1 und 2 (AJ 2023)")</f>
        <v>Auffälligkeitskriterien: Initiierung Maßnahmenstufe 1 und 2 (AJ 2023)</v>
      </c>
      <c r="C34" s="2" t="str">
        <f>HYPERLINK("#'HSMDEF-DEFI-REV - A_9_AK'!A1", "A_9_AK")</f>
        <v>A_9_AK</v>
      </c>
    </row>
    <row r="35" spans="2:3" x14ac:dyDescent="0.4">
      <c r="B35" s="2" t="str">
        <f>HYPERLINK("#'HSMDEF-DEFI-REV - A_10_QI'!A1", "Qualitätsindikatoren: Ergebnisse nach Stellungnahmeverfahren pro Bundesland (AJ 2023)")</f>
        <v>Qualitätsindikatoren: Ergebnisse nach Stellungnahmeverfahren pro Bundesland (AJ 2023)</v>
      </c>
      <c r="C35" s="2" t="str">
        <f>HYPERLINK("#'HSMDEF-DEFI-REV - A_10_QI'!A1", "A_10_QI")</f>
        <v>A_10_QI</v>
      </c>
    </row>
    <row r="36" spans="2:3" x14ac:dyDescent="0.4">
      <c r="B36" s="2" t="str">
        <f>HYPERLINK("#'HSMDEF-DEFI-REV - A_10_AK'!A1", "Auffälligkeitskriterien: Ergebnisse nach Stellungnahmeverfahren pro Bundesland (AJ 2023)")</f>
        <v>Auffälligkeitskriterien: Ergebnisse nach Stellungnahmeverfahren pro Bundesland (AJ 2023)</v>
      </c>
      <c r="C36" s="2" t="str">
        <f>HYPERLINK("#'HSMDEF-DEFI-REV - A_10_AK'!A1", "A_10_AK")</f>
        <v>A_10_AK</v>
      </c>
    </row>
    <row r="37" spans="2:3" x14ac:dyDescent="0.4">
      <c r="B37" s="2" t="str">
        <f>HYPERLINK("#'HSMDEF-DEFI-REV - A_11_AK_QI'!A1", "Qualitätsindikatoren und Auffälligkeitskriterien: Best practice (AJ 2023)")</f>
        <v>Qualitätsindikatoren und Auffälligkeitskriterien: Best practice (AJ 2023)</v>
      </c>
      <c r="C37" s="2" t="str">
        <f>HYPERLINK("#'HSMDEF-DEFI-REV - A_11_AK_QI'!A1", "A_11_AK_QI")</f>
        <v>A_11_AK_QI</v>
      </c>
    </row>
    <row r="38" spans="2:3" x14ac:dyDescent="0.4">
      <c r="B38" s="2" t="str">
        <f>HYPERLINK("#'HSMDEF-DEFI-REV - A_12_QI'!A1", "Darstellung des Verlaufs der Bewertung (AJ 2023)")</f>
        <v>Darstellung des Verlaufs der Bewertung (AJ 2023)</v>
      </c>
      <c r="C38" s="2" t="str">
        <f>HYPERLINK("#'HSMDEF-DEFI-REV - A_12_QI'!A1", "A_12_QI")</f>
        <v>A_12_QI</v>
      </c>
    </row>
    <row r="39" spans="2:3" x14ac:dyDescent="0.4">
      <c r="B39" s="2" t="str">
        <f>HYPERLINK("#'HSMDEF-DEFI-REV - A_13_QI'!A1", "Qualitätsindikatoren: Art der Maßnahme in Maßnahmenstufe 1 (AJ 2022 und 2023)")</f>
        <v>Qualitätsindikatoren: Art der Maßnahme in Maßnahmenstufe 1 (AJ 2022 und 2023)</v>
      </c>
      <c r="C39" s="2" t="str">
        <f>HYPERLINK("#'HSMDEF-DEFI-REV - A_13_QI'!A1", "A_13_QI")</f>
        <v>A_13_QI</v>
      </c>
    </row>
    <row r="40" spans="2:3" x14ac:dyDescent="0.4">
      <c r="B40" s="2" t="str">
        <f>HYPERLINK("#'HSMDEF-DEFI-REV - A_13_AK'!A1", "Auffälligkeitskriterien: Art der Maßnahme in Maßnahmenstufe 1 (AJ 2022 und 2023)")</f>
        <v>Auffälligkeitskriterien: Art der Maßnahme in Maßnahmenstufe 1 (AJ 2022 und 2023)</v>
      </c>
      <c r="C40" s="2" t="str">
        <f>HYPERLINK("#'HSMDEF-DEFI-REV - A_13_AK'!A1", "A_13_AK")</f>
        <v>A_13_AK</v>
      </c>
    </row>
  </sheetData>
  <pageMargins left="0.7" right="0.7" top="0.75" bottom="0.75" header="0.3" footer="0.3"/>
  <pageSetup paperSize="9" orientation="portrait" horizontalDpi="300" verticalDpi="300"/>
</worksheet>
</file>

<file path=xl/worksheets/sheet9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6.4609375" customWidth="1"/>
    <col min="3" max="6" width="17.84375" customWidth="1"/>
  </cols>
  <sheetData>
    <row r="1" spans="1:6" x14ac:dyDescent="0.4">
      <c r="A1" s="2" t="str">
        <f>HYPERLINK("#'Auswahl Auswertungsmodul'!A1", "Zurück zum Start")</f>
        <v>Zurück zum Start</v>
      </c>
    </row>
    <row r="2" spans="1:6" x14ac:dyDescent="0.4">
      <c r="A2" s="2" t="str">
        <f>HYPERLINK("#'Auswahl HSMDEF-DEFI-REV'!A1", "Zurück")</f>
        <v>Zurück</v>
      </c>
    </row>
    <row r="3" spans="1:6" x14ac:dyDescent="0.4">
      <c r="B3" s="7" t="s">
        <v>4999</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4987</v>
      </c>
      <c r="D6" s="9" t="s">
        <v>3326</v>
      </c>
      <c r="E6" s="9" t="s">
        <v>4988</v>
      </c>
      <c r="F6" s="9" t="s">
        <v>3326</v>
      </c>
    </row>
    <row r="7" spans="1:6" x14ac:dyDescent="0.4">
      <c r="B7" s="16" t="s">
        <v>4655</v>
      </c>
      <c r="C7" s="9" t="s">
        <v>4987</v>
      </c>
      <c r="D7" s="9" t="s">
        <v>4443</v>
      </c>
      <c r="E7" s="9" t="s">
        <v>4988</v>
      </c>
      <c r="F7" s="9" t="s">
        <v>4443</v>
      </c>
    </row>
    <row r="8" spans="1:6" x14ac:dyDescent="0.4">
      <c r="B8" s="16" t="s">
        <v>4444</v>
      </c>
      <c r="C8" s="9" t="s">
        <v>1639</v>
      </c>
      <c r="D8" s="9" t="s">
        <v>4989</v>
      </c>
      <c r="E8" s="9" t="s">
        <v>3407</v>
      </c>
      <c r="F8" s="9" t="s">
        <v>4990</v>
      </c>
    </row>
    <row r="9" spans="1:6" x14ac:dyDescent="0.4">
      <c r="B9" s="9" t="s">
        <v>4446</v>
      </c>
      <c r="C9" s="9" t="s">
        <v>1586</v>
      </c>
      <c r="D9" s="9" t="s">
        <v>4447</v>
      </c>
      <c r="E9" s="9" t="s">
        <v>1586</v>
      </c>
      <c r="F9" s="9" t="s">
        <v>4447</v>
      </c>
    </row>
    <row r="10" spans="1:6" x14ac:dyDescent="0.4">
      <c r="B10" s="16" t="s">
        <v>4448</v>
      </c>
      <c r="C10" s="9" t="s">
        <v>1639</v>
      </c>
      <c r="D10" s="9" t="s">
        <v>4443</v>
      </c>
      <c r="E10" s="9" t="s">
        <v>3407</v>
      </c>
      <c r="F10" s="9" t="s">
        <v>4443</v>
      </c>
    </row>
    <row r="11" spans="1:6" x14ac:dyDescent="0.4">
      <c r="B11" s="9" t="s">
        <v>4664</v>
      </c>
      <c r="C11" s="9" t="s">
        <v>1639</v>
      </c>
      <c r="D11" s="9" t="s">
        <v>4443</v>
      </c>
      <c r="E11" s="9" t="s">
        <v>3407</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1848</v>
      </c>
      <c r="D15" s="9" t="s">
        <v>4991</v>
      </c>
      <c r="E15" s="9" t="s">
        <v>1693</v>
      </c>
      <c r="F15" s="9" t="s">
        <v>4992</v>
      </c>
    </row>
    <row r="16" spans="1:6" x14ac:dyDescent="0.4">
      <c r="B16" s="6" t="s">
        <v>4453</v>
      </c>
      <c r="C16" s="9" t="s">
        <v>1957</v>
      </c>
      <c r="D16" s="9" t="s">
        <v>4993</v>
      </c>
      <c r="E16" s="9" t="s">
        <v>1816</v>
      </c>
      <c r="F16" s="9" t="s">
        <v>4994</v>
      </c>
    </row>
    <row r="17" spans="2:6" x14ac:dyDescent="0.4">
      <c r="B17" s="9" t="s">
        <v>4455</v>
      </c>
      <c r="C17" s="9" t="s">
        <v>1957</v>
      </c>
      <c r="D17" s="9" t="s">
        <v>4443</v>
      </c>
      <c r="E17" s="9" t="s">
        <v>1816</v>
      </c>
      <c r="F17" s="9" t="s">
        <v>4443</v>
      </c>
    </row>
    <row r="18" spans="2:6" x14ac:dyDescent="0.4">
      <c r="B18" s="9" t="s">
        <v>4456</v>
      </c>
      <c r="C18" s="9" t="s">
        <v>1586</v>
      </c>
      <c r="D18" s="9" t="s">
        <v>4447</v>
      </c>
      <c r="E18" s="9" t="s">
        <v>1588</v>
      </c>
      <c r="F18" s="9" t="s">
        <v>4908</v>
      </c>
    </row>
    <row r="19" spans="2:6" x14ac:dyDescent="0.4">
      <c r="B19" s="9" t="s">
        <v>4457</v>
      </c>
      <c r="C19" s="9" t="s">
        <v>1586</v>
      </c>
      <c r="D19" s="9" t="s">
        <v>4447</v>
      </c>
      <c r="E19" s="9" t="s">
        <v>1588</v>
      </c>
      <c r="F19" s="9" t="s">
        <v>4908</v>
      </c>
    </row>
    <row r="20" spans="2:6" x14ac:dyDescent="0.4">
      <c r="B20" s="6" t="s">
        <v>4458</v>
      </c>
      <c r="C20" s="9" t="s">
        <v>1586</v>
      </c>
      <c r="D20" s="9" t="s">
        <v>4447</v>
      </c>
      <c r="E20" s="9" t="s">
        <v>1586</v>
      </c>
      <c r="F20" s="9" t="s">
        <v>4447</v>
      </c>
    </row>
    <row r="21" spans="2:6" x14ac:dyDescent="0.4">
      <c r="B21" s="21" t="s">
        <v>4459</v>
      </c>
      <c r="C21" s="22" t="s">
        <v>4437</v>
      </c>
      <c r="D21" s="22" t="s">
        <v>4437</v>
      </c>
      <c r="E21" s="22" t="s">
        <v>4437</v>
      </c>
      <c r="F21" s="22" t="s">
        <v>4437</v>
      </c>
    </row>
    <row r="22" spans="2:6" x14ac:dyDescent="0.4">
      <c r="B22" s="6" t="s">
        <v>4460</v>
      </c>
      <c r="C22" s="9" t="s">
        <v>1853</v>
      </c>
      <c r="D22" s="9" t="s">
        <v>4995</v>
      </c>
      <c r="E22" s="9" t="s">
        <v>1611</v>
      </c>
      <c r="F22" s="9" t="s">
        <v>4454</v>
      </c>
    </row>
    <row r="23" spans="2:6" x14ac:dyDescent="0.4">
      <c r="B23" s="6" t="s">
        <v>4462</v>
      </c>
      <c r="C23" s="9" t="s">
        <v>1595</v>
      </c>
      <c r="D23" s="9" t="s">
        <v>4996</v>
      </c>
      <c r="E23" s="9" t="s">
        <v>1625</v>
      </c>
      <c r="F23" s="9" t="s">
        <v>4461</v>
      </c>
    </row>
    <row r="24" spans="2:6" x14ac:dyDescent="0.4">
      <c r="B24" s="6" t="s">
        <v>4682</v>
      </c>
      <c r="C24" s="9" t="s">
        <v>1586</v>
      </c>
      <c r="D24" s="9" t="s">
        <v>4447</v>
      </c>
      <c r="E24" s="9" t="s">
        <v>1588</v>
      </c>
      <c r="F24" s="9" t="s">
        <v>4997</v>
      </c>
    </row>
    <row r="25" spans="2:6" x14ac:dyDescent="0.4">
      <c r="B25" s="6" t="s">
        <v>4464</v>
      </c>
      <c r="C25" s="9" t="s">
        <v>1588</v>
      </c>
      <c r="D25" s="9" t="s">
        <v>4543</v>
      </c>
      <c r="E25" s="9" t="s">
        <v>1595</v>
      </c>
      <c r="F25" s="9" t="s">
        <v>4998</v>
      </c>
    </row>
    <row r="26" spans="2:6" x14ac:dyDescent="0.4">
      <c r="B26" s="21" t="s">
        <v>4465</v>
      </c>
      <c r="C26" s="22" t="s">
        <v>4437</v>
      </c>
      <c r="D26" s="22" t="s">
        <v>4437</v>
      </c>
      <c r="E26" s="22" t="s">
        <v>4437</v>
      </c>
      <c r="F26" s="22" t="s">
        <v>4437</v>
      </c>
    </row>
    <row r="27" spans="2:6" x14ac:dyDescent="0.4">
      <c r="B27" s="6" t="s">
        <v>4466</v>
      </c>
      <c r="C27" s="9" t="s">
        <v>1586</v>
      </c>
      <c r="D27" s="9" t="s">
        <v>4467</v>
      </c>
      <c r="E27" s="9" t="s">
        <v>1597</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9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9.07421875" customWidth="1"/>
    <col min="3" max="4" width="17.84375" customWidth="1"/>
  </cols>
  <sheetData>
    <row r="1" spans="1:4" x14ac:dyDescent="0.4">
      <c r="A1" s="2" t="str">
        <f>HYPERLINK("#'Auswahl Auswertungsmodul'!A1", "Zurück zum Start")</f>
        <v>Zurück zum Start</v>
      </c>
    </row>
    <row r="2" spans="1:4" x14ac:dyDescent="0.4">
      <c r="A2" s="2" t="str">
        <f>HYPERLINK("#'Auswahl HSMDEF-DEFI-REV'!A1", "Zurück")</f>
        <v>Zurück</v>
      </c>
    </row>
    <row r="3" spans="1:4" x14ac:dyDescent="0.4">
      <c r="B3" s="7" t="s">
        <v>4568</v>
      </c>
    </row>
    <row r="4" spans="1:4" x14ac:dyDescent="0.4">
      <c r="B4" s="25" t="s">
        <v>4437</v>
      </c>
      <c r="C4" s="23" t="s">
        <v>4438</v>
      </c>
      <c r="D4" s="25" t="s">
        <v>4438</v>
      </c>
    </row>
    <row r="5" spans="1:4" x14ac:dyDescent="0.4">
      <c r="B5" s="24"/>
      <c r="C5" s="8" t="s">
        <v>4439</v>
      </c>
      <c r="D5" s="8" t="s">
        <v>4440</v>
      </c>
    </row>
    <row r="6" spans="1:4" x14ac:dyDescent="0.4">
      <c r="B6" s="16" t="s">
        <v>4441</v>
      </c>
      <c r="C6" s="9" t="s">
        <v>4561</v>
      </c>
      <c r="D6" s="9" t="s">
        <v>4443</v>
      </c>
    </row>
    <row r="7" spans="1:4" x14ac:dyDescent="0.4">
      <c r="B7" s="16" t="s">
        <v>4444</v>
      </c>
      <c r="C7" s="9" t="s">
        <v>1621</v>
      </c>
      <c r="D7" s="9" t="s">
        <v>4562</v>
      </c>
    </row>
    <row r="8" spans="1:4" x14ac:dyDescent="0.4">
      <c r="B8" s="9" t="s">
        <v>4446</v>
      </c>
      <c r="C8" s="9" t="s">
        <v>1586</v>
      </c>
      <c r="D8" s="9" t="s">
        <v>4447</v>
      </c>
    </row>
    <row r="9" spans="1:4" x14ac:dyDescent="0.4">
      <c r="B9" s="16" t="s">
        <v>4448</v>
      </c>
      <c r="C9" s="9" t="s">
        <v>1621</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1625</v>
      </c>
      <c r="D12" s="9" t="s">
        <v>4563</v>
      </c>
    </row>
    <row r="13" spans="1:4" x14ac:dyDescent="0.4">
      <c r="B13" s="6" t="s">
        <v>4453</v>
      </c>
      <c r="C13" s="9" t="s">
        <v>2034</v>
      </c>
      <c r="D13" s="9" t="s">
        <v>4564</v>
      </c>
    </row>
    <row r="14" spans="1:4" x14ac:dyDescent="0.4">
      <c r="B14" s="9" t="s">
        <v>4455</v>
      </c>
      <c r="C14" s="9" t="s">
        <v>1629</v>
      </c>
      <c r="D14" s="9" t="s">
        <v>4565</v>
      </c>
    </row>
    <row r="15" spans="1:4" x14ac:dyDescent="0.4">
      <c r="B15" s="9" t="s">
        <v>4456</v>
      </c>
      <c r="C15" s="9" t="s">
        <v>1588</v>
      </c>
      <c r="D15" s="9" t="s">
        <v>4471</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1736</v>
      </c>
      <c r="D19" s="9" t="s">
        <v>4566</v>
      </c>
    </row>
    <row r="20" spans="2:4" x14ac:dyDescent="0.4">
      <c r="B20" s="6" t="s">
        <v>4462</v>
      </c>
      <c r="C20" s="9" t="s">
        <v>1851</v>
      </c>
      <c r="D20" s="9" t="s">
        <v>4567</v>
      </c>
    </row>
    <row r="21" spans="2:4" x14ac:dyDescent="0.4">
      <c r="B21" s="6" t="s">
        <v>4464</v>
      </c>
      <c r="C21" s="9" t="s">
        <v>1586</v>
      </c>
      <c r="D21" s="9" t="s">
        <v>4447</v>
      </c>
    </row>
    <row r="22" spans="2:4" x14ac:dyDescent="0.4">
      <c r="B22" s="21" t="s">
        <v>4465</v>
      </c>
      <c r="C22" s="22" t="s">
        <v>4437</v>
      </c>
      <c r="D22" s="22" t="s">
        <v>4437</v>
      </c>
    </row>
    <row r="23" spans="2:4" x14ac:dyDescent="0.4">
      <c r="B23" s="6" t="s">
        <v>4466</v>
      </c>
      <c r="C23" s="9" t="s">
        <v>1584</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9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baseColWidth="10" defaultRowHeight="14.6" x14ac:dyDescent="0.4"/>
  <cols>
    <col min="2" max="2" width="9.69140625" customWidth="1"/>
    <col min="3" max="3" width="70.6914062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HSMDEF-DEFI-REV'!A1", "Zurück")</f>
        <v>Zurück</v>
      </c>
    </row>
    <row r="3" spans="1:15" x14ac:dyDescent="0.4">
      <c r="B3" s="7" t="s">
        <v>6287</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620</v>
      </c>
      <c r="C7" s="6" t="s">
        <v>569</v>
      </c>
      <c r="D7" s="9" t="s">
        <v>6277</v>
      </c>
      <c r="E7" s="9" t="s">
        <v>1851</v>
      </c>
      <c r="F7" s="9" t="s">
        <v>507</v>
      </c>
      <c r="G7" s="9" t="s">
        <v>5447</v>
      </c>
      <c r="H7" s="9" t="s">
        <v>1194</v>
      </c>
      <c r="I7" s="9" t="s">
        <v>6278</v>
      </c>
      <c r="J7" s="9" t="s">
        <v>2449</v>
      </c>
      <c r="K7" s="9" t="s">
        <v>6279</v>
      </c>
      <c r="L7" s="9" t="s">
        <v>507</v>
      </c>
      <c r="M7" s="9" t="s">
        <v>5447</v>
      </c>
      <c r="N7" s="9" t="s">
        <v>539</v>
      </c>
      <c r="O7" s="9" t="s">
        <v>5452</v>
      </c>
    </row>
    <row r="8" spans="1:15" ht="24.9" x14ac:dyDescent="0.4">
      <c r="B8" s="10" t="s">
        <v>621</v>
      </c>
      <c r="C8" s="10" t="s">
        <v>594</v>
      </c>
      <c r="D8" s="11" t="s">
        <v>6280</v>
      </c>
      <c r="E8" s="11" t="s">
        <v>1625</v>
      </c>
      <c r="F8" s="11" t="s">
        <v>162</v>
      </c>
      <c r="G8" s="11" t="s">
        <v>6281</v>
      </c>
      <c r="H8" s="11" t="s">
        <v>911</v>
      </c>
      <c r="I8" s="11" t="s">
        <v>6282</v>
      </c>
      <c r="J8" s="11" t="s">
        <v>162</v>
      </c>
      <c r="K8" s="11" t="s">
        <v>6281</v>
      </c>
      <c r="L8" s="11" t="s">
        <v>992</v>
      </c>
      <c r="M8" s="11" t="s">
        <v>6283</v>
      </c>
      <c r="N8" s="11" t="s">
        <v>162</v>
      </c>
      <c r="O8" s="11" t="s">
        <v>6281</v>
      </c>
    </row>
    <row r="9" spans="1:15" ht="24.9" x14ac:dyDescent="0.4">
      <c r="B9" s="6" t="s">
        <v>622</v>
      </c>
      <c r="C9" s="6" t="s">
        <v>368</v>
      </c>
      <c r="D9" s="9" t="s">
        <v>6284</v>
      </c>
      <c r="E9" s="9" t="s">
        <v>1661</v>
      </c>
      <c r="F9" s="9" t="s">
        <v>624</v>
      </c>
      <c r="G9" s="9" t="s">
        <v>5447</v>
      </c>
      <c r="H9" s="9" t="s">
        <v>6285</v>
      </c>
      <c r="I9" s="9" t="s">
        <v>6286</v>
      </c>
      <c r="J9" s="9" t="s">
        <v>3776</v>
      </c>
      <c r="K9" s="9" t="s">
        <v>5453</v>
      </c>
      <c r="L9" s="9" t="s">
        <v>624</v>
      </c>
      <c r="M9" s="9" t="s">
        <v>5447</v>
      </c>
      <c r="N9" s="9" t="s">
        <v>1954</v>
      </c>
      <c r="O9" s="9" t="s">
        <v>5452</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9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workbookViewId="0"/>
  </sheetViews>
  <sheetFormatPr baseColWidth="10" defaultRowHeight="14.6" x14ac:dyDescent="0.4"/>
  <cols>
    <col min="2" max="2" width="9.69140625" customWidth="1"/>
    <col min="3" max="3" width="85.6132812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HSMDEF-DEFI-REV'!A1", "Zurück")</f>
        <v>Zurück</v>
      </c>
    </row>
    <row r="3" spans="1:13" x14ac:dyDescent="0.4">
      <c r="B3" s="7" t="s">
        <v>5461</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61</v>
      </c>
      <c r="C7" s="21"/>
      <c r="D7" s="29"/>
      <c r="E7" s="29"/>
      <c r="F7" s="29"/>
      <c r="G7" s="29"/>
      <c r="H7" s="29"/>
      <c r="I7" s="29"/>
      <c r="J7" s="29"/>
      <c r="K7" s="29"/>
      <c r="L7" s="29"/>
      <c r="M7" s="29"/>
    </row>
    <row r="8" spans="1:13" ht="24.9" x14ac:dyDescent="0.4">
      <c r="B8" s="6" t="s">
        <v>180</v>
      </c>
      <c r="C8" s="6" t="s">
        <v>181</v>
      </c>
      <c r="D8" s="9" t="s">
        <v>5446</v>
      </c>
      <c r="E8" s="9" t="s">
        <v>1584</v>
      </c>
      <c r="F8" s="9" t="s">
        <v>183</v>
      </c>
      <c r="G8" s="9" t="s">
        <v>5447</v>
      </c>
      <c r="H8" s="9" t="s">
        <v>5448</v>
      </c>
      <c r="I8" s="9" t="s">
        <v>5449</v>
      </c>
      <c r="J8" s="9" t="s">
        <v>1672</v>
      </c>
      <c r="K8" s="9" t="s">
        <v>5450</v>
      </c>
      <c r="L8" s="9" t="s">
        <v>183</v>
      </c>
      <c r="M8" s="9" t="s">
        <v>5447</v>
      </c>
    </row>
    <row r="9" spans="1:13" x14ac:dyDescent="0.4">
      <c r="B9" s="21" t="s">
        <v>41</v>
      </c>
      <c r="C9" s="21"/>
      <c r="D9" s="29"/>
      <c r="E9" s="29"/>
      <c r="F9" s="29"/>
      <c r="G9" s="29"/>
      <c r="H9" s="29"/>
      <c r="I9" s="29"/>
      <c r="J9" s="29"/>
      <c r="K9" s="29"/>
      <c r="L9" s="29"/>
      <c r="M9" s="29"/>
    </row>
    <row r="10" spans="1:13" ht="24.9" x14ac:dyDescent="0.4">
      <c r="B10" s="6" t="s">
        <v>184</v>
      </c>
      <c r="C10" s="6" t="s">
        <v>139</v>
      </c>
      <c r="D10" s="9" t="s">
        <v>5451</v>
      </c>
      <c r="E10" s="9" t="s">
        <v>1586</v>
      </c>
      <c r="F10" s="9" t="s">
        <v>45</v>
      </c>
      <c r="G10" s="9" t="s">
        <v>5447</v>
      </c>
      <c r="H10" s="9" t="s">
        <v>899</v>
      </c>
      <c r="I10" s="9" t="s">
        <v>5452</v>
      </c>
      <c r="J10" s="9" t="s">
        <v>898</v>
      </c>
      <c r="K10" s="9" t="s">
        <v>5453</v>
      </c>
      <c r="L10" s="9" t="s">
        <v>45</v>
      </c>
      <c r="M10" s="9" t="s">
        <v>5447</v>
      </c>
    </row>
    <row r="11" spans="1:13" ht="24.9" x14ac:dyDescent="0.4">
      <c r="B11" s="6" t="s">
        <v>185</v>
      </c>
      <c r="C11" s="6" t="s">
        <v>43</v>
      </c>
      <c r="D11" s="9" t="s">
        <v>5454</v>
      </c>
      <c r="E11" s="9" t="s">
        <v>1595</v>
      </c>
      <c r="F11" s="9" t="s">
        <v>187</v>
      </c>
      <c r="G11" s="9" t="s">
        <v>5455</v>
      </c>
      <c r="H11" s="9" t="s">
        <v>1674</v>
      </c>
      <c r="I11" s="9" t="s">
        <v>5456</v>
      </c>
      <c r="J11" s="9" t="s">
        <v>1626</v>
      </c>
      <c r="K11" s="9" t="s">
        <v>5457</v>
      </c>
      <c r="L11" s="9" t="s">
        <v>187</v>
      </c>
      <c r="M11" s="9" t="s">
        <v>5455</v>
      </c>
    </row>
    <row r="12" spans="1:13" ht="24.9" x14ac:dyDescent="0.4">
      <c r="B12" s="6" t="s">
        <v>188</v>
      </c>
      <c r="C12" s="6" t="s">
        <v>47</v>
      </c>
      <c r="D12" s="9" t="s">
        <v>5458</v>
      </c>
      <c r="E12" s="9" t="s">
        <v>1595</v>
      </c>
      <c r="F12" s="9" t="s">
        <v>81</v>
      </c>
      <c r="G12" s="9" t="s">
        <v>5455</v>
      </c>
      <c r="H12" s="9" t="s">
        <v>81</v>
      </c>
      <c r="I12" s="9" t="s">
        <v>5455</v>
      </c>
      <c r="J12" s="9" t="s">
        <v>81</v>
      </c>
      <c r="K12" s="9" t="s">
        <v>5455</v>
      </c>
      <c r="L12" s="9" t="s">
        <v>81</v>
      </c>
      <c r="M12" s="9" t="s">
        <v>5455</v>
      </c>
    </row>
    <row r="13" spans="1:13" ht="24.9" x14ac:dyDescent="0.4">
      <c r="B13" s="6" t="s">
        <v>189</v>
      </c>
      <c r="C13" s="6" t="s">
        <v>51</v>
      </c>
      <c r="D13" s="9" t="s">
        <v>5459</v>
      </c>
      <c r="E13" s="9" t="s">
        <v>1586</v>
      </c>
      <c r="F13" s="9" t="s">
        <v>81</v>
      </c>
      <c r="G13" s="9" t="s">
        <v>5460</v>
      </c>
      <c r="H13" s="9" t="s">
        <v>80</v>
      </c>
      <c r="I13" s="9" t="s">
        <v>5459</v>
      </c>
      <c r="J13" s="9" t="s">
        <v>81</v>
      </c>
      <c r="K13" s="9" t="s">
        <v>5460</v>
      </c>
      <c r="L13" s="9" t="s">
        <v>81</v>
      </c>
      <c r="M13" s="9" t="s">
        <v>5460</v>
      </c>
    </row>
  </sheetData>
  <mergeCells count="11">
    <mergeCell ref="B7:M7"/>
    <mergeCell ref="B9:M9"/>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9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heetViews>
  <sheetFormatPr baseColWidth="10" defaultRowHeight="14.6" x14ac:dyDescent="0.4"/>
  <cols>
    <col min="2" max="2" width="9.69140625" customWidth="1"/>
    <col min="3" max="3" width="70.691406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HSMDEF-DEFI-REV'!A1", "Zurück")</f>
        <v>Zurück</v>
      </c>
    </row>
    <row r="3" spans="1:9" x14ac:dyDescent="0.4">
      <c r="B3" s="7" t="s">
        <v>6821</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620</v>
      </c>
      <c r="C6" s="6" t="s">
        <v>569</v>
      </c>
      <c r="D6" s="9" t="s">
        <v>1864</v>
      </c>
      <c r="E6" s="9" t="s">
        <v>1632</v>
      </c>
      <c r="F6" s="9" t="s">
        <v>3326</v>
      </c>
      <c r="G6" s="9" t="s">
        <v>1663</v>
      </c>
      <c r="H6" s="9" t="s">
        <v>1588</v>
      </c>
      <c r="I6" s="9" t="s">
        <v>3326</v>
      </c>
    </row>
    <row r="7" spans="1:9" x14ac:dyDescent="0.4">
      <c r="B7" s="10" t="s">
        <v>621</v>
      </c>
      <c r="C7" s="10" t="s">
        <v>594</v>
      </c>
      <c r="D7" s="11" t="s">
        <v>1665</v>
      </c>
      <c r="E7" s="11" t="s">
        <v>1586</v>
      </c>
      <c r="F7" s="11" t="s">
        <v>3326</v>
      </c>
      <c r="G7" s="11" t="s">
        <v>1586</v>
      </c>
      <c r="H7" s="11" t="s">
        <v>1586</v>
      </c>
      <c r="I7" s="11" t="s">
        <v>3326</v>
      </c>
    </row>
    <row r="8" spans="1:9" x14ac:dyDescent="0.4">
      <c r="B8" s="6" t="s">
        <v>622</v>
      </c>
      <c r="C8" s="6" t="s">
        <v>368</v>
      </c>
      <c r="D8" s="9" t="s">
        <v>1953</v>
      </c>
      <c r="E8" s="9" t="s">
        <v>1588</v>
      </c>
      <c r="F8" s="9" t="s">
        <v>3326</v>
      </c>
      <c r="G8" s="9" t="s">
        <v>1595</v>
      </c>
      <c r="H8" s="9" t="s">
        <v>1586</v>
      </c>
      <c r="I8" s="9" t="s">
        <v>3326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1.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CHE'!A1", "Zurück")</f>
        <v>Zurück</v>
      </c>
    </row>
    <row r="3" spans="1:7" x14ac:dyDescent="0.4">
      <c r="B3" s="7" t="s">
        <v>6874</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3360</v>
      </c>
      <c r="C6" s="5" t="s">
        <v>1940</v>
      </c>
      <c r="D6" s="5" t="s">
        <v>1676</v>
      </c>
      <c r="E6" s="5" t="s">
        <v>1953</v>
      </c>
      <c r="F6" s="5" t="s">
        <v>1584</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9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heetViews>
  <sheetFormatPr baseColWidth="10" defaultRowHeight="14.6" x14ac:dyDescent="0.4"/>
  <cols>
    <col min="2" max="2" width="9.69140625" customWidth="1"/>
    <col min="3" max="3" width="85.6132812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HSMDEF-DEFI-REV'!A1", "Zurück")</f>
        <v>Zurück</v>
      </c>
    </row>
    <row r="3" spans="1:9" x14ac:dyDescent="0.4">
      <c r="B3" s="7" t="s">
        <v>6787</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61</v>
      </c>
      <c r="C6" s="21"/>
      <c r="D6" s="29"/>
      <c r="E6" s="29"/>
      <c r="F6" s="29"/>
      <c r="G6" s="29"/>
      <c r="H6" s="29"/>
      <c r="I6" s="29"/>
    </row>
    <row r="7" spans="1:9" x14ac:dyDescent="0.4">
      <c r="B7" s="6" t="s">
        <v>180</v>
      </c>
      <c r="C7" s="6" t="s">
        <v>181</v>
      </c>
      <c r="D7" s="9" t="s">
        <v>1637</v>
      </c>
      <c r="E7" s="9" t="s">
        <v>1625</v>
      </c>
      <c r="F7" s="9" t="s">
        <v>3326</v>
      </c>
      <c r="G7" s="9" t="s">
        <v>1594</v>
      </c>
      <c r="H7" s="9" t="s">
        <v>1595</v>
      </c>
      <c r="I7" s="9" t="s">
        <v>3326</v>
      </c>
    </row>
    <row r="8" spans="1:9" x14ac:dyDescent="0.4">
      <c r="B8" s="21" t="s">
        <v>41</v>
      </c>
      <c r="C8" s="21"/>
      <c r="D8" s="29"/>
      <c r="E8" s="29"/>
      <c r="F8" s="29"/>
      <c r="G8" s="29"/>
      <c r="H8" s="29"/>
      <c r="I8" s="29"/>
    </row>
    <row r="9" spans="1:9" x14ac:dyDescent="0.4">
      <c r="B9" s="6" t="s">
        <v>184</v>
      </c>
      <c r="C9" s="6" t="s">
        <v>139</v>
      </c>
      <c r="D9" s="9" t="s">
        <v>1584</v>
      </c>
      <c r="E9" s="9" t="s">
        <v>1588</v>
      </c>
      <c r="F9" s="9" t="s">
        <v>3326</v>
      </c>
      <c r="G9" s="9" t="s">
        <v>1595</v>
      </c>
      <c r="H9" s="9" t="s">
        <v>1588</v>
      </c>
      <c r="I9" s="9" t="s">
        <v>3326</v>
      </c>
    </row>
    <row r="10" spans="1:9" x14ac:dyDescent="0.4">
      <c r="B10" s="6" t="s">
        <v>185</v>
      </c>
      <c r="C10" s="6" t="s">
        <v>43</v>
      </c>
      <c r="D10" s="9" t="s">
        <v>1625</v>
      </c>
      <c r="E10" s="9" t="s">
        <v>1586</v>
      </c>
      <c r="F10" s="9" t="s">
        <v>3326</v>
      </c>
      <c r="G10" s="9" t="s">
        <v>1597</v>
      </c>
      <c r="H10" s="9" t="s">
        <v>1586</v>
      </c>
      <c r="I10" s="9" t="s">
        <v>3326</v>
      </c>
    </row>
    <row r="11" spans="1:9" x14ac:dyDescent="0.4">
      <c r="B11" s="6" t="s">
        <v>188</v>
      </c>
      <c r="C11" s="6" t="s">
        <v>47</v>
      </c>
      <c r="D11" s="9" t="s">
        <v>1595</v>
      </c>
      <c r="E11" s="9" t="s">
        <v>1586</v>
      </c>
      <c r="F11" s="9" t="s">
        <v>3326</v>
      </c>
      <c r="G11" s="9" t="s">
        <v>1586</v>
      </c>
      <c r="H11" s="9" t="s">
        <v>1586</v>
      </c>
      <c r="I11" s="9" t="s">
        <v>3326</v>
      </c>
    </row>
    <row r="12" spans="1:9" x14ac:dyDescent="0.4">
      <c r="B12" s="6" t="s">
        <v>189</v>
      </c>
      <c r="C12" s="6" t="s">
        <v>51</v>
      </c>
      <c r="D12" s="9" t="s">
        <v>1595</v>
      </c>
      <c r="E12" s="9" t="s">
        <v>1588</v>
      </c>
      <c r="F12" s="9" t="s">
        <v>3326</v>
      </c>
      <c r="G12" s="9" t="s">
        <v>1586</v>
      </c>
      <c r="H12" s="9" t="s">
        <v>1586</v>
      </c>
      <c r="I12" s="9" t="s">
        <v>3326</v>
      </c>
    </row>
  </sheetData>
  <mergeCells count="6">
    <mergeCell ref="B8:I8"/>
    <mergeCell ref="B4:B5"/>
    <mergeCell ref="C4:C5"/>
    <mergeCell ref="D4:F4"/>
    <mergeCell ref="G4:I4"/>
    <mergeCell ref="B6:I6"/>
  </mergeCells>
  <pageMargins left="0.7" right="0.7" top="0.75" bottom="0.75" header="0.3" footer="0.3"/>
  <pageSetup paperSize="9" orientation="portrait" horizontalDpi="300" verticalDpi="300"/>
</worksheet>
</file>

<file path=xl/worksheets/sheet9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3.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HSMDEF-DEFI-REV'!A1", "Zurück")</f>
        <v>Zurück</v>
      </c>
    </row>
    <row r="3" spans="1:7" x14ac:dyDescent="0.4">
      <c r="B3" s="7" t="s">
        <v>6898</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6826</v>
      </c>
      <c r="C6" s="5" t="s">
        <v>1663</v>
      </c>
      <c r="D6" s="5" t="s">
        <v>1586</v>
      </c>
      <c r="E6" s="5" t="s">
        <v>1663</v>
      </c>
      <c r="F6" s="5" t="s">
        <v>1588</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9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106.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HSMDEF-DEFI-REV'!A1", "Zurück")</f>
        <v>Zurück</v>
      </c>
    </row>
    <row r="3" spans="1:7" x14ac:dyDescent="0.4">
      <c r="B3" s="7" t="s">
        <v>6862</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2012</v>
      </c>
      <c r="C6" s="5" t="s">
        <v>1588</v>
      </c>
      <c r="D6" s="5" t="s">
        <v>1586</v>
      </c>
      <c r="E6" s="5" t="s">
        <v>1851</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9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95.92187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HSMDEF-DEFI-REV'!A1", "Zurück")</f>
        <v>Zurück</v>
      </c>
    </row>
    <row r="3" spans="1:5" x14ac:dyDescent="0.4">
      <c r="B3" s="7" t="s">
        <v>7085</v>
      </c>
    </row>
    <row r="4" spans="1:5" x14ac:dyDescent="0.4">
      <c r="B4" s="4" t="s">
        <v>6916</v>
      </c>
      <c r="C4" s="3" t="s">
        <v>6917</v>
      </c>
      <c r="D4" s="3" t="s">
        <v>6918</v>
      </c>
      <c r="E4" s="3" t="s">
        <v>6919</v>
      </c>
    </row>
    <row r="5" spans="1:5" x14ac:dyDescent="0.4">
      <c r="B5" s="6" t="s">
        <v>7031</v>
      </c>
      <c r="C5" s="5" t="s">
        <v>1599</v>
      </c>
      <c r="D5" s="5" t="s">
        <v>7070</v>
      </c>
      <c r="E5" s="5" t="s">
        <v>7071</v>
      </c>
    </row>
    <row r="6" spans="1:5" x14ac:dyDescent="0.4">
      <c r="B6" s="10" t="s">
        <v>7072</v>
      </c>
      <c r="C6" s="14" t="s">
        <v>1601</v>
      </c>
      <c r="D6" s="14" t="s">
        <v>7073</v>
      </c>
      <c r="E6" s="14" t="s">
        <v>7074</v>
      </c>
    </row>
    <row r="7" spans="1:5" x14ac:dyDescent="0.4">
      <c r="B7" s="6" t="s">
        <v>7075</v>
      </c>
      <c r="C7" s="5" t="s">
        <v>1594</v>
      </c>
      <c r="D7" s="5" t="s">
        <v>7076</v>
      </c>
      <c r="E7" s="5" t="s">
        <v>7077</v>
      </c>
    </row>
    <row r="8" spans="1:5" x14ac:dyDescent="0.4">
      <c r="B8" s="10" t="s">
        <v>7078</v>
      </c>
      <c r="C8" s="14" t="s">
        <v>1695</v>
      </c>
      <c r="D8" s="14" t="s">
        <v>7079</v>
      </c>
      <c r="E8" s="14" t="s">
        <v>7071</v>
      </c>
    </row>
    <row r="9" spans="1:5" x14ac:dyDescent="0.4">
      <c r="B9" s="6" t="s">
        <v>7080</v>
      </c>
      <c r="C9" s="5" t="s">
        <v>1698</v>
      </c>
      <c r="D9" s="5" t="s">
        <v>7081</v>
      </c>
      <c r="E9" s="5" t="s">
        <v>7082</v>
      </c>
    </row>
    <row r="10" spans="1:5" x14ac:dyDescent="0.4">
      <c r="B10" s="10" t="s">
        <v>3356</v>
      </c>
      <c r="C10" s="14" t="s">
        <v>3407</v>
      </c>
      <c r="D10" s="14" t="s">
        <v>7083</v>
      </c>
      <c r="E10" s="14" t="s">
        <v>7084</v>
      </c>
    </row>
  </sheetData>
  <pageMargins left="0.7" right="0.7" top="0.75" bottom="0.75" header="0.3" footer="0.3"/>
  <pageSetup paperSize="9" orientation="portrait" horizontalDpi="300" verticalDpi="300"/>
</worksheet>
</file>

<file path=xl/worksheets/sheet9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baseColWidth="10" defaultRowHeight="14.6" x14ac:dyDescent="0.4"/>
  <cols>
    <col min="2" max="2" width="9.69140625" customWidth="1"/>
    <col min="3" max="3" width="70.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HSMDEF-DEFI-REV'!A1", "Zurück")</f>
        <v>Zurück</v>
      </c>
    </row>
    <row r="3" spans="1:5" x14ac:dyDescent="0.4">
      <c r="B3" s="7" t="s">
        <v>625</v>
      </c>
    </row>
    <row r="4" spans="1:5" x14ac:dyDescent="0.4">
      <c r="B4" s="25" t="s">
        <v>36</v>
      </c>
      <c r="C4" s="25" t="s">
        <v>345</v>
      </c>
      <c r="D4" s="23" t="s">
        <v>38</v>
      </c>
      <c r="E4" s="25" t="s">
        <v>38</v>
      </c>
    </row>
    <row r="5" spans="1:5" x14ac:dyDescent="0.4">
      <c r="B5" s="24"/>
      <c r="C5" s="24"/>
      <c r="D5" s="8" t="s">
        <v>39</v>
      </c>
      <c r="E5" s="8" t="s">
        <v>40</v>
      </c>
    </row>
    <row r="6" spans="1:5" ht="24.9" x14ac:dyDescent="0.4">
      <c r="B6" s="6" t="s">
        <v>620</v>
      </c>
      <c r="C6" s="6" t="s">
        <v>569</v>
      </c>
      <c r="D6" s="9" t="s">
        <v>506</v>
      </c>
      <c r="E6" s="9" t="s">
        <v>507</v>
      </c>
    </row>
    <row r="7" spans="1:5" ht="24.9" x14ac:dyDescent="0.4">
      <c r="B7" s="10" t="s">
        <v>621</v>
      </c>
      <c r="C7" s="10" t="s">
        <v>594</v>
      </c>
      <c r="D7" s="11" t="s">
        <v>161</v>
      </c>
      <c r="E7" s="11" t="s">
        <v>162</v>
      </c>
    </row>
    <row r="8" spans="1:5" ht="24.9" x14ac:dyDescent="0.4">
      <c r="B8" s="6" t="s">
        <v>622</v>
      </c>
      <c r="C8" s="6" t="s">
        <v>368</v>
      </c>
      <c r="D8" s="9" t="s">
        <v>623</v>
      </c>
      <c r="E8" s="9" t="s">
        <v>624</v>
      </c>
    </row>
  </sheetData>
  <mergeCells count="3">
    <mergeCell ref="B4:B5"/>
    <mergeCell ref="C4:C5"/>
    <mergeCell ref="D4:E4"/>
  </mergeCells>
  <pageMargins left="0.7" right="0.7" top="0.75" bottom="0.75" header="0.3" footer="0.3"/>
  <pageSetup paperSize="9" orientation="portrait" horizontalDpi="300" verticalDpi="300"/>
</worksheet>
</file>

<file path=xl/worksheets/sheet9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4.6" x14ac:dyDescent="0.4"/>
  <cols>
    <col min="2" max="2" width="9.69140625" customWidth="1"/>
    <col min="3" max="3" width="85.613281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HSMDEF-DEFI-REV'!A1", "Zurück")</f>
        <v>Zurück</v>
      </c>
    </row>
    <row r="3" spans="1:5" x14ac:dyDescent="0.4">
      <c r="B3" s="7" t="s">
        <v>190</v>
      </c>
    </row>
    <row r="4" spans="1:5" x14ac:dyDescent="0.4">
      <c r="B4" s="25" t="s">
        <v>36</v>
      </c>
      <c r="C4" s="25" t="s">
        <v>37</v>
      </c>
      <c r="D4" s="23" t="s">
        <v>38</v>
      </c>
      <c r="E4" s="25" t="s">
        <v>38</v>
      </c>
    </row>
    <row r="5" spans="1:5" x14ac:dyDescent="0.4">
      <c r="B5" s="24"/>
      <c r="C5" s="24"/>
      <c r="D5" s="8" t="s">
        <v>39</v>
      </c>
      <c r="E5" s="8" t="s">
        <v>40</v>
      </c>
    </row>
    <row r="6" spans="1:5" x14ac:dyDescent="0.4">
      <c r="B6" s="21" t="s">
        <v>61</v>
      </c>
      <c r="C6" s="21"/>
      <c r="D6" s="29"/>
      <c r="E6" s="29"/>
    </row>
    <row r="7" spans="1:5" ht="24.9" x14ac:dyDescent="0.4">
      <c r="B7" s="6" t="s">
        <v>180</v>
      </c>
      <c r="C7" s="6" t="s">
        <v>181</v>
      </c>
      <c r="D7" s="9" t="s">
        <v>182</v>
      </c>
      <c r="E7" s="9" t="s">
        <v>183</v>
      </c>
    </row>
    <row r="8" spans="1:5" x14ac:dyDescent="0.4">
      <c r="B8" s="21" t="s">
        <v>41</v>
      </c>
      <c r="C8" s="21"/>
      <c r="D8" s="29"/>
      <c r="E8" s="29"/>
    </row>
    <row r="9" spans="1:5" ht="24.9" x14ac:dyDescent="0.4">
      <c r="B9" s="6" t="s">
        <v>184</v>
      </c>
      <c r="C9" s="6" t="s">
        <v>139</v>
      </c>
      <c r="D9" s="9" t="s">
        <v>44</v>
      </c>
      <c r="E9" s="9" t="s">
        <v>45</v>
      </c>
    </row>
    <row r="10" spans="1:5" ht="24.9" x14ac:dyDescent="0.4">
      <c r="B10" s="6" t="s">
        <v>185</v>
      </c>
      <c r="C10" s="6" t="s">
        <v>43</v>
      </c>
      <c r="D10" s="9" t="s">
        <v>186</v>
      </c>
      <c r="E10" s="9" t="s">
        <v>187</v>
      </c>
    </row>
    <row r="11" spans="1:5" ht="24.9" x14ac:dyDescent="0.4">
      <c r="B11" s="6" t="s">
        <v>188</v>
      </c>
      <c r="C11" s="6" t="s">
        <v>47</v>
      </c>
      <c r="D11" s="9" t="s">
        <v>80</v>
      </c>
      <c r="E11" s="9" t="s">
        <v>81</v>
      </c>
    </row>
    <row r="12" spans="1:5" ht="24.9" x14ac:dyDescent="0.4">
      <c r="B12" s="6" t="s">
        <v>189</v>
      </c>
      <c r="C12" s="6" t="s">
        <v>51</v>
      </c>
      <c r="D12" s="9" t="s">
        <v>80</v>
      </c>
      <c r="E12" s="9" t="s">
        <v>81</v>
      </c>
    </row>
  </sheetData>
  <mergeCells count="5">
    <mergeCell ref="B4:B5"/>
    <mergeCell ref="C4:C5"/>
    <mergeCell ref="D4:E4"/>
    <mergeCell ref="B6:E6"/>
    <mergeCell ref="B8:E8"/>
  </mergeCells>
  <pageMargins left="0.7" right="0.7" top="0.75" bottom="0.75" header="0.3" footer="0.3"/>
  <pageSetup paperSize="9" orientation="portrait" horizontalDpi="300" verticalDpi="300"/>
</worksheet>
</file>

<file path=xl/worksheets/sheet9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baseColWidth="10" defaultRowHeight="14.6" x14ac:dyDescent="0.4"/>
  <cols>
    <col min="2" max="2" width="9.69140625" customWidth="1"/>
    <col min="3" max="3" width="70.6914062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HSMDEF-DEFI-REV'!A1", "Zurück")</f>
        <v>Zurück</v>
      </c>
    </row>
    <row r="3" spans="1:7" x14ac:dyDescent="0.4">
      <c r="B3" s="7" t="s">
        <v>1270</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620</v>
      </c>
      <c r="C6" s="6" t="s">
        <v>569</v>
      </c>
      <c r="D6" s="9" t="s">
        <v>1264</v>
      </c>
      <c r="E6" s="9" t="s">
        <v>1265</v>
      </c>
      <c r="F6" s="9" t="s">
        <v>539</v>
      </c>
      <c r="G6" s="9" t="s">
        <v>539</v>
      </c>
    </row>
    <row r="7" spans="1:7" ht="24.9" x14ac:dyDescent="0.4">
      <c r="B7" s="10" t="s">
        <v>621</v>
      </c>
      <c r="C7" s="10" t="s">
        <v>594</v>
      </c>
      <c r="D7" s="11" t="s">
        <v>1266</v>
      </c>
      <c r="E7" s="11" t="s">
        <v>1267</v>
      </c>
      <c r="F7" s="11" t="s">
        <v>162</v>
      </c>
      <c r="G7" s="11" t="s">
        <v>162</v>
      </c>
    </row>
    <row r="8" spans="1:7" ht="24.9" x14ac:dyDescent="0.4">
      <c r="B8" s="6" t="s">
        <v>622</v>
      </c>
      <c r="C8" s="6" t="s">
        <v>368</v>
      </c>
      <c r="D8" s="9" t="s">
        <v>1268</v>
      </c>
      <c r="E8" s="9" t="s">
        <v>1269</v>
      </c>
      <c r="F8" s="9" t="s">
        <v>624</v>
      </c>
      <c r="G8" s="9" t="s">
        <v>624</v>
      </c>
    </row>
    <row r="9" spans="1:7" x14ac:dyDescent="0.4">
      <c r="B9"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9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baseColWidth="10" defaultRowHeight="14.6" x14ac:dyDescent="0.4"/>
  <cols>
    <col min="2" max="2" width="9.69140625" customWidth="1"/>
    <col min="3" max="3" width="85.6132812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HSMDEF-DEFI-REV'!A1", "Zurück")</f>
        <v>Zurück</v>
      </c>
    </row>
    <row r="3" spans="1:7" x14ac:dyDescent="0.4">
      <c r="B3" s="7" t="s">
        <v>928</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61</v>
      </c>
      <c r="C6" s="21"/>
      <c r="D6" s="29"/>
      <c r="E6" s="29"/>
      <c r="F6" s="29"/>
      <c r="G6" s="29"/>
    </row>
    <row r="7" spans="1:7" ht="24.9" x14ac:dyDescent="0.4">
      <c r="B7" s="6" t="s">
        <v>180</v>
      </c>
      <c r="C7" s="6" t="s">
        <v>181</v>
      </c>
      <c r="D7" s="9" t="s">
        <v>923</v>
      </c>
      <c r="E7" s="9" t="s">
        <v>924</v>
      </c>
      <c r="F7" s="9" t="s">
        <v>925</v>
      </c>
      <c r="G7" s="9" t="s">
        <v>183</v>
      </c>
    </row>
    <row r="8" spans="1:7" x14ac:dyDescent="0.4">
      <c r="B8" s="21" t="s">
        <v>41</v>
      </c>
      <c r="C8" s="21"/>
      <c r="D8" s="29"/>
      <c r="E8" s="29"/>
      <c r="F8" s="29"/>
      <c r="G8" s="29"/>
    </row>
    <row r="9" spans="1:7" ht="24.9" x14ac:dyDescent="0.4">
      <c r="B9" s="6" t="s">
        <v>184</v>
      </c>
      <c r="C9" s="6" t="s">
        <v>139</v>
      </c>
      <c r="D9" s="9" t="s">
        <v>45</v>
      </c>
      <c r="E9" s="9" t="s">
        <v>44</v>
      </c>
      <c r="F9" s="9" t="s">
        <v>45</v>
      </c>
      <c r="G9" s="9" t="s">
        <v>45</v>
      </c>
    </row>
    <row r="10" spans="1:7" ht="24.9" x14ac:dyDescent="0.4">
      <c r="B10" s="6" t="s">
        <v>185</v>
      </c>
      <c r="C10" s="6" t="s">
        <v>43</v>
      </c>
      <c r="D10" s="9" t="s">
        <v>926</v>
      </c>
      <c r="E10" s="9" t="s">
        <v>927</v>
      </c>
      <c r="F10" s="9" t="s">
        <v>187</v>
      </c>
      <c r="G10" s="9" t="s">
        <v>187</v>
      </c>
    </row>
    <row r="11" spans="1:7" ht="24.9" x14ac:dyDescent="0.4">
      <c r="B11" s="6" t="s">
        <v>188</v>
      </c>
      <c r="C11" s="6" t="s">
        <v>47</v>
      </c>
      <c r="D11" s="9" t="s">
        <v>80</v>
      </c>
      <c r="E11" s="9" t="s">
        <v>81</v>
      </c>
      <c r="F11" s="9" t="s">
        <v>81</v>
      </c>
      <c r="G11" s="9" t="s">
        <v>81</v>
      </c>
    </row>
    <row r="12" spans="1:7" ht="24.9" x14ac:dyDescent="0.4">
      <c r="B12" s="6" t="s">
        <v>189</v>
      </c>
      <c r="C12" s="6" t="s">
        <v>51</v>
      </c>
      <c r="D12" s="9" t="s">
        <v>81</v>
      </c>
      <c r="E12" s="9" t="s">
        <v>80</v>
      </c>
      <c r="F12" s="9" t="s">
        <v>81</v>
      </c>
      <c r="G12" s="9" t="s">
        <v>81</v>
      </c>
    </row>
    <row r="13" spans="1:7" x14ac:dyDescent="0.4">
      <c r="B13" s="13" t="s">
        <v>859</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9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heetViews>
  <sheetFormatPr baseColWidth="10" defaultRowHeight="14.6" x14ac:dyDescent="0.4"/>
  <cols>
    <col min="2" max="2" width="9.69140625" customWidth="1"/>
    <col min="3" max="3" width="70.69140625" customWidth="1"/>
    <col min="4" max="4" width="250.69140625" customWidth="1"/>
  </cols>
  <sheetData>
    <row r="1" spans="1:4" x14ac:dyDescent="0.4">
      <c r="A1" s="2" t="str">
        <f>HYPERLINK("#'Auswahl Auswertungsmodul'!A1", "Zurück zum Start")</f>
        <v>Zurück zum Start</v>
      </c>
    </row>
    <row r="2" spans="1:4" x14ac:dyDescent="0.4">
      <c r="A2" s="2" t="str">
        <f>HYPERLINK("#'Auswahl HSMDEF-DEFI-REV'!A1", "Zurück")</f>
        <v>Zurück</v>
      </c>
    </row>
    <row r="3" spans="1:4" x14ac:dyDescent="0.4">
      <c r="B3" s="7" t="s">
        <v>1503</v>
      </c>
    </row>
    <row r="4" spans="1:4" x14ac:dyDescent="0.4">
      <c r="B4" s="3" t="s">
        <v>36</v>
      </c>
      <c r="C4" s="4" t="s">
        <v>345</v>
      </c>
      <c r="D4" s="4" t="s">
        <v>1028</v>
      </c>
    </row>
    <row r="5" spans="1:4" ht="186.45" x14ac:dyDescent="0.4">
      <c r="B5" s="5" t="s">
        <v>620</v>
      </c>
      <c r="C5" s="6" t="s">
        <v>569</v>
      </c>
      <c r="D5" s="6" t="s">
        <v>1500</v>
      </c>
    </row>
    <row r="6" spans="1:4" ht="62.15" x14ac:dyDescent="0.4">
      <c r="B6" s="14" t="s">
        <v>621</v>
      </c>
      <c r="C6" s="10" t="s">
        <v>594</v>
      </c>
      <c r="D6" s="10" t="s">
        <v>1501</v>
      </c>
    </row>
    <row r="7" spans="1:4" ht="62.15" x14ac:dyDescent="0.4">
      <c r="B7" s="5" t="s">
        <v>622</v>
      </c>
      <c r="C7" s="6" t="s">
        <v>368</v>
      </c>
      <c r="D7" s="6" t="s">
        <v>1502</v>
      </c>
    </row>
  </sheetData>
  <pageMargins left="0.7" right="0.7" top="0.75" bottom="0.75" header="0.3" footer="0.3"/>
  <pageSetup paperSize="9" orientation="portrait" horizontalDpi="300" verticalDpi="300"/>
</worksheet>
</file>

<file path=xl/worksheets/sheet9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baseColWidth="10" defaultRowHeight="14.6" x14ac:dyDescent="0.4"/>
  <cols>
    <col min="2" max="2" width="9.69140625" customWidth="1"/>
    <col min="3" max="3" width="85.61328125" customWidth="1"/>
    <col min="4" max="4" width="172.23046875" customWidth="1"/>
  </cols>
  <sheetData>
    <row r="1" spans="1:4" x14ac:dyDescent="0.4">
      <c r="A1" s="2" t="str">
        <f>HYPERLINK("#'Auswahl Auswertungsmodul'!A1", "Zurück zum Start")</f>
        <v>Zurück zum Start</v>
      </c>
    </row>
    <row r="2" spans="1:4" x14ac:dyDescent="0.4">
      <c r="A2" s="2" t="str">
        <f>HYPERLINK("#'Auswahl HSMDEF-DEFI-REV'!A1", "Zurück")</f>
        <v>Zurück</v>
      </c>
    </row>
    <row r="3" spans="1:4" x14ac:dyDescent="0.4">
      <c r="B3" s="7" t="s">
        <v>1057</v>
      </c>
    </row>
    <row r="4" spans="1:4" x14ac:dyDescent="0.4">
      <c r="B4" s="3" t="s">
        <v>36</v>
      </c>
      <c r="C4" s="4" t="s">
        <v>37</v>
      </c>
      <c r="D4" s="4" t="s">
        <v>1028</v>
      </c>
    </row>
    <row r="5" spans="1:4" x14ac:dyDescent="0.4">
      <c r="B5" s="21" t="s">
        <v>61</v>
      </c>
      <c r="C5" s="21"/>
      <c r="D5" s="21"/>
    </row>
    <row r="6" spans="1:4" ht="37.299999999999997" x14ac:dyDescent="0.4">
      <c r="B6" s="5" t="s">
        <v>180</v>
      </c>
      <c r="C6" s="6" t="s">
        <v>181</v>
      </c>
      <c r="D6" s="6" t="s">
        <v>1056</v>
      </c>
    </row>
    <row r="7" spans="1:4" x14ac:dyDescent="0.4">
      <c r="B7" s="21" t="s">
        <v>41</v>
      </c>
      <c r="C7" s="21"/>
      <c r="D7" s="21"/>
    </row>
    <row r="8" spans="1:4" x14ac:dyDescent="0.4">
      <c r="B8" s="5" t="s">
        <v>185</v>
      </c>
      <c r="C8" s="6" t="s">
        <v>43</v>
      </c>
      <c r="D8" s="6" t="s">
        <v>1042</v>
      </c>
    </row>
    <row r="9" spans="1:4" x14ac:dyDescent="0.4">
      <c r="B9" s="5" t="s">
        <v>188</v>
      </c>
      <c r="C9" s="6" t="s">
        <v>47</v>
      </c>
      <c r="D9" s="6" t="s">
        <v>1042</v>
      </c>
    </row>
  </sheetData>
  <mergeCells count="2">
    <mergeCell ref="B5:D5"/>
    <mergeCell ref="B7:D7"/>
  </mergeCells>
  <pageMargins left="0.7" right="0.7" top="0.75" bottom="0.75" header="0.3" footer="0.3"/>
  <pageSetup paperSize="9" orientation="portrait" horizontalDpi="300" verticalDpi="30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4.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CHE'!A1", "Zurück")</f>
        <v>Zurück</v>
      </c>
    </row>
    <row r="3" spans="1:7" x14ac:dyDescent="0.4">
      <c r="B3" s="7" t="s">
        <v>6842</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1594</v>
      </c>
      <c r="C6" s="5" t="s">
        <v>1586</v>
      </c>
      <c r="D6" s="5" t="s">
        <v>1586</v>
      </c>
      <c r="E6" s="5" t="s">
        <v>1663</v>
      </c>
      <c r="F6" s="5" t="s">
        <v>1586</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9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baseColWidth="10" defaultRowHeight="14.6" x14ac:dyDescent="0.4"/>
  <cols>
    <col min="2" max="2" width="9.69140625" customWidth="1"/>
    <col min="3" max="3" width="85.6132812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HSMDEF-DEFI-REV'!A1", "Zurück")</f>
        <v>Zurück</v>
      </c>
    </row>
    <row r="3" spans="1:7" x14ac:dyDescent="0.4">
      <c r="B3" s="7" t="s">
        <v>1675</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61</v>
      </c>
      <c r="C6" s="21"/>
      <c r="D6" s="29"/>
      <c r="E6" s="29"/>
      <c r="F6" s="29"/>
      <c r="G6" s="29"/>
    </row>
    <row r="7" spans="1:7" ht="24.9" x14ac:dyDescent="0.4">
      <c r="B7" s="6" t="s">
        <v>180</v>
      </c>
      <c r="C7" s="6" t="s">
        <v>181</v>
      </c>
      <c r="D7" s="9" t="s">
        <v>1637</v>
      </c>
      <c r="E7" s="9" t="s">
        <v>1672</v>
      </c>
      <c r="F7" s="9" t="s">
        <v>183</v>
      </c>
      <c r="G7" s="9" t="s">
        <v>183</v>
      </c>
    </row>
    <row r="8" spans="1:7" x14ac:dyDescent="0.4">
      <c r="B8" s="21" t="s">
        <v>41</v>
      </c>
      <c r="C8" s="21"/>
      <c r="D8" s="29"/>
      <c r="E8" s="29"/>
      <c r="F8" s="29"/>
      <c r="G8" s="29"/>
    </row>
    <row r="9" spans="1:7" ht="24.9" x14ac:dyDescent="0.4">
      <c r="B9" s="6" t="s">
        <v>184</v>
      </c>
      <c r="C9" s="6" t="s">
        <v>139</v>
      </c>
      <c r="D9" s="9" t="s">
        <v>1584</v>
      </c>
      <c r="E9" s="9" t="s">
        <v>898</v>
      </c>
      <c r="F9" s="9" t="s">
        <v>45</v>
      </c>
      <c r="G9" s="9" t="s">
        <v>45</v>
      </c>
    </row>
    <row r="10" spans="1:7" ht="24.9" x14ac:dyDescent="0.4">
      <c r="B10" s="6" t="s">
        <v>185</v>
      </c>
      <c r="C10" s="6" t="s">
        <v>43</v>
      </c>
      <c r="D10" s="9" t="s">
        <v>1625</v>
      </c>
      <c r="E10" s="9" t="s">
        <v>1673</v>
      </c>
      <c r="F10" s="9" t="s">
        <v>1674</v>
      </c>
      <c r="G10" s="9" t="s">
        <v>187</v>
      </c>
    </row>
    <row r="11" spans="1:7" ht="24.9" x14ac:dyDescent="0.4">
      <c r="B11" s="6" t="s">
        <v>188</v>
      </c>
      <c r="C11" s="6" t="s">
        <v>47</v>
      </c>
      <c r="D11" s="9" t="s">
        <v>1595</v>
      </c>
      <c r="E11" s="9" t="s">
        <v>81</v>
      </c>
      <c r="F11" s="9" t="s">
        <v>81</v>
      </c>
      <c r="G11" s="9" t="s">
        <v>81</v>
      </c>
    </row>
    <row r="12" spans="1:7" ht="24.9" x14ac:dyDescent="0.4">
      <c r="B12" s="6" t="s">
        <v>189</v>
      </c>
      <c r="C12" s="6" t="s">
        <v>51</v>
      </c>
      <c r="D12" s="9" t="s">
        <v>1595</v>
      </c>
      <c r="E12" s="9" t="s">
        <v>81</v>
      </c>
      <c r="F12" s="9" t="s">
        <v>81</v>
      </c>
      <c r="G12" s="9" t="s">
        <v>81</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9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baseColWidth="10" defaultRowHeight="14.6" x14ac:dyDescent="0.4"/>
  <cols>
    <col min="2" max="2" width="9.69140625" customWidth="1"/>
    <col min="3" max="3" width="41" customWidth="1"/>
    <col min="4" max="4" width="9.69140625" customWidth="1"/>
    <col min="5" max="5" width="38.4609375" customWidth="1"/>
  </cols>
  <sheetData>
    <row r="1" spans="1:5" x14ac:dyDescent="0.4">
      <c r="A1" s="2" t="str">
        <f>HYPERLINK("#'Auswahl Auswertungsmodul'!A1", "Zurück zum Start")</f>
        <v>Zurück zum Start</v>
      </c>
    </row>
    <row r="2" spans="1:5" x14ac:dyDescent="0.4">
      <c r="A2" s="2" t="str">
        <f>HYPERLINK("#'Auswahl HSMDEF-DEFI-REV'!A1", "Zurück")</f>
        <v>Zurück</v>
      </c>
    </row>
    <row r="3" spans="1:5" x14ac:dyDescent="0.4">
      <c r="B3" s="7" t="s">
        <v>1763</v>
      </c>
    </row>
    <row r="4" spans="1:5" x14ac:dyDescent="0.4">
      <c r="B4" s="3" t="s">
        <v>36</v>
      </c>
      <c r="C4" s="4" t="s">
        <v>37</v>
      </c>
      <c r="D4" s="3" t="s">
        <v>1747</v>
      </c>
      <c r="E4" s="4" t="s">
        <v>1028</v>
      </c>
    </row>
    <row r="5" spans="1:5" x14ac:dyDescent="0.4">
      <c r="B5" s="21" t="s">
        <v>41</v>
      </c>
      <c r="C5" s="21"/>
      <c r="D5" s="30"/>
      <c r="E5" s="21"/>
    </row>
    <row r="6" spans="1:5" x14ac:dyDescent="0.4">
      <c r="B6" s="5" t="s">
        <v>185</v>
      </c>
      <c r="C6" s="6" t="s">
        <v>43</v>
      </c>
      <c r="D6" s="5" t="s">
        <v>10</v>
      </c>
      <c r="E6" s="6" t="s">
        <v>1758</v>
      </c>
    </row>
  </sheetData>
  <mergeCells count="1">
    <mergeCell ref="B5:E5"/>
  </mergeCells>
  <pageMargins left="0.7" right="0.7" top="0.75" bottom="0.75" header="0.3" footer="0.3"/>
  <pageSetup paperSize="9" orientation="portrait" horizontalDpi="300" verticalDpi="300"/>
</worksheet>
</file>

<file path=xl/worksheets/sheet9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baseColWidth="10" defaultRowHeight="14.6" x14ac:dyDescent="0.4"/>
  <cols>
    <col min="2" max="2" width="9.69140625" customWidth="1"/>
    <col min="3" max="3" width="70.6914062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HSMDEF-DEFI-REV'!A1", "Zurück")</f>
        <v>Zurück</v>
      </c>
    </row>
    <row r="3" spans="1:7" x14ac:dyDescent="0.4">
      <c r="B3" s="7" t="s">
        <v>1955</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620</v>
      </c>
      <c r="C6" s="6" t="s">
        <v>569</v>
      </c>
      <c r="D6" s="9" t="s">
        <v>1864</v>
      </c>
      <c r="E6" s="9" t="s">
        <v>1952</v>
      </c>
      <c r="F6" s="9" t="s">
        <v>539</v>
      </c>
      <c r="G6" s="9" t="s">
        <v>539</v>
      </c>
    </row>
    <row r="7" spans="1:7" ht="24.9" x14ac:dyDescent="0.4">
      <c r="B7" s="10" t="s">
        <v>621</v>
      </c>
      <c r="C7" s="10" t="s">
        <v>594</v>
      </c>
      <c r="D7" s="11" t="s">
        <v>1665</v>
      </c>
      <c r="E7" s="11" t="s">
        <v>162</v>
      </c>
      <c r="F7" s="11" t="s">
        <v>162</v>
      </c>
      <c r="G7" s="11" t="s">
        <v>162</v>
      </c>
    </row>
    <row r="8" spans="1:7" ht="24.9" x14ac:dyDescent="0.4">
      <c r="B8" s="6" t="s">
        <v>622</v>
      </c>
      <c r="C8" s="6" t="s">
        <v>368</v>
      </c>
      <c r="D8" s="9" t="s">
        <v>1953</v>
      </c>
      <c r="E8" s="9" t="s">
        <v>1954</v>
      </c>
      <c r="F8" s="9" t="s">
        <v>624</v>
      </c>
      <c r="G8" s="9" t="s">
        <v>1954</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9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63.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HSMDEF-DEFI-REV'!A1", "Zurück")</f>
        <v>Zurück</v>
      </c>
    </row>
    <row r="3" spans="1:5" x14ac:dyDescent="0.4">
      <c r="B3" s="7" t="s">
        <v>2164</v>
      </c>
    </row>
    <row r="4" spans="1:5" x14ac:dyDescent="0.4">
      <c r="B4" s="3" t="s">
        <v>36</v>
      </c>
      <c r="C4" s="4" t="s">
        <v>2081</v>
      </c>
      <c r="D4" s="3" t="s">
        <v>1747</v>
      </c>
      <c r="E4" s="4" t="s">
        <v>1028</v>
      </c>
    </row>
    <row r="5" spans="1:5" ht="74.599999999999994" x14ac:dyDescent="0.4">
      <c r="B5" s="5" t="s">
        <v>620</v>
      </c>
      <c r="C5" s="6" t="s">
        <v>569</v>
      </c>
      <c r="D5" s="5" t="s">
        <v>7</v>
      </c>
      <c r="E5" s="6" t="s">
        <v>2162</v>
      </c>
    </row>
    <row r="6" spans="1:5" x14ac:dyDescent="0.4">
      <c r="B6" s="14" t="s">
        <v>620</v>
      </c>
      <c r="C6" s="10" t="s">
        <v>569</v>
      </c>
      <c r="D6" s="14" t="s">
        <v>10</v>
      </c>
      <c r="E6" s="10" t="s">
        <v>1803</v>
      </c>
    </row>
    <row r="7" spans="1:5" x14ac:dyDescent="0.4">
      <c r="B7" s="5" t="s">
        <v>620</v>
      </c>
      <c r="C7" s="6" t="s">
        <v>569</v>
      </c>
      <c r="D7" s="5" t="s">
        <v>13</v>
      </c>
      <c r="E7" s="6" t="s">
        <v>2139</v>
      </c>
    </row>
    <row r="8" spans="1:5" x14ac:dyDescent="0.4">
      <c r="B8" s="14" t="s">
        <v>622</v>
      </c>
      <c r="C8" s="10" t="s">
        <v>368</v>
      </c>
      <c r="D8" s="14" t="s">
        <v>7</v>
      </c>
      <c r="E8" s="10" t="s">
        <v>2163</v>
      </c>
    </row>
    <row r="9" spans="1:5" x14ac:dyDescent="0.4">
      <c r="B9" s="5" t="s">
        <v>622</v>
      </c>
      <c r="C9" s="6" t="s">
        <v>368</v>
      </c>
      <c r="D9" s="5" t="s">
        <v>13</v>
      </c>
      <c r="E9" s="6" t="s">
        <v>2139</v>
      </c>
    </row>
  </sheetData>
  <pageMargins left="0.7" right="0.7" top="0.75" bottom="0.75" header="0.3" footer="0.3"/>
  <pageSetup paperSize="9" orientation="portrait" horizontalDpi="300" verticalDpi="300"/>
</worksheet>
</file>

<file path=xl/worksheets/sheet9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baseColWidth="10" defaultRowHeight="14.6" x14ac:dyDescent="0.4"/>
  <cols>
    <col min="2" max="2" width="9.69140625" customWidth="1"/>
    <col min="3" max="3" width="85.61328125" customWidth="1"/>
    <col min="4" max="4" width="22.69140625" customWidth="1"/>
    <col min="5" max="5" width="44.4609375" customWidth="1"/>
    <col min="6" max="6" width="30.69140625" customWidth="1"/>
  </cols>
  <sheetData>
    <row r="1" spans="1:6" x14ac:dyDescent="0.4">
      <c r="A1" s="2" t="str">
        <f>HYPERLINK("#'Auswahl Auswertungsmodul'!A1", "Zurück zum Start")</f>
        <v>Zurück zum Start</v>
      </c>
    </row>
    <row r="2" spans="1:6" x14ac:dyDescent="0.4">
      <c r="A2" s="2" t="str">
        <f>HYPERLINK("#'Auswahl HSMDEF-DEFI-REV'!A1", "Zurück")</f>
        <v>Zurück</v>
      </c>
    </row>
    <row r="3" spans="1:6" x14ac:dyDescent="0.4">
      <c r="B3" s="7" t="s">
        <v>2317</v>
      </c>
    </row>
    <row r="4" spans="1:6" x14ac:dyDescent="0.4">
      <c r="B4" s="25" t="s">
        <v>36</v>
      </c>
      <c r="C4" s="25" t="s">
        <v>37</v>
      </c>
      <c r="D4" s="26" t="s">
        <v>1580</v>
      </c>
      <c r="E4" s="23" t="s">
        <v>1581</v>
      </c>
      <c r="F4" s="25" t="s">
        <v>1581</v>
      </c>
    </row>
    <row r="5" spans="1:6" x14ac:dyDescent="0.4">
      <c r="B5" s="24"/>
      <c r="C5" s="24"/>
      <c r="D5" s="27"/>
      <c r="E5" s="8" t="s">
        <v>2287</v>
      </c>
      <c r="F5" s="8" t="s">
        <v>34</v>
      </c>
    </row>
    <row r="6" spans="1:6" x14ac:dyDescent="0.4">
      <c r="B6" s="21" t="s">
        <v>61</v>
      </c>
      <c r="C6" s="21"/>
      <c r="D6" s="29"/>
      <c r="E6" s="29"/>
      <c r="F6" s="29"/>
    </row>
    <row r="7" spans="1:6" ht="24.9" x14ac:dyDescent="0.4">
      <c r="B7" s="6" t="s">
        <v>180</v>
      </c>
      <c r="C7" s="6" t="s">
        <v>181</v>
      </c>
      <c r="D7" s="9" t="s">
        <v>1637</v>
      </c>
      <c r="E7" s="9" t="s">
        <v>1002</v>
      </c>
      <c r="F7" s="9" t="s">
        <v>1734</v>
      </c>
    </row>
    <row r="8" spans="1:6" x14ac:dyDescent="0.4">
      <c r="B8" s="21" t="s">
        <v>41</v>
      </c>
      <c r="C8" s="21"/>
      <c r="D8" s="29"/>
      <c r="E8" s="29"/>
      <c r="F8" s="29"/>
    </row>
    <row r="9" spans="1:6" ht="24.9" x14ac:dyDescent="0.4">
      <c r="B9" s="6" t="s">
        <v>184</v>
      </c>
      <c r="C9" s="6" t="s">
        <v>139</v>
      </c>
      <c r="D9" s="9" t="s">
        <v>1584</v>
      </c>
      <c r="E9" s="9" t="s">
        <v>899</v>
      </c>
      <c r="F9" s="9" t="s">
        <v>45</v>
      </c>
    </row>
    <row r="10" spans="1:6" ht="24.9" x14ac:dyDescent="0.4">
      <c r="B10" s="6" t="s">
        <v>185</v>
      </c>
      <c r="C10" s="6" t="s">
        <v>43</v>
      </c>
      <c r="D10" s="9" t="s">
        <v>1625</v>
      </c>
      <c r="E10" s="9" t="s">
        <v>1674</v>
      </c>
      <c r="F10" s="9" t="s">
        <v>187</v>
      </c>
    </row>
    <row r="11" spans="1:6" ht="24.9" x14ac:dyDescent="0.4">
      <c r="B11" s="6" t="s">
        <v>188</v>
      </c>
      <c r="C11" s="6" t="s">
        <v>47</v>
      </c>
      <c r="D11" s="9" t="s">
        <v>1595</v>
      </c>
      <c r="E11" s="9" t="s">
        <v>81</v>
      </c>
      <c r="F11" s="9" t="s">
        <v>81</v>
      </c>
    </row>
    <row r="12" spans="1:6" ht="24.9" x14ac:dyDescent="0.4">
      <c r="B12" s="6" t="s">
        <v>189</v>
      </c>
      <c r="C12" s="6" t="s">
        <v>51</v>
      </c>
      <c r="D12" s="9" t="s">
        <v>1595</v>
      </c>
      <c r="E12" s="9" t="s">
        <v>80</v>
      </c>
      <c r="F12" s="9" t="s">
        <v>81</v>
      </c>
    </row>
  </sheetData>
  <mergeCells count="6">
    <mergeCell ref="B8:F8"/>
    <mergeCell ref="B4:B5"/>
    <mergeCell ref="C4:C5"/>
    <mergeCell ref="D4:D5"/>
    <mergeCell ref="E4:F4"/>
    <mergeCell ref="B6:F6"/>
  </mergeCells>
  <pageMargins left="0.7" right="0.7" top="0.75" bottom="0.75" header="0.3" footer="0.3"/>
  <pageSetup paperSize="9" orientation="portrait" horizontalDpi="300" verticalDpi="300"/>
</worksheet>
</file>

<file path=xl/worksheets/sheet9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85.613281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HSMDEF-DEFI-REV'!A1", "Zurück")</f>
        <v>Zurück</v>
      </c>
    </row>
    <row r="3" spans="1:5" x14ac:dyDescent="0.4">
      <c r="B3" s="7" t="s">
        <v>2357</v>
      </c>
    </row>
    <row r="4" spans="1:5" x14ac:dyDescent="0.4">
      <c r="B4" s="3" t="s">
        <v>36</v>
      </c>
      <c r="C4" s="4" t="s">
        <v>37</v>
      </c>
      <c r="D4" s="3" t="s">
        <v>1747</v>
      </c>
      <c r="E4" s="4" t="s">
        <v>1028</v>
      </c>
    </row>
    <row r="5" spans="1:5" x14ac:dyDescent="0.4">
      <c r="B5" s="21" t="s">
        <v>61</v>
      </c>
      <c r="C5" s="21"/>
      <c r="D5" s="30"/>
      <c r="E5" s="21"/>
    </row>
    <row r="6" spans="1:5" ht="24.9" x14ac:dyDescent="0.4">
      <c r="B6" s="5" t="s">
        <v>180</v>
      </c>
      <c r="C6" s="6" t="s">
        <v>181</v>
      </c>
      <c r="D6" s="5" t="s">
        <v>25</v>
      </c>
      <c r="E6" s="6" t="s">
        <v>2355</v>
      </c>
    </row>
    <row r="7" spans="1:5" ht="37.299999999999997" x14ac:dyDescent="0.4">
      <c r="B7" s="5" t="s">
        <v>180</v>
      </c>
      <c r="C7" s="6" t="s">
        <v>181</v>
      </c>
      <c r="D7" s="5" t="s">
        <v>33</v>
      </c>
      <c r="E7" s="6" t="s">
        <v>2356</v>
      </c>
    </row>
  </sheetData>
  <mergeCells count="1">
    <mergeCell ref="B5:E5"/>
  </mergeCells>
  <pageMargins left="0.7" right="0.7" top="0.75" bottom="0.75" header="0.3" footer="0.3"/>
  <pageSetup paperSize="9" orientation="portrait" horizontalDpi="300" verticalDpi="300"/>
</worksheet>
</file>

<file path=xl/worksheets/sheet9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baseColWidth="10" defaultRowHeight="14.6" x14ac:dyDescent="0.4"/>
  <cols>
    <col min="2" max="2" width="9.69140625" customWidth="1"/>
    <col min="3" max="3" width="70.69140625" customWidth="1"/>
    <col min="4" max="4" width="22.69140625" customWidth="1"/>
    <col min="5" max="5" width="25.53515625" customWidth="1"/>
    <col min="6" max="6" width="49.61328125" customWidth="1"/>
    <col min="7" max="7" width="69.3046875" customWidth="1"/>
    <col min="8" max="8" width="30.69140625" customWidth="1"/>
  </cols>
  <sheetData>
    <row r="1" spans="1:8" x14ac:dyDescent="0.4">
      <c r="A1" s="2" t="str">
        <f>HYPERLINK("#'Auswahl Auswertungsmodul'!A1", "Zurück zum Start")</f>
        <v>Zurück zum Start</v>
      </c>
    </row>
    <row r="2" spans="1:8" x14ac:dyDescent="0.4">
      <c r="A2" s="2" t="str">
        <f>HYPERLINK("#'Auswahl HSMDEF-DEFI-REV'!A1", "Zurück")</f>
        <v>Zurück</v>
      </c>
    </row>
    <row r="3" spans="1:8" x14ac:dyDescent="0.4">
      <c r="B3" s="7" t="s">
        <v>2529</v>
      </c>
    </row>
    <row r="4" spans="1:8" x14ac:dyDescent="0.4">
      <c r="B4" s="25" t="s">
        <v>36</v>
      </c>
      <c r="C4" s="25" t="s">
        <v>345</v>
      </c>
      <c r="D4" s="26" t="s">
        <v>1580</v>
      </c>
      <c r="E4" s="23" t="s">
        <v>1581</v>
      </c>
      <c r="F4" s="25" t="s">
        <v>1581</v>
      </c>
      <c r="G4" s="25" t="s">
        <v>1581</v>
      </c>
      <c r="H4" s="25" t="s">
        <v>1581</v>
      </c>
    </row>
    <row r="5" spans="1:8" x14ac:dyDescent="0.4">
      <c r="B5" s="24"/>
      <c r="C5" s="24"/>
      <c r="D5" s="27"/>
      <c r="E5" s="8" t="s">
        <v>2400</v>
      </c>
      <c r="F5" s="8" t="s">
        <v>2401</v>
      </c>
      <c r="G5" s="8" t="s">
        <v>2402</v>
      </c>
      <c r="H5" s="8" t="s">
        <v>34</v>
      </c>
    </row>
    <row r="6" spans="1:8" ht="24.9" x14ac:dyDescent="0.4">
      <c r="B6" s="6" t="s">
        <v>620</v>
      </c>
      <c r="C6" s="6" t="s">
        <v>569</v>
      </c>
      <c r="D6" s="9" t="s">
        <v>1864</v>
      </c>
      <c r="E6" s="9" t="s">
        <v>539</v>
      </c>
      <c r="F6" s="9" t="s">
        <v>2527</v>
      </c>
      <c r="G6" s="9" t="s">
        <v>507</v>
      </c>
      <c r="H6" s="9" t="s">
        <v>539</v>
      </c>
    </row>
    <row r="7" spans="1:8" ht="24.9" x14ac:dyDescent="0.4">
      <c r="B7" s="10" t="s">
        <v>621</v>
      </c>
      <c r="C7" s="10" t="s">
        <v>594</v>
      </c>
      <c r="D7" s="11" t="s">
        <v>1665</v>
      </c>
      <c r="E7" s="11" t="s">
        <v>162</v>
      </c>
      <c r="F7" s="11" t="s">
        <v>911</v>
      </c>
      <c r="G7" s="11" t="s">
        <v>162</v>
      </c>
      <c r="H7" s="11" t="s">
        <v>162</v>
      </c>
    </row>
    <row r="8" spans="1:8" ht="24.9" x14ac:dyDescent="0.4">
      <c r="B8" s="6" t="s">
        <v>622</v>
      </c>
      <c r="C8" s="6" t="s">
        <v>368</v>
      </c>
      <c r="D8" s="9" t="s">
        <v>1953</v>
      </c>
      <c r="E8" s="9" t="s">
        <v>1954</v>
      </c>
      <c r="F8" s="9" t="s">
        <v>2528</v>
      </c>
      <c r="G8" s="9" t="s">
        <v>624</v>
      </c>
      <c r="H8" s="9" t="s">
        <v>624</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9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63.69140625" customWidth="1"/>
    <col min="4" max="4" width="9.69140625" customWidth="1"/>
    <col min="5" max="5" width="113.921875" customWidth="1"/>
  </cols>
  <sheetData>
    <row r="1" spans="1:5" x14ac:dyDescent="0.4">
      <c r="A1" s="2" t="str">
        <f>HYPERLINK("#'Auswahl Auswertungsmodul'!A1", "Zurück zum Start")</f>
        <v>Zurück zum Start</v>
      </c>
    </row>
    <row r="2" spans="1:5" x14ac:dyDescent="0.4">
      <c r="A2" s="2" t="str">
        <f>HYPERLINK("#'Auswahl HSMDEF-DEFI-REV'!A1", "Zurück")</f>
        <v>Zurück</v>
      </c>
    </row>
    <row r="3" spans="1:5" x14ac:dyDescent="0.4">
      <c r="B3" s="7" t="s">
        <v>2735</v>
      </c>
    </row>
    <row r="4" spans="1:5" x14ac:dyDescent="0.4">
      <c r="B4" s="3" t="s">
        <v>36</v>
      </c>
      <c r="C4" s="4" t="s">
        <v>2081</v>
      </c>
      <c r="D4" s="3" t="s">
        <v>1747</v>
      </c>
      <c r="E4" s="4" t="s">
        <v>1028</v>
      </c>
    </row>
    <row r="5" spans="1:5" x14ac:dyDescent="0.4">
      <c r="B5" s="5" t="s">
        <v>620</v>
      </c>
      <c r="C5" s="6" t="s">
        <v>569</v>
      </c>
      <c r="D5" s="5" t="s">
        <v>27</v>
      </c>
      <c r="E5" s="6" t="s">
        <v>2733</v>
      </c>
    </row>
    <row r="6" spans="1:5" x14ac:dyDescent="0.4">
      <c r="B6" s="14" t="s">
        <v>620</v>
      </c>
      <c r="C6" s="10" t="s">
        <v>569</v>
      </c>
      <c r="D6" s="14" t="s">
        <v>33</v>
      </c>
      <c r="E6" s="10" t="s">
        <v>2725</v>
      </c>
    </row>
    <row r="7" spans="1:5" x14ac:dyDescent="0.4">
      <c r="B7" s="5" t="s">
        <v>622</v>
      </c>
      <c r="C7" s="6" t="s">
        <v>368</v>
      </c>
      <c r="D7" s="5" t="s">
        <v>27</v>
      </c>
      <c r="E7" s="6" t="s">
        <v>2734</v>
      </c>
    </row>
  </sheetData>
  <pageMargins left="0.7" right="0.7" top="0.75" bottom="0.75" header="0.3" footer="0.3"/>
  <pageSetup paperSize="9" orientation="portrait" horizontalDpi="300" verticalDpi="300"/>
</worksheet>
</file>

<file path=xl/worksheets/sheet9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4.6" x14ac:dyDescent="0.4"/>
  <cols>
    <col min="2" max="2" width="9.69140625" customWidth="1"/>
    <col min="3" max="3" width="85.61328125" customWidth="1"/>
    <col min="4" max="4" width="22.69140625" customWidth="1"/>
    <col min="5" max="5" width="35.69140625" customWidth="1"/>
  </cols>
  <sheetData>
    <row r="1" spans="1:5" x14ac:dyDescent="0.4">
      <c r="A1" s="2" t="str">
        <f>HYPERLINK("#'Auswahl Auswertungsmodul'!A1", "Zurück zum Start")</f>
        <v>Zurück zum Start</v>
      </c>
    </row>
    <row r="2" spans="1:5" x14ac:dyDescent="0.4">
      <c r="A2" s="2" t="str">
        <f>HYPERLINK("#'Auswahl HSMDEF-DEFI-REV'!A1", "Zurück")</f>
        <v>Zurück</v>
      </c>
    </row>
    <row r="3" spans="1:5" x14ac:dyDescent="0.4">
      <c r="B3" s="7" t="s">
        <v>2875</v>
      </c>
    </row>
    <row r="4" spans="1:5" x14ac:dyDescent="0.4">
      <c r="B4" s="25" t="s">
        <v>36</v>
      </c>
      <c r="C4" s="25" t="s">
        <v>37</v>
      </c>
      <c r="D4" s="26" t="s">
        <v>1580</v>
      </c>
      <c r="E4" s="12" t="s">
        <v>1581</v>
      </c>
    </row>
    <row r="5" spans="1:5" x14ac:dyDescent="0.4">
      <c r="B5" s="24"/>
      <c r="C5" s="24"/>
      <c r="D5" s="27"/>
      <c r="E5" s="8" t="s">
        <v>2851</v>
      </c>
    </row>
    <row r="6" spans="1:5" x14ac:dyDescent="0.4">
      <c r="B6" s="21" t="s">
        <v>61</v>
      </c>
      <c r="C6" s="21"/>
      <c r="D6" s="29"/>
      <c r="E6" s="29"/>
    </row>
    <row r="7" spans="1:5" ht="24.9" x14ac:dyDescent="0.4">
      <c r="B7" s="6" t="s">
        <v>180</v>
      </c>
      <c r="C7" s="6" t="s">
        <v>181</v>
      </c>
      <c r="D7" s="9" t="s">
        <v>1637</v>
      </c>
      <c r="E7" s="9" t="s">
        <v>183</v>
      </c>
    </row>
    <row r="8" spans="1:5" x14ac:dyDescent="0.4">
      <c r="B8" s="21" t="s">
        <v>41</v>
      </c>
      <c r="C8" s="21"/>
      <c r="D8" s="29"/>
      <c r="E8" s="29"/>
    </row>
    <row r="9" spans="1:5" ht="24.9" x14ac:dyDescent="0.4">
      <c r="B9" s="6" t="s">
        <v>184</v>
      </c>
      <c r="C9" s="6" t="s">
        <v>139</v>
      </c>
      <c r="D9" s="9" t="s">
        <v>1584</v>
      </c>
      <c r="E9" s="9" t="s">
        <v>45</v>
      </c>
    </row>
    <row r="10" spans="1:5" ht="24.9" x14ac:dyDescent="0.4">
      <c r="B10" s="6" t="s">
        <v>185</v>
      </c>
      <c r="C10" s="6" t="s">
        <v>43</v>
      </c>
      <c r="D10" s="9" t="s">
        <v>1625</v>
      </c>
      <c r="E10" s="9" t="s">
        <v>187</v>
      </c>
    </row>
    <row r="11" spans="1:5" ht="24.9" x14ac:dyDescent="0.4">
      <c r="B11" s="6" t="s">
        <v>188</v>
      </c>
      <c r="C11" s="6" t="s">
        <v>47</v>
      </c>
      <c r="D11" s="9" t="s">
        <v>1595</v>
      </c>
      <c r="E11" s="9" t="s">
        <v>81</v>
      </c>
    </row>
    <row r="12" spans="1:5" ht="24.9" x14ac:dyDescent="0.4">
      <c r="B12" s="6" t="s">
        <v>189</v>
      </c>
      <c r="C12" s="6" t="s">
        <v>51</v>
      </c>
      <c r="D12" s="9" t="s">
        <v>1595</v>
      </c>
      <c r="E12" s="9" t="s">
        <v>81</v>
      </c>
    </row>
  </sheetData>
  <mergeCells count="5">
    <mergeCell ref="B4:B5"/>
    <mergeCell ref="C4:C5"/>
    <mergeCell ref="D4:D5"/>
    <mergeCell ref="B6:E6"/>
    <mergeCell ref="B8:E8"/>
  </mergeCells>
  <pageMargins left="0.7" right="0.7" top="0.75" bottom="0.75" header="0.3" footer="0.3"/>
  <pageSetup paperSize="9" orientation="portrait" horizontalDpi="300" verticalDpi="300"/>
</worksheet>
</file>

<file path=xl/worksheets/sheet9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HSMDEF-DEFI-REV'!A1", "Zurück")</f>
        <v>Zurück</v>
      </c>
    </row>
  </sheetData>
  <pageMargins left="0.7" right="0.7" top="0.75" bottom="0.75" header="0.3" footer="0.3"/>
  <pageSetup paperSize="9" orientation="portrait" horizontalDpi="300" verticalDpi="30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85.61328125"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CHE'!A1", "Zurück")</f>
        <v>Zurück</v>
      </c>
    </row>
    <row r="3" spans="1:5" x14ac:dyDescent="0.4">
      <c r="B3" s="7" t="s">
        <v>6956</v>
      </c>
    </row>
    <row r="4" spans="1:5" x14ac:dyDescent="0.4">
      <c r="B4" s="4" t="s">
        <v>6916</v>
      </c>
      <c r="C4" s="3" t="s">
        <v>6917</v>
      </c>
      <c r="D4" s="3" t="s">
        <v>6918</v>
      </c>
      <c r="E4" s="3" t="s">
        <v>6919</v>
      </c>
    </row>
    <row r="5" spans="1:5" x14ac:dyDescent="0.4">
      <c r="B5" s="6" t="s">
        <v>6939</v>
      </c>
      <c r="C5" s="5" t="s">
        <v>5118</v>
      </c>
      <c r="D5" s="5" t="s">
        <v>6940</v>
      </c>
      <c r="E5" s="5" t="s">
        <v>6941</v>
      </c>
    </row>
    <row r="6" spans="1:5" x14ac:dyDescent="0.4">
      <c r="B6" s="10" t="s">
        <v>6942</v>
      </c>
      <c r="C6" s="14" t="s">
        <v>2002</v>
      </c>
      <c r="D6" s="14" t="s">
        <v>6943</v>
      </c>
      <c r="E6" s="14" t="s">
        <v>6944</v>
      </c>
    </row>
    <row r="7" spans="1:5" x14ac:dyDescent="0.4">
      <c r="B7" s="6" t="s">
        <v>6945</v>
      </c>
      <c r="C7" s="5" t="s">
        <v>3695</v>
      </c>
      <c r="D7" s="5" t="s">
        <v>6946</v>
      </c>
      <c r="E7" s="5" t="s">
        <v>6947</v>
      </c>
    </row>
    <row r="8" spans="1:5" x14ac:dyDescent="0.4">
      <c r="B8" s="10" t="s">
        <v>6948</v>
      </c>
      <c r="C8" s="14" t="s">
        <v>3655</v>
      </c>
      <c r="D8" s="14" t="s">
        <v>6949</v>
      </c>
      <c r="E8" s="14" t="s">
        <v>6950</v>
      </c>
    </row>
    <row r="9" spans="1:5" x14ac:dyDescent="0.4">
      <c r="B9" s="6" t="s">
        <v>6951</v>
      </c>
      <c r="C9" s="5" t="s">
        <v>1944</v>
      </c>
      <c r="D9" s="5" t="s">
        <v>6952</v>
      </c>
      <c r="E9" s="5" t="s">
        <v>6953</v>
      </c>
    </row>
    <row r="10" spans="1:5" x14ac:dyDescent="0.4">
      <c r="B10" s="10" t="s">
        <v>3356</v>
      </c>
      <c r="C10" s="14" t="s">
        <v>4663</v>
      </c>
      <c r="D10" s="14" t="s">
        <v>6954</v>
      </c>
      <c r="E10" s="14" t="s">
        <v>6955</v>
      </c>
    </row>
  </sheetData>
  <pageMargins left="0.7" right="0.7" top="0.75" bottom="0.75" header="0.3" footer="0.3"/>
  <pageSetup paperSize="9" orientation="portrait" horizontalDpi="300" verticalDpi="300"/>
</worksheet>
</file>

<file path=xl/worksheets/sheet9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baseColWidth="10" defaultRowHeight="14.6" x14ac:dyDescent="0.4"/>
  <cols>
    <col min="2" max="2" width="9.69140625" customWidth="1"/>
    <col min="3" max="3" width="70.69140625" customWidth="1"/>
    <col min="4" max="4" width="22.69140625" customWidth="1"/>
    <col min="5" max="5" width="35.84375" customWidth="1"/>
    <col min="6" max="6" width="52.15234375" customWidth="1"/>
    <col min="7" max="7" width="25.53515625" customWidth="1"/>
    <col min="8" max="8" width="30.69140625" customWidth="1"/>
  </cols>
  <sheetData>
    <row r="1" spans="1:8" x14ac:dyDescent="0.4">
      <c r="A1" s="2" t="str">
        <f>HYPERLINK("#'Auswahl Auswertungsmodul'!A1", "Zurück zum Start")</f>
        <v>Zurück zum Start</v>
      </c>
    </row>
    <row r="2" spans="1:8" x14ac:dyDescent="0.4">
      <c r="A2" s="2" t="str">
        <f>HYPERLINK("#'Auswahl HSMDEF-DEFI-REV'!A1", "Zurück")</f>
        <v>Zurück</v>
      </c>
    </row>
    <row r="3" spans="1:8" x14ac:dyDescent="0.4">
      <c r="B3" s="7" t="s">
        <v>2988</v>
      </c>
    </row>
    <row r="4" spans="1:8" x14ac:dyDescent="0.4">
      <c r="B4" s="25" t="s">
        <v>36</v>
      </c>
      <c r="C4" s="25" t="s">
        <v>345</v>
      </c>
      <c r="D4" s="26" t="s">
        <v>1580</v>
      </c>
      <c r="E4" s="23" t="s">
        <v>1581</v>
      </c>
      <c r="F4" s="25" t="s">
        <v>1581</v>
      </c>
      <c r="G4" s="25" t="s">
        <v>1581</v>
      </c>
      <c r="H4" s="25" t="s">
        <v>1581</v>
      </c>
    </row>
    <row r="5" spans="1:8" x14ac:dyDescent="0.4">
      <c r="B5" s="24"/>
      <c r="C5" s="24"/>
      <c r="D5" s="27"/>
      <c r="E5" s="8" t="s">
        <v>2934</v>
      </c>
      <c r="F5" s="8" t="s">
        <v>2935</v>
      </c>
      <c r="G5" s="8" t="s">
        <v>2936</v>
      </c>
      <c r="H5" s="8" t="s">
        <v>2851</v>
      </c>
    </row>
    <row r="6" spans="1:8" ht="24.9" x14ac:dyDescent="0.4">
      <c r="B6" s="6" t="s">
        <v>620</v>
      </c>
      <c r="C6" s="6" t="s">
        <v>569</v>
      </c>
      <c r="D6" s="9" t="s">
        <v>1864</v>
      </c>
      <c r="E6" s="9" t="s">
        <v>507</v>
      </c>
      <c r="F6" s="9" t="s">
        <v>507</v>
      </c>
      <c r="G6" s="9" t="s">
        <v>507</v>
      </c>
      <c r="H6" s="9" t="s">
        <v>539</v>
      </c>
    </row>
    <row r="7" spans="1:8" ht="24.9" x14ac:dyDescent="0.4">
      <c r="B7" s="10" t="s">
        <v>621</v>
      </c>
      <c r="C7" s="10" t="s">
        <v>594</v>
      </c>
      <c r="D7" s="11" t="s">
        <v>1665</v>
      </c>
      <c r="E7" s="11" t="s">
        <v>992</v>
      </c>
      <c r="F7" s="11" t="s">
        <v>162</v>
      </c>
      <c r="G7" s="11" t="s">
        <v>162</v>
      </c>
      <c r="H7" s="11" t="s">
        <v>162</v>
      </c>
    </row>
    <row r="8" spans="1:8" ht="24.9" x14ac:dyDescent="0.4">
      <c r="B8" s="6" t="s">
        <v>622</v>
      </c>
      <c r="C8" s="6" t="s">
        <v>368</v>
      </c>
      <c r="D8" s="9" t="s">
        <v>1953</v>
      </c>
      <c r="E8" s="9" t="s">
        <v>624</v>
      </c>
      <c r="F8" s="9" t="s">
        <v>624</v>
      </c>
      <c r="G8" s="9" t="s">
        <v>624</v>
      </c>
      <c r="H8" s="9" t="s">
        <v>1954</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9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4.6" x14ac:dyDescent="0.4"/>
  <cols>
    <col min="2" max="2" width="9.69140625" customWidth="1"/>
    <col min="3" max="3" width="70.69140625" customWidth="1"/>
    <col min="4" max="4" width="9.69140625" customWidth="1"/>
    <col min="5" max="5" width="237.3828125" customWidth="1"/>
  </cols>
  <sheetData>
    <row r="1" spans="1:5" x14ac:dyDescent="0.4">
      <c r="A1" s="2" t="str">
        <f>HYPERLINK("#'Auswahl Auswertungsmodul'!A1", "Zurück zum Start")</f>
        <v>Zurück zum Start</v>
      </c>
    </row>
    <row r="2" spans="1:5" x14ac:dyDescent="0.4">
      <c r="A2" s="2" t="str">
        <f>HYPERLINK("#'Auswahl HSMDEF-DEFI-REV'!A1", "Zurück")</f>
        <v>Zurück</v>
      </c>
    </row>
    <row r="3" spans="1:5" x14ac:dyDescent="0.4">
      <c r="B3" s="7" t="s">
        <v>3095</v>
      </c>
    </row>
    <row r="4" spans="1:5" x14ac:dyDescent="0.4">
      <c r="B4" s="3" t="s">
        <v>36</v>
      </c>
      <c r="C4" s="4" t="s">
        <v>2081</v>
      </c>
      <c r="D4" s="3" t="s">
        <v>1747</v>
      </c>
      <c r="E4" s="4" t="s">
        <v>1028</v>
      </c>
    </row>
    <row r="5" spans="1:5" x14ac:dyDescent="0.4">
      <c r="B5" s="5" t="s">
        <v>620</v>
      </c>
      <c r="C5" s="6" t="s">
        <v>569</v>
      </c>
      <c r="D5" s="5" t="s">
        <v>23</v>
      </c>
      <c r="E5" s="6" t="s">
        <v>3093</v>
      </c>
    </row>
    <row r="6" spans="1:5" x14ac:dyDescent="0.4">
      <c r="B6" s="14" t="s">
        <v>621</v>
      </c>
      <c r="C6" s="10" t="s">
        <v>594</v>
      </c>
      <c r="D6" s="14" t="s">
        <v>15</v>
      </c>
      <c r="E6" s="10" t="s">
        <v>3094</v>
      </c>
    </row>
    <row r="7" spans="1:5" x14ac:dyDescent="0.4">
      <c r="B7" s="5" t="s">
        <v>622</v>
      </c>
      <c r="C7" s="6" t="s">
        <v>368</v>
      </c>
      <c r="D7" s="5" t="s">
        <v>23</v>
      </c>
      <c r="E7" s="6" t="s">
        <v>2895</v>
      </c>
    </row>
  </sheetData>
  <pageMargins left="0.7" right="0.7" top="0.75" bottom="0.75" header="0.3" footer="0.3"/>
  <pageSetup paperSize="9" orientation="portrait" horizontalDpi="300" verticalDpi="300"/>
</worksheet>
</file>

<file path=xl/worksheets/sheet9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baseColWidth="10" defaultRowHeight="14.6" x14ac:dyDescent="0.4"/>
  <cols>
    <col min="2" max="2" width="9.69140625" customWidth="1"/>
    <col min="3" max="3" width="70.691406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HSMDEF-DEFI-REV'!A1", "Zurück")</f>
        <v>Zurück</v>
      </c>
    </row>
    <row r="3" spans="1:6" x14ac:dyDescent="0.4">
      <c r="B3" s="7" t="s">
        <v>3276</v>
      </c>
    </row>
    <row r="4" spans="1:6" x14ac:dyDescent="0.4">
      <c r="B4" s="25" t="s">
        <v>36</v>
      </c>
      <c r="C4" s="25" t="s">
        <v>345</v>
      </c>
      <c r="D4" s="23" t="s">
        <v>3171</v>
      </c>
      <c r="E4" s="25" t="s">
        <v>3171</v>
      </c>
      <c r="F4" s="26" t="s">
        <v>3172</v>
      </c>
    </row>
    <row r="5" spans="1:6" x14ac:dyDescent="0.4">
      <c r="B5" s="24"/>
      <c r="C5" s="24"/>
      <c r="D5" s="8" t="s">
        <v>3173</v>
      </c>
      <c r="E5" s="8" t="s">
        <v>3174</v>
      </c>
      <c r="F5" s="27"/>
    </row>
    <row r="6" spans="1:6" ht="24.9" x14ac:dyDescent="0.4">
      <c r="B6" s="6" t="s">
        <v>620</v>
      </c>
      <c r="C6" s="6" t="s">
        <v>569</v>
      </c>
      <c r="D6" s="9" t="s">
        <v>940</v>
      </c>
      <c r="E6" s="9" t="s">
        <v>3256</v>
      </c>
      <c r="F6" s="9" t="s">
        <v>941</v>
      </c>
    </row>
    <row r="7" spans="1:6" ht="24.9" x14ac:dyDescent="0.4">
      <c r="B7" s="10" t="s">
        <v>621</v>
      </c>
      <c r="C7" s="10" t="s">
        <v>594</v>
      </c>
      <c r="D7" s="11" t="s">
        <v>52</v>
      </c>
      <c r="E7" s="11" t="s">
        <v>158</v>
      </c>
      <c r="F7" s="11" t="s">
        <v>52</v>
      </c>
    </row>
    <row r="8" spans="1:6" ht="24.9" x14ac:dyDescent="0.4">
      <c r="B8" s="6" t="s">
        <v>622</v>
      </c>
      <c r="C8" s="6" t="s">
        <v>368</v>
      </c>
      <c r="D8" s="9" t="s">
        <v>81</v>
      </c>
      <c r="E8" s="9" t="s">
        <v>286</v>
      </c>
      <c r="F8" s="9" t="s">
        <v>80</v>
      </c>
    </row>
  </sheetData>
  <mergeCells count="4">
    <mergeCell ref="B4:B5"/>
    <mergeCell ref="C4:C5"/>
    <mergeCell ref="D4:E4"/>
    <mergeCell ref="F4:F5"/>
  </mergeCells>
  <pageMargins left="0.7" right="0.7" top="0.75" bottom="0.75" header="0.3" footer="0.3"/>
  <pageSetup paperSize="9" orientation="portrait" horizontalDpi="300" verticalDpi="300"/>
</worksheet>
</file>

<file path=xl/worksheets/sheet9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baseColWidth="10" defaultRowHeight="14.6" x14ac:dyDescent="0.4"/>
  <cols>
    <col min="2" max="2" width="9.69140625" customWidth="1"/>
    <col min="3" max="3" width="85.61328125" customWidth="1"/>
    <col min="4" max="4" width="34.15234375" customWidth="1"/>
    <col min="5" max="5" width="39.3046875" customWidth="1"/>
    <col min="6" max="6" width="82.69140625" customWidth="1"/>
  </cols>
  <sheetData>
    <row r="1" spans="1:6" x14ac:dyDescent="0.4">
      <c r="A1" s="2" t="str">
        <f>HYPERLINK("#'Auswahl Auswertungsmodul'!A1", "Zurück zum Start")</f>
        <v>Zurück zum Start</v>
      </c>
    </row>
    <row r="2" spans="1:6" x14ac:dyDescent="0.4">
      <c r="A2" s="2" t="str">
        <f>HYPERLINK("#'Auswahl HSMDEF-DEFI-REV'!A1", "Zurück")</f>
        <v>Zurück</v>
      </c>
    </row>
    <row r="3" spans="1:6" x14ac:dyDescent="0.4">
      <c r="B3" s="7" t="s">
        <v>3204</v>
      </c>
    </row>
    <row r="4" spans="1:6" x14ac:dyDescent="0.4">
      <c r="B4" s="25" t="s">
        <v>36</v>
      </c>
      <c r="C4" s="25" t="s">
        <v>37</v>
      </c>
      <c r="D4" s="23" t="s">
        <v>3171</v>
      </c>
      <c r="E4" s="25" t="s">
        <v>3171</v>
      </c>
      <c r="F4" s="26" t="s">
        <v>3172</v>
      </c>
    </row>
    <row r="5" spans="1:6" x14ac:dyDescent="0.4">
      <c r="B5" s="24"/>
      <c r="C5" s="24"/>
      <c r="D5" s="8" t="s">
        <v>3173</v>
      </c>
      <c r="E5" s="8" t="s">
        <v>3174</v>
      </c>
      <c r="F5" s="27"/>
    </row>
    <row r="6" spans="1:6" x14ac:dyDescent="0.4">
      <c r="B6" s="21" t="s">
        <v>61</v>
      </c>
      <c r="C6" s="21"/>
      <c r="D6" s="29"/>
      <c r="E6" s="29"/>
      <c r="F6" s="29"/>
    </row>
    <row r="7" spans="1:6" ht="24.9" x14ac:dyDescent="0.4">
      <c r="B7" s="6" t="s">
        <v>180</v>
      </c>
      <c r="C7" s="6" t="s">
        <v>181</v>
      </c>
      <c r="D7" s="9" t="s">
        <v>1709</v>
      </c>
      <c r="E7" s="9" t="s">
        <v>286</v>
      </c>
      <c r="F7" s="9" t="s">
        <v>3203</v>
      </c>
    </row>
    <row r="8" spans="1:6" x14ac:dyDescent="0.4">
      <c r="B8" s="21" t="s">
        <v>41</v>
      </c>
      <c r="C8" s="21"/>
      <c r="D8" s="29"/>
      <c r="E8" s="29"/>
      <c r="F8" s="29"/>
    </row>
    <row r="9" spans="1:6" ht="24.9" x14ac:dyDescent="0.4">
      <c r="B9" s="6" t="s">
        <v>184</v>
      </c>
      <c r="C9" s="6" t="s">
        <v>139</v>
      </c>
      <c r="D9" s="9" t="s">
        <v>81</v>
      </c>
      <c r="E9" s="9" t="s">
        <v>59</v>
      </c>
      <c r="F9" s="9" t="s">
        <v>80</v>
      </c>
    </row>
    <row r="10" spans="1:6" ht="24.9" x14ac:dyDescent="0.4">
      <c r="B10" s="6" t="s">
        <v>185</v>
      </c>
      <c r="C10" s="6" t="s">
        <v>43</v>
      </c>
      <c r="D10" s="9" t="s">
        <v>85</v>
      </c>
      <c r="E10" s="9" t="s">
        <v>59</v>
      </c>
      <c r="F10" s="9" t="s">
        <v>84</v>
      </c>
    </row>
    <row r="11" spans="1:6" ht="24.9" x14ac:dyDescent="0.4">
      <c r="B11" s="6" t="s">
        <v>188</v>
      </c>
      <c r="C11" s="6" t="s">
        <v>47</v>
      </c>
      <c r="D11" s="9" t="s">
        <v>52</v>
      </c>
      <c r="E11" s="9" t="s">
        <v>52</v>
      </c>
      <c r="F11" s="9" t="s">
        <v>52</v>
      </c>
    </row>
    <row r="12" spans="1:6" ht="24.9" x14ac:dyDescent="0.4">
      <c r="B12" s="6" t="s">
        <v>189</v>
      </c>
      <c r="C12" s="6" t="s">
        <v>51</v>
      </c>
      <c r="D12" s="9" t="s">
        <v>52</v>
      </c>
      <c r="E12" s="9" t="s">
        <v>81</v>
      </c>
      <c r="F12" s="9" t="s">
        <v>52</v>
      </c>
    </row>
  </sheetData>
  <mergeCells count="6">
    <mergeCell ref="B8:F8"/>
    <mergeCell ref="B4:B5"/>
    <mergeCell ref="C4:C5"/>
    <mergeCell ref="D4:E4"/>
    <mergeCell ref="F4:F5"/>
    <mergeCell ref="B6:F6"/>
  </mergeCells>
  <pageMargins left="0.7" right="0.7" top="0.75" bottom="0.75" header="0.3" footer="0.3"/>
  <pageSetup paperSize="9" orientation="portrait" horizontalDpi="300" verticalDpi="300"/>
</worksheet>
</file>

<file path=xl/worksheets/sheet9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91.6132812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HSMDEF-DEFI-REV'!A1", "Zurück")</f>
        <v>Zurück</v>
      </c>
    </row>
    <row r="3" spans="1:8" x14ac:dyDescent="0.4">
      <c r="B3" s="7" t="s">
        <v>4008</v>
      </c>
    </row>
    <row r="4" spans="1:8" x14ac:dyDescent="0.4">
      <c r="B4" s="4" t="s">
        <v>3315</v>
      </c>
      <c r="C4" s="15" t="s">
        <v>3316</v>
      </c>
      <c r="D4" s="15" t="s">
        <v>3750</v>
      </c>
      <c r="E4" s="15" t="s">
        <v>3318</v>
      </c>
      <c r="F4" s="15" t="s">
        <v>3319</v>
      </c>
      <c r="G4" s="15" t="s">
        <v>3320</v>
      </c>
      <c r="H4" s="15" t="s">
        <v>3321</v>
      </c>
    </row>
    <row r="5" spans="1:8" ht="24.9" x14ac:dyDescent="0.4">
      <c r="B5" s="6" t="s">
        <v>3322</v>
      </c>
      <c r="C5" s="9" t="s">
        <v>1999</v>
      </c>
      <c r="D5" s="9" t="s">
        <v>3997</v>
      </c>
      <c r="E5" s="9" t="s">
        <v>1586</v>
      </c>
      <c r="F5" s="9" t="s">
        <v>969</v>
      </c>
      <c r="G5" s="9" t="s">
        <v>158</v>
      </c>
      <c r="H5" s="9" t="s">
        <v>81</v>
      </c>
    </row>
    <row r="6" spans="1:8" ht="24.9" x14ac:dyDescent="0.4">
      <c r="B6" s="10" t="s">
        <v>3325</v>
      </c>
      <c r="C6" s="11" t="s">
        <v>1676</v>
      </c>
      <c r="D6" s="11" t="s">
        <v>1730</v>
      </c>
      <c r="E6" s="11" t="s">
        <v>1586</v>
      </c>
      <c r="F6" s="11" t="s">
        <v>44</v>
      </c>
      <c r="G6" s="11" t="s">
        <v>45</v>
      </c>
      <c r="H6" s="11" t="s">
        <v>45</v>
      </c>
    </row>
    <row r="7" spans="1:8" ht="24.9" x14ac:dyDescent="0.4">
      <c r="B7" s="6" t="s">
        <v>3328</v>
      </c>
      <c r="C7" s="9" t="s">
        <v>1953</v>
      </c>
      <c r="D7" s="9" t="s">
        <v>2985</v>
      </c>
      <c r="E7" s="9" t="s">
        <v>1586</v>
      </c>
      <c r="F7" s="9" t="s">
        <v>899</v>
      </c>
      <c r="G7" s="9" t="s">
        <v>45</v>
      </c>
      <c r="H7" s="9" t="s">
        <v>59</v>
      </c>
    </row>
    <row r="8" spans="1:8" ht="24.9" x14ac:dyDescent="0.4">
      <c r="B8" s="10" t="s">
        <v>3330</v>
      </c>
      <c r="C8" s="11" t="s">
        <v>1814</v>
      </c>
      <c r="D8" s="11" t="s">
        <v>3998</v>
      </c>
      <c r="E8" s="11" t="s">
        <v>1586</v>
      </c>
      <c r="F8" s="11" t="s">
        <v>918</v>
      </c>
      <c r="G8" s="11" t="s">
        <v>49</v>
      </c>
      <c r="H8" s="11" t="s">
        <v>45</v>
      </c>
    </row>
    <row r="9" spans="1:8" ht="24.9" x14ac:dyDescent="0.4">
      <c r="B9" s="6" t="s">
        <v>3333</v>
      </c>
      <c r="C9" s="9" t="s">
        <v>1597</v>
      </c>
      <c r="D9" s="9" t="s">
        <v>3210</v>
      </c>
      <c r="E9" s="9" t="s">
        <v>1586</v>
      </c>
      <c r="F9" s="9" t="s">
        <v>58</v>
      </c>
      <c r="G9" s="9" t="s">
        <v>58</v>
      </c>
      <c r="H9" s="9" t="s">
        <v>58</v>
      </c>
    </row>
    <row r="10" spans="1:8" ht="24.9" x14ac:dyDescent="0.4">
      <c r="B10" s="10" t="s">
        <v>3334</v>
      </c>
      <c r="C10" s="11" t="s">
        <v>1682</v>
      </c>
      <c r="D10" s="11" t="s">
        <v>1870</v>
      </c>
      <c r="E10" s="11" t="s">
        <v>1586</v>
      </c>
      <c r="F10" s="11" t="s">
        <v>902</v>
      </c>
      <c r="G10" s="11" t="s">
        <v>149</v>
      </c>
      <c r="H10" s="11" t="s">
        <v>45</v>
      </c>
    </row>
    <row r="11" spans="1:8" ht="24.9" x14ac:dyDescent="0.4">
      <c r="B11" s="6" t="s">
        <v>3336</v>
      </c>
      <c r="C11" s="9" t="s">
        <v>1713</v>
      </c>
      <c r="D11" s="9" t="s">
        <v>2029</v>
      </c>
      <c r="E11" s="9" t="s">
        <v>1586</v>
      </c>
      <c r="F11" s="9" t="s">
        <v>80</v>
      </c>
      <c r="G11" s="9" t="s">
        <v>81</v>
      </c>
      <c r="H11" s="9" t="s">
        <v>81</v>
      </c>
    </row>
    <row r="12" spans="1:8" ht="24.9" x14ac:dyDescent="0.4">
      <c r="B12" s="10" t="s">
        <v>3338</v>
      </c>
      <c r="C12" s="11" t="s">
        <v>1723</v>
      </c>
      <c r="D12" s="11" t="s">
        <v>1984</v>
      </c>
      <c r="E12" s="11" t="s">
        <v>1586</v>
      </c>
      <c r="F12" s="11" t="s">
        <v>148</v>
      </c>
      <c r="G12" s="11" t="s">
        <v>940</v>
      </c>
      <c r="H12" s="11" t="s">
        <v>940</v>
      </c>
    </row>
    <row r="13" spans="1:8" ht="24.9" x14ac:dyDescent="0.4">
      <c r="B13" s="6" t="s">
        <v>3340</v>
      </c>
      <c r="C13" s="9" t="s">
        <v>1816</v>
      </c>
      <c r="D13" s="9" t="s">
        <v>3999</v>
      </c>
      <c r="E13" s="9" t="s">
        <v>1586</v>
      </c>
      <c r="F13" s="9" t="s">
        <v>175</v>
      </c>
      <c r="G13" s="9" t="s">
        <v>996</v>
      </c>
      <c r="H13" s="9" t="s">
        <v>996</v>
      </c>
    </row>
    <row r="14" spans="1:8" ht="24.9" x14ac:dyDescent="0.4">
      <c r="B14" s="10" t="s">
        <v>3342</v>
      </c>
      <c r="C14" s="11" t="s">
        <v>4000</v>
      </c>
      <c r="D14" s="11" t="s">
        <v>4001</v>
      </c>
      <c r="E14" s="11" t="s">
        <v>1586</v>
      </c>
      <c r="F14" s="11" t="s">
        <v>1714</v>
      </c>
      <c r="G14" s="11" t="s">
        <v>266</v>
      </c>
      <c r="H14" s="11" t="s">
        <v>158</v>
      </c>
    </row>
    <row r="15" spans="1:8" ht="24.9" x14ac:dyDescent="0.4">
      <c r="B15" s="6" t="s">
        <v>3345</v>
      </c>
      <c r="C15" s="9" t="s">
        <v>1678</v>
      </c>
      <c r="D15" s="9" t="s">
        <v>4002</v>
      </c>
      <c r="E15" s="9" t="s">
        <v>1586</v>
      </c>
      <c r="F15" s="9" t="s">
        <v>981</v>
      </c>
      <c r="G15" s="9" t="s">
        <v>143</v>
      </c>
      <c r="H15" s="9" t="s">
        <v>59</v>
      </c>
    </row>
    <row r="16" spans="1:8" ht="24.9" x14ac:dyDescent="0.4">
      <c r="B16" s="10" t="s">
        <v>3347</v>
      </c>
      <c r="C16" s="11" t="s">
        <v>1851</v>
      </c>
      <c r="D16" s="11" t="s">
        <v>2024</v>
      </c>
      <c r="E16" s="11" t="s">
        <v>1586</v>
      </c>
      <c r="F16" s="11" t="s">
        <v>959</v>
      </c>
      <c r="G16" s="11" t="s">
        <v>85</v>
      </c>
      <c r="H16" s="11" t="s">
        <v>81</v>
      </c>
    </row>
    <row r="17" spans="2:8" ht="24.9" x14ac:dyDescent="0.4">
      <c r="B17" s="6" t="s">
        <v>3349</v>
      </c>
      <c r="C17" s="9" t="s">
        <v>1663</v>
      </c>
      <c r="D17" s="9" t="s">
        <v>1890</v>
      </c>
      <c r="E17" s="9" t="s">
        <v>1586</v>
      </c>
      <c r="F17" s="9" t="s">
        <v>80</v>
      </c>
      <c r="G17" s="9" t="s">
        <v>1139</v>
      </c>
      <c r="H17" s="9" t="s">
        <v>1139</v>
      </c>
    </row>
    <row r="18" spans="2:8" ht="24.9" x14ac:dyDescent="0.4">
      <c r="B18" s="10" t="s">
        <v>3350</v>
      </c>
      <c r="C18" s="11" t="s">
        <v>1689</v>
      </c>
      <c r="D18" s="11" t="s">
        <v>2050</v>
      </c>
      <c r="E18" s="11" t="s">
        <v>1586</v>
      </c>
      <c r="F18" s="11" t="s">
        <v>142</v>
      </c>
      <c r="G18" s="11" t="s">
        <v>981</v>
      </c>
      <c r="H18" s="11" t="s">
        <v>981</v>
      </c>
    </row>
    <row r="19" spans="2:8" ht="24.9" x14ac:dyDescent="0.4">
      <c r="B19" s="6" t="s">
        <v>3352</v>
      </c>
      <c r="C19" s="9" t="s">
        <v>1736</v>
      </c>
      <c r="D19" s="9" t="s">
        <v>1315</v>
      </c>
      <c r="E19" s="9" t="s">
        <v>1586</v>
      </c>
      <c r="F19" s="9" t="s">
        <v>58</v>
      </c>
      <c r="G19" s="9" t="s">
        <v>59</v>
      </c>
      <c r="H19" s="9" t="s">
        <v>59</v>
      </c>
    </row>
    <row r="20" spans="2:8" ht="24.9" x14ac:dyDescent="0.4">
      <c r="B20" s="10" t="s">
        <v>3354</v>
      </c>
      <c r="C20" s="11" t="s">
        <v>1736</v>
      </c>
      <c r="D20" s="11" t="s">
        <v>4003</v>
      </c>
      <c r="E20" s="11" t="s">
        <v>1586</v>
      </c>
      <c r="F20" s="11" t="s">
        <v>175</v>
      </c>
      <c r="G20" s="11" t="s">
        <v>935</v>
      </c>
      <c r="H20" s="11" t="s">
        <v>935</v>
      </c>
    </row>
    <row r="21" spans="2:8" ht="24.9" x14ac:dyDescent="0.4">
      <c r="B21" s="16" t="s">
        <v>3356</v>
      </c>
      <c r="C21" s="17" t="s">
        <v>4004</v>
      </c>
      <c r="D21" s="17" t="s">
        <v>4005</v>
      </c>
      <c r="E21" s="17" t="s">
        <v>1586</v>
      </c>
      <c r="F21" s="17" t="s">
        <v>4006</v>
      </c>
      <c r="G21" s="17" t="s">
        <v>4007</v>
      </c>
      <c r="H21" s="17" t="s">
        <v>2474</v>
      </c>
    </row>
  </sheetData>
  <pageMargins left="0.7" right="0.7" top="0.75" bottom="0.75" header="0.3" footer="0.3"/>
  <pageSetup paperSize="9" orientation="portrait" horizontalDpi="300" verticalDpi="300"/>
</worksheet>
</file>

<file path=xl/worksheets/sheet9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baseColWidth="10" defaultRowHeight="14.6" x14ac:dyDescent="0.4"/>
  <cols>
    <col min="2" max="2" width="94.15234375" customWidth="1"/>
    <col min="3" max="3" width="25.69140625" customWidth="1"/>
    <col min="4" max="5" width="53.69140625" customWidth="1"/>
    <col min="6" max="6" width="79.69140625" customWidth="1"/>
    <col min="7" max="7" width="70.69140625" customWidth="1"/>
    <col min="8" max="8" width="84.69140625" customWidth="1"/>
  </cols>
  <sheetData>
    <row r="1" spans="1:8" x14ac:dyDescent="0.4">
      <c r="A1" s="2" t="str">
        <f>HYPERLINK("#'Auswahl Auswertungsmodul'!A1", "Zurück zum Start")</f>
        <v>Zurück zum Start</v>
      </c>
    </row>
    <row r="2" spans="1:8" x14ac:dyDescent="0.4">
      <c r="A2" s="2" t="str">
        <f>HYPERLINK("#'Auswahl HSMDEF-DEFI-REV'!A1", "Zurück")</f>
        <v>Zurück</v>
      </c>
    </row>
    <row r="3" spans="1:8" x14ac:dyDescent="0.4">
      <c r="B3" s="7" t="s">
        <v>3510</v>
      </c>
    </row>
    <row r="4" spans="1:8" x14ac:dyDescent="0.4">
      <c r="B4" s="4" t="s">
        <v>3315</v>
      </c>
      <c r="C4" s="15" t="s">
        <v>3316</v>
      </c>
      <c r="D4" s="15" t="s">
        <v>3317</v>
      </c>
      <c r="E4" s="15" t="s">
        <v>3318</v>
      </c>
      <c r="F4" s="15" t="s">
        <v>3319</v>
      </c>
      <c r="G4" s="15" t="s">
        <v>3320</v>
      </c>
      <c r="H4" s="15" t="s">
        <v>3321</v>
      </c>
    </row>
    <row r="5" spans="1:8" ht="24.9" x14ac:dyDescent="0.4">
      <c r="B5" s="6" t="s">
        <v>3322</v>
      </c>
      <c r="C5" s="9" t="s">
        <v>3491</v>
      </c>
      <c r="D5" s="9" t="s">
        <v>3492</v>
      </c>
      <c r="E5" s="9" t="s">
        <v>1586</v>
      </c>
      <c r="F5" s="9" t="s">
        <v>157</v>
      </c>
      <c r="G5" s="9" t="s">
        <v>908</v>
      </c>
      <c r="H5" s="9" t="s">
        <v>908</v>
      </c>
    </row>
    <row r="6" spans="1:8" ht="24.9" x14ac:dyDescent="0.4">
      <c r="B6" s="10" t="s">
        <v>3325</v>
      </c>
      <c r="C6" s="11" t="s">
        <v>1676</v>
      </c>
      <c r="D6" s="11" t="s">
        <v>3493</v>
      </c>
      <c r="E6" s="11" t="s">
        <v>1586</v>
      </c>
      <c r="F6" s="11" t="s">
        <v>44</v>
      </c>
      <c r="G6" s="11" t="s">
        <v>45</v>
      </c>
      <c r="H6" s="11" t="s">
        <v>45</v>
      </c>
    </row>
    <row r="7" spans="1:8" ht="24.9" x14ac:dyDescent="0.4">
      <c r="B7" s="6" t="s">
        <v>3328</v>
      </c>
      <c r="C7" s="9" t="s">
        <v>1698</v>
      </c>
      <c r="D7" s="9" t="s">
        <v>3494</v>
      </c>
      <c r="E7" s="9" t="s">
        <v>1586</v>
      </c>
      <c r="F7" s="9" t="s">
        <v>1139</v>
      </c>
      <c r="G7" s="9" t="s">
        <v>81</v>
      </c>
      <c r="H7" s="9" t="s">
        <v>59</v>
      </c>
    </row>
    <row r="8" spans="1:8" ht="24.9" x14ac:dyDescent="0.4">
      <c r="B8" s="10" t="s">
        <v>3330</v>
      </c>
      <c r="C8" s="11" t="s">
        <v>1814</v>
      </c>
      <c r="D8" s="11" t="s">
        <v>3495</v>
      </c>
      <c r="E8" s="11" t="s">
        <v>1586</v>
      </c>
      <c r="F8" s="11" t="s">
        <v>84</v>
      </c>
      <c r="G8" s="11" t="s">
        <v>959</v>
      </c>
      <c r="H8" s="11" t="s">
        <v>959</v>
      </c>
    </row>
    <row r="9" spans="1:8" ht="24.9" x14ac:dyDescent="0.4">
      <c r="B9" s="6" t="s">
        <v>3333</v>
      </c>
      <c r="C9" s="9" t="s">
        <v>1597</v>
      </c>
      <c r="D9" s="9" t="s">
        <v>1278</v>
      </c>
      <c r="E9" s="9" t="s">
        <v>1586</v>
      </c>
      <c r="F9" s="9" t="s">
        <v>58</v>
      </c>
      <c r="G9" s="9" t="s">
        <v>58</v>
      </c>
      <c r="H9" s="9" t="s">
        <v>58</v>
      </c>
    </row>
    <row r="10" spans="1:8" ht="24.9" x14ac:dyDescent="0.4">
      <c r="B10" s="10" t="s">
        <v>3334</v>
      </c>
      <c r="C10" s="11" t="s">
        <v>1682</v>
      </c>
      <c r="D10" s="11" t="s">
        <v>3496</v>
      </c>
      <c r="E10" s="11" t="s">
        <v>1586</v>
      </c>
      <c r="F10" s="11" t="s">
        <v>58</v>
      </c>
      <c r="G10" s="11" t="s">
        <v>58</v>
      </c>
      <c r="H10" s="11" t="s">
        <v>58</v>
      </c>
    </row>
    <row r="11" spans="1:8" ht="24.9" x14ac:dyDescent="0.4">
      <c r="B11" s="6" t="s">
        <v>3336</v>
      </c>
      <c r="C11" s="9" t="s">
        <v>1713</v>
      </c>
      <c r="D11" s="9" t="s">
        <v>2023</v>
      </c>
      <c r="E11" s="9" t="s">
        <v>1586</v>
      </c>
      <c r="F11" s="9" t="s">
        <v>58</v>
      </c>
      <c r="G11" s="9" t="s">
        <v>59</v>
      </c>
      <c r="H11" s="9" t="s">
        <v>59</v>
      </c>
    </row>
    <row r="12" spans="1:8" ht="24.9" x14ac:dyDescent="0.4">
      <c r="B12" s="10" t="s">
        <v>3338</v>
      </c>
      <c r="C12" s="11" t="s">
        <v>1723</v>
      </c>
      <c r="D12" s="11" t="s">
        <v>589</v>
      </c>
      <c r="E12" s="11" t="s">
        <v>3326</v>
      </c>
      <c r="F12" s="11" t="s">
        <v>3327</v>
      </c>
      <c r="G12" s="11" t="s">
        <v>3327</v>
      </c>
      <c r="H12" s="11" t="s">
        <v>3327</v>
      </c>
    </row>
    <row r="13" spans="1:8" ht="24.9" x14ac:dyDescent="0.4">
      <c r="B13" s="6" t="s">
        <v>3340</v>
      </c>
      <c r="C13" s="9" t="s">
        <v>1816</v>
      </c>
      <c r="D13" s="9" t="s">
        <v>3497</v>
      </c>
      <c r="E13" s="9" t="s">
        <v>1586</v>
      </c>
      <c r="F13" s="9" t="s">
        <v>84</v>
      </c>
      <c r="G13" s="9" t="s">
        <v>959</v>
      </c>
      <c r="H13" s="9" t="s">
        <v>959</v>
      </c>
    </row>
    <row r="14" spans="1:8" ht="24.9" x14ac:dyDescent="0.4">
      <c r="B14" s="10" t="s">
        <v>3342</v>
      </c>
      <c r="C14" s="11" t="s">
        <v>3498</v>
      </c>
      <c r="D14" s="11" t="s">
        <v>3499</v>
      </c>
      <c r="E14" s="11" t="s">
        <v>1586</v>
      </c>
      <c r="F14" s="11" t="s">
        <v>1674</v>
      </c>
      <c r="G14" s="11" t="s">
        <v>1674</v>
      </c>
      <c r="H14" s="11" t="s">
        <v>58</v>
      </c>
    </row>
    <row r="15" spans="1:8" ht="24.9" x14ac:dyDescent="0.4">
      <c r="B15" s="6" t="s">
        <v>3345</v>
      </c>
      <c r="C15" s="9" t="s">
        <v>1678</v>
      </c>
      <c r="D15" s="9" t="s">
        <v>3500</v>
      </c>
      <c r="E15" s="9" t="s">
        <v>1586</v>
      </c>
      <c r="F15" s="9" t="s">
        <v>186</v>
      </c>
      <c r="G15" s="9" t="s">
        <v>927</v>
      </c>
      <c r="H15" s="9" t="s">
        <v>927</v>
      </c>
    </row>
    <row r="16" spans="1:8" ht="24.9" x14ac:dyDescent="0.4">
      <c r="B16" s="10" t="s">
        <v>3347</v>
      </c>
      <c r="C16" s="11" t="s">
        <v>1851</v>
      </c>
      <c r="D16" s="11" t="s">
        <v>3501</v>
      </c>
      <c r="E16" s="11" t="s">
        <v>3326</v>
      </c>
      <c r="F16" s="11" t="s">
        <v>3327</v>
      </c>
      <c r="G16" s="11" t="s">
        <v>3327</v>
      </c>
      <c r="H16" s="11" t="s">
        <v>3327</v>
      </c>
    </row>
    <row r="17" spans="2:8" ht="24.9" x14ac:dyDescent="0.4">
      <c r="B17" s="6" t="s">
        <v>3349</v>
      </c>
      <c r="C17" s="9" t="s">
        <v>1661</v>
      </c>
      <c r="D17" s="9" t="s">
        <v>198</v>
      </c>
      <c r="E17" s="9" t="s">
        <v>3326</v>
      </c>
      <c r="F17" s="9" t="s">
        <v>3327</v>
      </c>
      <c r="G17" s="9" t="s">
        <v>3327</v>
      </c>
      <c r="H17" s="9" t="s">
        <v>3327</v>
      </c>
    </row>
    <row r="18" spans="2:8" ht="24.9" x14ac:dyDescent="0.4">
      <c r="B18" s="10" t="s">
        <v>3350</v>
      </c>
      <c r="C18" s="11" t="s">
        <v>1689</v>
      </c>
      <c r="D18" s="11" t="s">
        <v>3502</v>
      </c>
      <c r="E18" s="11" t="s">
        <v>1586</v>
      </c>
      <c r="F18" s="11" t="s">
        <v>58</v>
      </c>
      <c r="G18" s="11" t="s">
        <v>59</v>
      </c>
      <c r="H18" s="11" t="s">
        <v>59</v>
      </c>
    </row>
    <row r="19" spans="2:8" ht="24.9" x14ac:dyDescent="0.4">
      <c r="B19" s="6" t="s">
        <v>3352</v>
      </c>
      <c r="C19" s="9" t="s">
        <v>1736</v>
      </c>
      <c r="D19" s="9" t="s">
        <v>3503</v>
      </c>
      <c r="E19" s="9" t="s">
        <v>1586</v>
      </c>
      <c r="F19" s="9" t="s">
        <v>58</v>
      </c>
      <c r="G19" s="9" t="s">
        <v>59</v>
      </c>
      <c r="H19" s="9" t="s">
        <v>59</v>
      </c>
    </row>
    <row r="20" spans="2:8" ht="24.9" x14ac:dyDescent="0.4">
      <c r="B20" s="10" t="s">
        <v>3354</v>
      </c>
      <c r="C20" s="11" t="s">
        <v>1736</v>
      </c>
      <c r="D20" s="11" t="s">
        <v>3504</v>
      </c>
      <c r="E20" s="11" t="s">
        <v>1586</v>
      </c>
      <c r="F20" s="11" t="s">
        <v>84</v>
      </c>
      <c r="G20" s="11" t="s">
        <v>885</v>
      </c>
      <c r="H20" s="11" t="s">
        <v>885</v>
      </c>
    </row>
    <row r="21" spans="2:8" ht="24.9" x14ac:dyDescent="0.4">
      <c r="B21" s="16" t="s">
        <v>3356</v>
      </c>
      <c r="C21" s="17" t="s">
        <v>3505</v>
      </c>
      <c r="D21" s="17" t="s">
        <v>3506</v>
      </c>
      <c r="E21" s="17" t="s">
        <v>1586</v>
      </c>
      <c r="F21" s="17" t="s">
        <v>3507</v>
      </c>
      <c r="G21" s="17" t="s">
        <v>3508</v>
      </c>
      <c r="H21" s="17" t="s">
        <v>3509</v>
      </c>
    </row>
  </sheetData>
  <pageMargins left="0.7" right="0.7" top="0.75" bottom="0.75" header="0.3" footer="0.3"/>
  <pageSetup paperSize="9" orientation="portrait" horizontalDpi="300" verticalDpi="300"/>
</worksheet>
</file>

<file path=xl/worksheets/sheet9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HSMDEF-DEFI-REV'!A1", "Zurück")</f>
        <v>Zurück</v>
      </c>
    </row>
  </sheetData>
  <pageMargins left="0.7" right="0.7" top="0.75" bottom="0.75" header="0.3" footer="0.3"/>
  <pageSetup paperSize="9" orientation="portrait" horizontalDpi="300" verticalDpi="300"/>
</worksheet>
</file>

<file path=xl/worksheets/sheet9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6" x14ac:dyDescent="0.4"/>
  <sheetData>
    <row r="1" spans="1:1" x14ac:dyDescent="0.4">
      <c r="A1" s="2" t="str">
        <f>HYPERLINK("#'Auswahl Auswertungsmodul'!A1", "Zurück zum Start")</f>
        <v>Zurück zum Start</v>
      </c>
    </row>
    <row r="2" spans="1:1" x14ac:dyDescent="0.4">
      <c r="A2" s="2" t="str">
        <f>HYPERLINK("#'Auswahl HSMDEF-DEFI-REV'!A1", "Zurück")</f>
        <v>Zurück</v>
      </c>
    </row>
  </sheetData>
  <pageMargins left="0.7" right="0.7" top="0.75" bottom="0.75" header="0.3" footer="0.3"/>
  <pageSetup paperSize="9" orientation="portrait" horizontalDpi="300" verticalDpi="300"/>
</worksheet>
</file>

<file path=xl/worksheets/sheet9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heetViews>
  <sheetFormatPr baseColWidth="10" defaultRowHeight="14.6" x14ac:dyDescent="0.4"/>
  <cols>
    <col min="2" max="2" width="9.69140625" customWidth="1"/>
    <col min="3" max="3" width="60.765625" customWidth="1"/>
    <col min="4" max="4" width="15.3046875" customWidth="1"/>
    <col min="5" max="5" width="66.69140625" customWidth="1"/>
    <col min="6" max="6" width="29.69140625" customWidth="1"/>
    <col min="7" max="7" width="37.69140625" customWidth="1"/>
    <col min="8" max="8" width="26.4609375" customWidth="1"/>
    <col min="9" max="9" width="30.69140625" customWidth="1"/>
    <col min="10" max="10" width="63.69140625" customWidth="1"/>
    <col min="11" max="11" width="26.4609375" customWidth="1"/>
  </cols>
  <sheetData>
    <row r="1" spans="1:11" x14ac:dyDescent="0.4">
      <c r="A1" s="2" t="str">
        <f>HYPERLINK("#'Auswahl Auswertungsmodul'!A1", "Zurück zum Start")</f>
        <v>Zurück zum Start</v>
      </c>
    </row>
    <row r="2" spans="1:11" x14ac:dyDescent="0.4">
      <c r="A2" s="2" t="str">
        <f>HYPERLINK("#'Auswahl HSMDEF-DEFI-REV'!A1", "Zurück")</f>
        <v>Zurück</v>
      </c>
    </row>
    <row r="3" spans="1:11" x14ac:dyDescent="0.4">
      <c r="B3" s="7" t="s">
        <v>4426</v>
      </c>
    </row>
    <row r="4" spans="1:11" x14ac:dyDescent="0.4">
      <c r="B4" s="25" t="s">
        <v>36</v>
      </c>
      <c r="C4" s="25" t="s">
        <v>345</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6" t="s">
        <v>620</v>
      </c>
      <c r="C6" s="6" t="s">
        <v>569</v>
      </c>
      <c r="D6" s="6" t="s">
        <v>1610</v>
      </c>
      <c r="E6" s="9" t="s">
        <v>1588</v>
      </c>
      <c r="F6" s="9" t="s">
        <v>1586</v>
      </c>
      <c r="G6" s="9" t="s">
        <v>1588</v>
      </c>
      <c r="H6" s="9" t="s">
        <v>1586</v>
      </c>
      <c r="I6" s="9" t="s">
        <v>1586</v>
      </c>
      <c r="J6" s="9" t="s">
        <v>1588</v>
      </c>
      <c r="K6" s="9" t="s">
        <v>1588</v>
      </c>
    </row>
    <row r="7" spans="1:11" x14ac:dyDescent="0.4">
      <c r="B7" s="6" t="s">
        <v>620</v>
      </c>
      <c r="C7" s="6" t="s">
        <v>569</v>
      </c>
      <c r="D7" s="6" t="s">
        <v>4373</v>
      </c>
      <c r="E7" s="9" t="s">
        <v>1586</v>
      </c>
      <c r="F7" s="9" t="s">
        <v>1586</v>
      </c>
      <c r="G7" s="9" t="s">
        <v>1586</v>
      </c>
      <c r="H7" s="9" t="s">
        <v>1586</v>
      </c>
      <c r="I7" s="9" t="s">
        <v>1586</v>
      </c>
      <c r="J7" s="9" t="s">
        <v>1586</v>
      </c>
      <c r="K7" s="9" t="s">
        <v>1586</v>
      </c>
    </row>
    <row r="8" spans="1:11" x14ac:dyDescent="0.4">
      <c r="B8" s="6" t="s">
        <v>621</v>
      </c>
      <c r="C8" s="6" t="s">
        <v>594</v>
      </c>
      <c r="D8" s="6" t="s">
        <v>1610</v>
      </c>
      <c r="E8" s="9" t="s">
        <v>1586</v>
      </c>
      <c r="F8" s="9" t="s">
        <v>1586</v>
      </c>
      <c r="G8" s="9" t="s">
        <v>1586</v>
      </c>
      <c r="H8" s="9" t="s">
        <v>1586</v>
      </c>
      <c r="I8" s="9" t="s">
        <v>1586</v>
      </c>
      <c r="J8" s="9" t="s">
        <v>1586</v>
      </c>
      <c r="K8" s="9" t="s">
        <v>1586</v>
      </c>
    </row>
    <row r="9" spans="1:11" x14ac:dyDescent="0.4">
      <c r="B9" s="6" t="s">
        <v>621</v>
      </c>
      <c r="C9" s="6" t="s">
        <v>594</v>
      </c>
      <c r="D9" s="6" t="s">
        <v>4373</v>
      </c>
      <c r="E9" s="9" t="s">
        <v>1586</v>
      </c>
      <c r="F9" s="9" t="s">
        <v>1586</v>
      </c>
      <c r="G9" s="9" t="s">
        <v>1586</v>
      </c>
      <c r="H9" s="9" t="s">
        <v>1586</v>
      </c>
      <c r="I9" s="9" t="s">
        <v>1586</v>
      </c>
      <c r="J9" s="9" t="s">
        <v>1586</v>
      </c>
      <c r="K9" s="9" t="s">
        <v>1586</v>
      </c>
    </row>
    <row r="10" spans="1:11" x14ac:dyDescent="0.4">
      <c r="B10" s="6" t="s">
        <v>622</v>
      </c>
      <c r="C10" s="6" t="s">
        <v>368</v>
      </c>
      <c r="D10" s="6" t="s">
        <v>1610</v>
      </c>
      <c r="E10" s="9" t="s">
        <v>1586</v>
      </c>
      <c r="F10" s="9" t="s">
        <v>1586</v>
      </c>
      <c r="G10" s="9" t="s">
        <v>1586</v>
      </c>
      <c r="H10" s="9" t="s">
        <v>1586</v>
      </c>
      <c r="I10" s="9" t="s">
        <v>1586</v>
      </c>
      <c r="J10" s="9" t="s">
        <v>1586</v>
      </c>
      <c r="K10" s="9" t="s">
        <v>1586</v>
      </c>
    </row>
    <row r="11" spans="1:11" x14ac:dyDescent="0.4">
      <c r="B11" s="6" t="s">
        <v>622</v>
      </c>
      <c r="C11" s="6" t="s">
        <v>368</v>
      </c>
      <c r="D11" s="6" t="s">
        <v>4373</v>
      </c>
      <c r="E11" s="9" t="s">
        <v>1586</v>
      </c>
      <c r="F11" s="9" t="s">
        <v>1586</v>
      </c>
      <c r="G11" s="9" t="s">
        <v>1586</v>
      </c>
      <c r="H11" s="9" t="s">
        <v>1586</v>
      </c>
      <c r="I11" s="9" t="s">
        <v>1586</v>
      </c>
      <c r="J11" s="9" t="s">
        <v>1586</v>
      </c>
      <c r="K11" s="9" t="s">
        <v>1586</v>
      </c>
    </row>
    <row r="12" spans="1:11" x14ac:dyDescent="0.4">
      <c r="B12" s="13" t="s">
        <v>859</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9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heetViews>
  <sheetFormatPr baseColWidth="10" defaultRowHeight="14.6" x14ac:dyDescent="0.4"/>
  <cols>
    <col min="2" max="2" width="9.69140625" customWidth="1"/>
    <col min="3" max="3" width="85.61328125" customWidth="1"/>
    <col min="4" max="4" width="15.3046875" customWidth="1"/>
    <col min="5" max="5" width="57.3046875" customWidth="1"/>
    <col min="6" max="6" width="26.4609375" customWidth="1"/>
    <col min="7" max="7" width="32.4609375" customWidth="1"/>
    <col min="8" max="9" width="26.4609375" customWidth="1"/>
    <col min="10" max="10" width="54.69140625" customWidth="1"/>
    <col min="11" max="11" width="26.4609375" customWidth="1"/>
  </cols>
  <sheetData>
    <row r="1" spans="1:11" x14ac:dyDescent="0.4">
      <c r="A1" s="2" t="str">
        <f>HYPERLINK("#'Auswahl Auswertungsmodul'!A1", "Zurück zum Start")</f>
        <v>Zurück zum Start</v>
      </c>
    </row>
    <row r="2" spans="1:11" x14ac:dyDescent="0.4">
      <c r="A2" s="2" t="str">
        <f>HYPERLINK("#'Auswahl HSMDEF-DEFI-REV'!A1", "Zurück")</f>
        <v>Zurück</v>
      </c>
    </row>
    <row r="3" spans="1:11" x14ac:dyDescent="0.4">
      <c r="B3" s="7" t="s">
        <v>4393</v>
      </c>
    </row>
    <row r="4" spans="1:11" x14ac:dyDescent="0.4">
      <c r="B4" s="25" t="s">
        <v>36</v>
      </c>
      <c r="C4" s="25" t="s">
        <v>37</v>
      </c>
      <c r="D4" s="25" t="s">
        <v>4364</v>
      </c>
      <c r="E4" s="23" t="s">
        <v>4365</v>
      </c>
      <c r="F4" s="25" t="s">
        <v>4365</v>
      </c>
      <c r="G4" s="25" t="s">
        <v>4365</v>
      </c>
      <c r="H4" s="25" t="s">
        <v>4365</v>
      </c>
      <c r="I4" s="25" t="s">
        <v>4365</v>
      </c>
      <c r="J4" s="25" t="s">
        <v>4365</v>
      </c>
      <c r="K4" s="25" t="s">
        <v>4365</v>
      </c>
    </row>
    <row r="5" spans="1:11" x14ac:dyDescent="0.4">
      <c r="B5" s="24"/>
      <c r="C5" s="24"/>
      <c r="D5" s="24"/>
      <c r="E5" s="8" t="s">
        <v>4366</v>
      </c>
      <c r="F5" s="8" t="s">
        <v>4367</v>
      </c>
      <c r="G5" s="8" t="s">
        <v>4368</v>
      </c>
      <c r="H5" s="8" t="s">
        <v>4369</v>
      </c>
      <c r="I5" s="8" t="s">
        <v>4370</v>
      </c>
      <c r="J5" s="8" t="s">
        <v>4371</v>
      </c>
      <c r="K5" s="8" t="s">
        <v>4372</v>
      </c>
    </row>
    <row r="6" spans="1:11" x14ac:dyDescent="0.4">
      <c r="B6" s="21" t="s">
        <v>61</v>
      </c>
      <c r="C6" s="21"/>
      <c r="D6" s="21"/>
      <c r="E6" s="29"/>
      <c r="F6" s="29"/>
      <c r="G6" s="29"/>
      <c r="H6" s="29"/>
      <c r="I6" s="29"/>
      <c r="J6" s="29"/>
      <c r="K6" s="29"/>
    </row>
    <row r="7" spans="1:11" x14ac:dyDescent="0.4">
      <c r="B7" s="6" t="s">
        <v>180</v>
      </c>
      <c r="C7" s="6" t="s">
        <v>181</v>
      </c>
      <c r="D7" s="6" t="s">
        <v>1610</v>
      </c>
      <c r="E7" s="9" t="s">
        <v>1586</v>
      </c>
      <c r="F7" s="9" t="s">
        <v>1586</v>
      </c>
      <c r="G7" s="9" t="s">
        <v>1588</v>
      </c>
      <c r="H7" s="9" t="s">
        <v>1586</v>
      </c>
      <c r="I7" s="9" t="s">
        <v>1586</v>
      </c>
      <c r="J7" s="9" t="s">
        <v>1586</v>
      </c>
      <c r="K7" s="9" t="s">
        <v>1595</v>
      </c>
    </row>
    <row r="8" spans="1:11" x14ac:dyDescent="0.4">
      <c r="B8" s="6" t="s">
        <v>180</v>
      </c>
      <c r="C8" s="6" t="s">
        <v>181</v>
      </c>
      <c r="D8" s="6" t="s">
        <v>4373</v>
      </c>
      <c r="E8" s="9" t="s">
        <v>1586</v>
      </c>
      <c r="F8" s="9" t="s">
        <v>1586</v>
      </c>
      <c r="G8" s="9" t="s">
        <v>1586</v>
      </c>
      <c r="H8" s="9" t="s">
        <v>1586</v>
      </c>
      <c r="I8" s="9" t="s">
        <v>1586</v>
      </c>
      <c r="J8" s="9" t="s">
        <v>1586</v>
      </c>
      <c r="K8" s="9" t="s">
        <v>1586</v>
      </c>
    </row>
    <row r="9" spans="1:11" x14ac:dyDescent="0.4">
      <c r="B9" s="21" t="s">
        <v>41</v>
      </c>
      <c r="C9" s="21"/>
      <c r="D9" s="21"/>
      <c r="E9" s="29"/>
      <c r="F9" s="29"/>
      <c r="G9" s="29"/>
      <c r="H9" s="29"/>
      <c r="I9" s="29"/>
      <c r="J9" s="29"/>
      <c r="K9" s="29"/>
    </row>
    <row r="10" spans="1:11" x14ac:dyDescent="0.4">
      <c r="B10" s="6" t="s">
        <v>184</v>
      </c>
      <c r="C10" s="6" t="s">
        <v>139</v>
      </c>
      <c r="D10" s="6" t="s">
        <v>1610</v>
      </c>
      <c r="E10" s="9" t="s">
        <v>1586</v>
      </c>
      <c r="F10" s="9" t="s">
        <v>1586</v>
      </c>
      <c r="G10" s="9" t="s">
        <v>1586</v>
      </c>
      <c r="H10" s="9" t="s">
        <v>1586</v>
      </c>
      <c r="I10" s="9" t="s">
        <v>1586</v>
      </c>
      <c r="J10" s="9" t="s">
        <v>1586</v>
      </c>
      <c r="K10" s="9" t="s">
        <v>1586</v>
      </c>
    </row>
    <row r="11" spans="1:11" x14ac:dyDescent="0.4">
      <c r="B11" s="6" t="s">
        <v>184</v>
      </c>
      <c r="C11" s="6" t="s">
        <v>139</v>
      </c>
      <c r="D11" s="6" t="s">
        <v>4373</v>
      </c>
      <c r="E11" s="9" t="s">
        <v>1586</v>
      </c>
      <c r="F11" s="9" t="s">
        <v>1586</v>
      </c>
      <c r="G11" s="9" t="s">
        <v>1586</v>
      </c>
      <c r="H11" s="9" t="s">
        <v>1586</v>
      </c>
      <c r="I11" s="9" t="s">
        <v>1586</v>
      </c>
      <c r="J11" s="9" t="s">
        <v>1586</v>
      </c>
      <c r="K11" s="9" t="s">
        <v>1586</v>
      </c>
    </row>
    <row r="12" spans="1:11" x14ac:dyDescent="0.4">
      <c r="B12" s="6" t="s">
        <v>185</v>
      </c>
      <c r="C12" s="6" t="s">
        <v>43</v>
      </c>
      <c r="D12" s="6" t="s">
        <v>1610</v>
      </c>
      <c r="E12" s="9" t="s">
        <v>1586</v>
      </c>
      <c r="F12" s="9" t="s">
        <v>1586</v>
      </c>
      <c r="G12" s="9" t="s">
        <v>1586</v>
      </c>
      <c r="H12" s="9" t="s">
        <v>1586</v>
      </c>
      <c r="I12" s="9" t="s">
        <v>1586</v>
      </c>
      <c r="J12" s="9" t="s">
        <v>1586</v>
      </c>
      <c r="K12" s="9" t="s">
        <v>1586</v>
      </c>
    </row>
    <row r="13" spans="1:11" x14ac:dyDescent="0.4">
      <c r="B13" s="6" t="s">
        <v>185</v>
      </c>
      <c r="C13" s="6" t="s">
        <v>43</v>
      </c>
      <c r="D13" s="6" t="s">
        <v>4373</v>
      </c>
      <c r="E13" s="9" t="s">
        <v>1586</v>
      </c>
      <c r="F13" s="9" t="s">
        <v>1586</v>
      </c>
      <c r="G13" s="9" t="s">
        <v>1586</v>
      </c>
      <c r="H13" s="9" t="s">
        <v>1586</v>
      </c>
      <c r="I13" s="9" t="s">
        <v>1586</v>
      </c>
      <c r="J13" s="9" t="s">
        <v>1586</v>
      </c>
      <c r="K13" s="9" t="s">
        <v>1586</v>
      </c>
    </row>
    <row r="14" spans="1:11" x14ac:dyDescent="0.4">
      <c r="B14" s="6" t="s">
        <v>188</v>
      </c>
      <c r="C14" s="6" t="s">
        <v>47</v>
      </c>
      <c r="D14" s="6" t="s">
        <v>1610</v>
      </c>
      <c r="E14" s="9" t="s">
        <v>1586</v>
      </c>
      <c r="F14" s="9" t="s">
        <v>1586</v>
      </c>
      <c r="G14" s="9" t="s">
        <v>1586</v>
      </c>
      <c r="H14" s="9" t="s">
        <v>1586</v>
      </c>
      <c r="I14" s="9" t="s">
        <v>1586</v>
      </c>
      <c r="J14" s="9" t="s">
        <v>1586</v>
      </c>
      <c r="K14" s="9" t="s">
        <v>1586</v>
      </c>
    </row>
    <row r="15" spans="1:11" x14ac:dyDescent="0.4">
      <c r="B15" s="6" t="s">
        <v>188</v>
      </c>
      <c r="C15" s="6" t="s">
        <v>47</v>
      </c>
      <c r="D15" s="6" t="s">
        <v>4373</v>
      </c>
      <c r="E15" s="9" t="s">
        <v>1586</v>
      </c>
      <c r="F15" s="9" t="s">
        <v>1586</v>
      </c>
      <c r="G15" s="9" t="s">
        <v>1586</v>
      </c>
      <c r="H15" s="9" t="s">
        <v>1586</v>
      </c>
      <c r="I15" s="9" t="s">
        <v>1586</v>
      </c>
      <c r="J15" s="9" t="s">
        <v>1586</v>
      </c>
      <c r="K15" s="9" t="s">
        <v>1586</v>
      </c>
    </row>
    <row r="16" spans="1:11" x14ac:dyDescent="0.4">
      <c r="B16" s="6" t="s">
        <v>189</v>
      </c>
      <c r="C16" s="6" t="s">
        <v>51</v>
      </c>
      <c r="D16" s="6" t="s">
        <v>1610</v>
      </c>
      <c r="E16" s="9" t="s">
        <v>1586</v>
      </c>
      <c r="F16" s="9" t="s">
        <v>1586</v>
      </c>
      <c r="G16" s="9" t="s">
        <v>1586</v>
      </c>
      <c r="H16" s="9" t="s">
        <v>1586</v>
      </c>
      <c r="I16" s="9" t="s">
        <v>1586</v>
      </c>
      <c r="J16" s="9" t="s">
        <v>1586</v>
      </c>
      <c r="K16" s="9" t="s">
        <v>1586</v>
      </c>
    </row>
    <row r="17" spans="2:11" x14ac:dyDescent="0.4">
      <c r="B17" s="6" t="s">
        <v>189</v>
      </c>
      <c r="C17" s="6" t="s">
        <v>51</v>
      </c>
      <c r="D17" s="6" t="s">
        <v>4373</v>
      </c>
      <c r="E17" s="9" t="s">
        <v>1586</v>
      </c>
      <c r="F17" s="9" t="s">
        <v>1586</v>
      </c>
      <c r="G17" s="9" t="s">
        <v>1586</v>
      </c>
      <c r="H17" s="9" t="s">
        <v>1586</v>
      </c>
      <c r="I17" s="9" t="s">
        <v>1586</v>
      </c>
      <c r="J17" s="9" t="s">
        <v>1586</v>
      </c>
      <c r="K17" s="9" t="s">
        <v>1586</v>
      </c>
    </row>
    <row r="18" spans="2:11" x14ac:dyDescent="0.4">
      <c r="B18" s="13" t="s">
        <v>859</v>
      </c>
    </row>
  </sheetData>
  <mergeCells count="6">
    <mergeCell ref="B9:K9"/>
    <mergeCell ref="B4:B5"/>
    <mergeCell ref="C4:C5"/>
    <mergeCell ref="D4:D5"/>
    <mergeCell ref="E4:K4"/>
    <mergeCell ref="B6:K6"/>
  </mergeCells>
  <pageMargins left="0.7" right="0.7" top="0.75" bottom="0.75" header="0.3" footer="0.3"/>
  <pageSetup paperSize="9" orientation="portrait" horizontalDpi="300" verticalDpi="30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4.6" x14ac:dyDescent="0.4"/>
  <cols>
    <col min="2" max="2" width="9.69140625" customWidth="1"/>
    <col min="3" max="3" width="59.6914062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CHE'!A1", "Zurück")</f>
        <v>Zurück</v>
      </c>
    </row>
    <row r="3" spans="1:5" x14ac:dyDescent="0.4">
      <c r="B3" s="7" t="s">
        <v>366</v>
      </c>
    </row>
    <row r="4" spans="1:5" x14ac:dyDescent="0.4">
      <c r="B4" s="25" t="s">
        <v>36</v>
      </c>
      <c r="C4" s="25" t="s">
        <v>345</v>
      </c>
      <c r="D4" s="23" t="s">
        <v>38</v>
      </c>
      <c r="E4" s="25" t="s">
        <v>38</v>
      </c>
    </row>
    <row r="5" spans="1:5" x14ac:dyDescent="0.4">
      <c r="B5" s="24"/>
      <c r="C5" s="24"/>
      <c r="D5" s="8" t="s">
        <v>39</v>
      </c>
      <c r="E5" s="8" t="s">
        <v>40</v>
      </c>
    </row>
    <row r="6" spans="1:5" ht="24.9" x14ac:dyDescent="0.4">
      <c r="B6" s="6" t="s">
        <v>346</v>
      </c>
      <c r="C6" s="6" t="s">
        <v>347</v>
      </c>
      <c r="D6" s="9" t="s">
        <v>348</v>
      </c>
      <c r="E6" s="9" t="s">
        <v>349</v>
      </c>
    </row>
    <row r="7" spans="1:5" ht="24.9" x14ac:dyDescent="0.4">
      <c r="B7" s="10" t="s">
        <v>350</v>
      </c>
      <c r="C7" s="10" t="s">
        <v>351</v>
      </c>
      <c r="D7" s="11" t="s">
        <v>352</v>
      </c>
      <c r="E7" s="11" t="s">
        <v>353</v>
      </c>
    </row>
    <row r="8" spans="1:5" ht="24.9" x14ac:dyDescent="0.4">
      <c r="B8" s="6" t="s">
        <v>354</v>
      </c>
      <c r="C8" s="6" t="s">
        <v>355</v>
      </c>
      <c r="D8" s="9" t="s">
        <v>356</v>
      </c>
      <c r="E8" s="9" t="s">
        <v>357</v>
      </c>
    </row>
    <row r="9" spans="1:5" ht="24.9" x14ac:dyDescent="0.4">
      <c r="B9" s="10" t="s">
        <v>358</v>
      </c>
      <c r="C9" s="10" t="s">
        <v>359</v>
      </c>
      <c r="D9" s="11" t="s">
        <v>301</v>
      </c>
      <c r="E9" s="11" t="s">
        <v>302</v>
      </c>
    </row>
    <row r="10" spans="1:5" ht="24.9" x14ac:dyDescent="0.4">
      <c r="B10" s="6" t="s">
        <v>360</v>
      </c>
      <c r="C10" s="6" t="s">
        <v>361</v>
      </c>
      <c r="D10" s="9" t="s">
        <v>352</v>
      </c>
      <c r="E10" s="9" t="s">
        <v>353</v>
      </c>
    </row>
    <row r="11" spans="1:5" ht="24.9" x14ac:dyDescent="0.4">
      <c r="B11" s="10" t="s">
        <v>362</v>
      </c>
      <c r="C11" s="10" t="s">
        <v>363</v>
      </c>
      <c r="D11" s="11" t="s">
        <v>352</v>
      </c>
      <c r="E11" s="11" t="s">
        <v>353</v>
      </c>
    </row>
    <row r="12" spans="1:5" ht="24.9" x14ac:dyDescent="0.4">
      <c r="B12" s="6" t="s">
        <v>364</v>
      </c>
      <c r="C12" s="6" t="s">
        <v>365</v>
      </c>
      <c r="D12" s="9" t="s">
        <v>301</v>
      </c>
      <c r="E12" s="9" t="s">
        <v>302</v>
      </c>
    </row>
  </sheetData>
  <mergeCells count="3">
    <mergeCell ref="B4:B5"/>
    <mergeCell ref="C4:C5"/>
    <mergeCell ref="D4:E4"/>
  </mergeCells>
  <pageMargins left="0.7" right="0.7" top="0.75" bottom="0.75" header="0.3" footer="0.3"/>
  <pageSetup paperSize="9" orientation="portrait" horizontalDpi="300" verticalDpi="300"/>
</worksheet>
</file>

<file path=xl/worksheets/sheet9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heetViews>
  <sheetFormatPr baseColWidth="10" defaultRowHeight="14.6" x14ac:dyDescent="0.4"/>
  <cols>
    <col min="2" max="2" width="102.69140625" customWidth="1"/>
    <col min="3" max="3" width="10.69140625" customWidth="1"/>
  </cols>
  <sheetData>
    <row r="1" spans="1:3" x14ac:dyDescent="0.4">
      <c r="A1" s="2" t="str">
        <f>HYPERLINK("#'Auswahl Auswertungsmodul'!A1", "Zurück")</f>
        <v>Zurück</v>
      </c>
    </row>
    <row r="6" spans="1:3" x14ac:dyDescent="0.4">
      <c r="B6" s="2" t="str">
        <f>HYPERLINK("#'PM-GEBH - K3_1_QI'!A1", "Qualitätsindikatoren: Übersicht über Auffälligkeiten und Qualitätssicherungsmaßnahmen gem. § 17 DeQS-RL")</f>
        <v>Qualitätsindikatoren: Übersicht über Auffälligkeiten und Qualitätssicherungsmaßnahmen gem. § 17 DeQS-RL</v>
      </c>
      <c r="C6" s="2" t="str">
        <f>HYPERLINK("#'PM-GEBH - K3_1_QI'!A1", "K3_1_QI")</f>
        <v>K3_1_QI</v>
      </c>
    </row>
    <row r="7" spans="1:3" x14ac:dyDescent="0.4">
      <c r="B7" s="2" t="str">
        <f>HYPERLINK("#'PM-GEBH - K3_1_AK'!A1", "Auffälligkeitskriterien: Übersicht über Auffälligkeiten und Qualitätssicherungsmaßnahmen gem. § 17 DeQS-RL")</f>
        <v>Auffälligkeitskriterien: Übersicht über Auffälligkeiten und Qualitätssicherungsmaßnahmen gem. § 17 DeQS-RL</v>
      </c>
      <c r="C7" s="2" t="str">
        <f>HYPERLINK("#'PM-GEBH - K3_1_AK'!A1", "K3_1_AK")</f>
        <v>K3_1_AK</v>
      </c>
    </row>
    <row r="8" spans="1:3" x14ac:dyDescent="0.4">
      <c r="B8" s="2" t="str">
        <f>HYPERLINK("#'PM-GEBH - K3_2_QI'!A1", "Qualitätsindikatoren: Auffälligkeiten und Bewertungen nach Abschluss des Stellungnahmeverfahrens (AJ 2023)")</f>
        <v>Qualitätsindikatoren: Auffälligkeiten und Bewertungen nach Abschluss des Stellungnahmeverfahrens (AJ 2023)</v>
      </c>
      <c r="C8" s="2" t="str">
        <f>HYPERLINK("#'PM-GEBH - K3_2_QI'!A1", "K3_2_QI")</f>
        <v>K3_2_QI</v>
      </c>
    </row>
    <row r="9" spans="1:3" x14ac:dyDescent="0.4">
      <c r="B9" s="2" t="str">
        <f>HYPERLINK("#'PM-GEBH - K3_2_AK'!A1", "Auffälligkeitskriterien: Auffälligkeiten und Bewertungen nach Abschluss des Stellungnahmeverfahrens (AJ 2023)")</f>
        <v>Auffälligkeitskriterien: Auffälligkeiten und Bewertungen nach Abschluss des Stellungnahmeverfahrens (AJ 2023)</v>
      </c>
      <c r="C9" s="2" t="str">
        <f>HYPERLINK("#'PM-GEBH - K3_2_AK'!A1", "K3_2_AK")</f>
        <v>K3_2_AK</v>
      </c>
    </row>
    <row r="10" spans="1:3" x14ac:dyDescent="0.4">
      <c r="B10" s="2" t="str">
        <f>HYPERLINK("#'PM-GEBH - K3_3_QI'!A1", "Qualitätsindikatoren: Wiederholte Auffälligkeiten (AJ 2023 und Vorjahre)")</f>
        <v>Qualitätsindikatoren: Wiederholte Auffälligkeiten (AJ 2023 und Vorjahre)</v>
      </c>
      <c r="C10" s="2" t="str">
        <f>HYPERLINK("#'PM-GEBH - K3_3_QI'!A1", "K3_3_QI")</f>
        <v>K3_3_QI</v>
      </c>
    </row>
    <row r="11" spans="1:3" x14ac:dyDescent="0.4">
      <c r="B11" s="2" t="str">
        <f>HYPERLINK("#'PM-GEBH - K3_3_AK'!A1", "Auffälligkeitskriterien: Wiederholte Auffälligkeiten (AJ 2023 und Vorjahre)")</f>
        <v>Auffälligkeitskriterien: Wiederholte Auffälligkeiten (AJ 2023 und Vorjahre)</v>
      </c>
      <c r="C11" s="2" t="str">
        <f>HYPERLINK("#'PM-GEBH - K3_3_AK'!A1", "K3_3_AK")</f>
        <v>K3_3_AK</v>
      </c>
    </row>
    <row r="12" spans="1:3" x14ac:dyDescent="0.4">
      <c r="B12" s="2" t="str">
        <f>HYPERLINK("#'PM-GEBH - K3_4_QI'!A1", "Qualitätsindikatoren: Mehrfache Auffälligkeiten bei Leistungserbringern (AJ 2023)")</f>
        <v>Qualitätsindikatoren: Mehrfache Auffälligkeiten bei Leistungserbringern (AJ 2023)</v>
      </c>
      <c r="C12" s="2" t="str">
        <f>HYPERLINK("#'PM-GEBH - K3_4_QI'!A1", "K3_4_QI")</f>
        <v>K3_4_QI</v>
      </c>
    </row>
    <row r="13" spans="1:3" x14ac:dyDescent="0.4">
      <c r="B13" s="2" t="str">
        <f>HYPERLINK("#'PM-GEBH - K3_4_AK'!A1", "Auffälligkeitskriterien: Mehrfache Auffälligkeiten bei Leistungserbringern (AJ 2023)")</f>
        <v>Auffälligkeitskriterien: Mehrfache Auffälligkeiten bei Leistungserbringern (AJ 2023)</v>
      </c>
      <c r="C13" s="2" t="str">
        <f>HYPERLINK("#'PM-GEBH - K3_4_AK'!A1", "K3_4_AK")</f>
        <v>K3_4_AK</v>
      </c>
    </row>
    <row r="14" spans="1:3" x14ac:dyDescent="0.4">
      <c r="B14" s="2" t="str">
        <f>HYPERLINK("#'PM-GEBH - K3_5_QI'!A1", "Auffälligkeiten und Stellungnahmeverfahren nach Fallzahl pro Qualitätsindikator (AJ 2023)")</f>
        <v>Auffälligkeiten und Stellungnahmeverfahren nach Fallzahl pro Qualitätsindikator (AJ 2023)</v>
      </c>
      <c r="C14" s="2" t="str">
        <f>HYPERLINK("#'PM-GEBH - K3_5_QI'!A1", "K3_5_QI")</f>
        <v>K3_5_QI</v>
      </c>
    </row>
    <row r="15" spans="1:3" x14ac:dyDescent="0.4">
      <c r="B15" s="2" t="str">
        <f>HYPERLINK("#'PM-GEBH - A_1_QI'!A1", "Qualitätsindikatoren: Art der Auffälligkeit (AJ 2023)")</f>
        <v>Qualitätsindikatoren: Art der Auffälligkeit (AJ 2023)</v>
      </c>
      <c r="C15" s="2" t="str">
        <f>HYPERLINK("#'PM-GEBH - A_1_QI'!A1", "A_1_QI")</f>
        <v>A_1_QI</v>
      </c>
    </row>
    <row r="16" spans="1:3" x14ac:dyDescent="0.4">
      <c r="B16" s="2" t="str">
        <f>HYPERLINK("#'PM-GEBH - A_1_AK'!A1", "Auffälligkeitskriterien: Art der Auffälligkeit (AJ 2023)")</f>
        <v>Auffälligkeitskriterien: Art der Auffälligkeit (AJ 2023)</v>
      </c>
      <c r="C16" s="2" t="str">
        <f>HYPERLINK("#'PM-GEBH - A_1_AK'!A1", "A_1_AK")</f>
        <v>A_1_AK</v>
      </c>
    </row>
    <row r="17" spans="2:3" x14ac:dyDescent="0.4">
      <c r="B17" s="2" t="str">
        <f>HYPERLINK("#'PM-GEBH - A_2_QI_a'!A1", "Qualitätsindikatoren: Stellungnahmeverfahren (AJ 2023)")</f>
        <v>Qualitätsindikatoren: Stellungnahmeverfahren (AJ 2023)</v>
      </c>
      <c r="C17" s="2" t="str">
        <f>HYPERLINK("#'PM-GEBH - A_2_QI_a'!A1", "A_2_QI_a")</f>
        <v>A_2_QI_a</v>
      </c>
    </row>
    <row r="18" spans="2:3" x14ac:dyDescent="0.4">
      <c r="B18" s="2" t="str">
        <f>HYPERLINK("#'PM-GEBH - A_2_AK_a'!A1", "Auffälligkeitskriterien: Stellungnahmeverfahren (AJ 2023)")</f>
        <v>Auffälligkeitskriterien: Stellungnahmeverfahren (AJ 2023)</v>
      </c>
      <c r="C18" s="2" t="str">
        <f>HYPERLINK("#'PM-GEBH - A_2_AK_a'!A1", "A_2_AK_a")</f>
        <v>A_2_AK_a</v>
      </c>
    </row>
    <row r="19" spans="2:3" x14ac:dyDescent="0.4">
      <c r="B19" s="2" t="str">
        <f>HYPERLINK("#'PM-GEBH - A_2_QI_b'!A1", "Qualitätsindikatoren: Freitextkommentare zur Nicht-Einleitung von Stellungnahmeverfahren (AJ 2023)")</f>
        <v>Qualitätsindikatoren: Freitextkommentare zur Nicht-Einleitung von Stellungnahmeverfahren (AJ 2023)</v>
      </c>
      <c r="C19" s="2" t="str">
        <f>HYPERLINK("#'PM-GEBH - A_2_QI_b'!A1", "A_2_QI_b")</f>
        <v>A_2_QI_b</v>
      </c>
    </row>
    <row r="20" spans="2:3" x14ac:dyDescent="0.4">
      <c r="B20" s="2" t="str">
        <f>HYPERLINK("#'PM-GEBH - A_2_AK_b'!A1", "Auffälligkeitskriterien: Freitextkommentare zur Nicht-Einleitung von Stellungnahmeverfahren (AJ 2023)")</f>
        <v>Auffälligkeitskriterien: Freitextkommentare zur Nicht-Einleitung von Stellungnahmeverfahren (AJ 2023)</v>
      </c>
      <c r="C20" s="2" t="str">
        <f>HYPERLINK("#'PM-GEBH - A_2_AK_b'!A1", "A_2_AK_b")</f>
        <v>A_2_AK_b</v>
      </c>
    </row>
    <row r="21" spans="2:3" x14ac:dyDescent="0.4">
      <c r="B21" s="2" t="str">
        <f>HYPERLINK("#'PM-GEBH - A_3_AK_a'!A1", "Auffälligkeitskriterien: Bewertung der qualitativ auffälligen Ergebnisse (AJ 2023)")</f>
        <v>Auffälligkeitskriterien: Bewertung der qualitativ auffälligen Ergebnisse (AJ 2023)</v>
      </c>
      <c r="C21" s="2" t="str">
        <f>HYPERLINK("#'PM-GEBH - A_3_AK_a'!A1", "A_3_AK_a")</f>
        <v>A_3_AK_a</v>
      </c>
    </row>
    <row r="22" spans="2:3" x14ac:dyDescent="0.4">
      <c r="B22" s="2" t="str">
        <f>HYPERLINK("#'PM-GEBH - A_3_AK_b'!A1", "Auffälligkeitskriterien: Freitextkommentare zur Bewertung der qualitativ auffälligen Ergebnisse (AJ 2023)")</f>
        <v>Auffälligkeitskriterien: Freitextkommentare zur Bewertung der qualitativ auffälligen Ergebnisse (AJ 2023)</v>
      </c>
      <c r="C22" s="2" t="str">
        <f>HYPERLINK("#'PM-GEBH - A_3_AK_b'!A1", "A_3_AK_b")</f>
        <v>A_3_AK_b</v>
      </c>
    </row>
    <row r="23" spans="2:3" x14ac:dyDescent="0.4">
      <c r="B23" s="2" t="str">
        <f>HYPERLINK("#'PM-GEBH - A_4_QI_a'!A1", "Qualitätsindikatoren: Bewertung der qualitativ auffälligen Ergebnisse (AJ 2023)")</f>
        <v>Qualitätsindikatoren: Bewertung der qualitativ auffälligen Ergebnisse (AJ 2023)</v>
      </c>
      <c r="C23" s="2" t="str">
        <f>HYPERLINK("#'PM-GEBH - A_4_QI_a'!A1", "A_4_QI_a")</f>
        <v>A_4_QI_a</v>
      </c>
    </row>
    <row r="24" spans="2:3" x14ac:dyDescent="0.4">
      <c r="B24" s="2" t="str">
        <f>HYPERLINK("#'PM-GEBH - A_4_QI_b'!A1", "Qualitätsindikatoren: Freitextkommentare zur Bewertung der qualitativ auffälligen Ergebnisse (AJ 2023)")</f>
        <v>Qualitätsindikatoren: Freitextkommentare zur Bewertung der qualitativ auffälligen Ergebnisse (AJ 2023)</v>
      </c>
      <c r="C24" s="2" t="str">
        <f>HYPERLINK("#'PM-GEBH - A_4_QI_b'!A1", "A_4_QI_b")</f>
        <v>A_4_QI_b</v>
      </c>
    </row>
    <row r="25" spans="2:3" x14ac:dyDescent="0.4">
      <c r="B25" s="2" t="str">
        <f>HYPERLINK("#'PM-GEBH - A_5_AK_a'!A1", "Auffälligkeitskriterien: Bewertung der qualitativ unauffälligen Ergebnisse (AJ 2023)")</f>
        <v>Auffälligkeitskriterien: Bewertung der qualitativ unauffälligen Ergebnisse (AJ 2023)</v>
      </c>
      <c r="C25" s="2" t="str">
        <f>HYPERLINK("#'PM-GEBH - A_5_AK_a'!A1", "A_5_AK_a")</f>
        <v>A_5_AK_a</v>
      </c>
    </row>
    <row r="26" spans="2:3" x14ac:dyDescent="0.4">
      <c r="B26" s="2" t="str">
        <f>HYPERLINK("#'PM-GEBH - A_5_AK_b'!A1", "Auffälligkeitskriterien: Freitextkommentare zur Bewertung der qualitativ unauffälligen Ergebnisse (AJ 2023)")</f>
        <v>Auffälligkeitskriterien: Freitextkommentare zur Bewertung der qualitativ unauffälligen Ergebnisse (AJ 2023)</v>
      </c>
      <c r="C26" s="2" t="str">
        <f>HYPERLINK("#'PM-GEBH - A_5_AK_b'!A1", "A_5_AK_b")</f>
        <v>A_5_AK_b</v>
      </c>
    </row>
    <row r="27" spans="2:3" x14ac:dyDescent="0.4">
      <c r="B27" s="2" t="str">
        <f>HYPERLINK("#'PM-GEBH - A_6_QI_a'!A1", "Qualitätsindikatoren: Bewertung der qualitativ unauffälligen Ergebnisse (AJ 2023)")</f>
        <v>Qualitätsindikatoren: Bewertung der qualitativ unauffälligen Ergebnisse (AJ 2023)</v>
      </c>
      <c r="C27" s="2" t="str">
        <f>HYPERLINK("#'PM-GEBH - A_6_QI_a'!A1", "A_6_QI_a")</f>
        <v>A_6_QI_a</v>
      </c>
    </row>
    <row r="28" spans="2:3" x14ac:dyDescent="0.4">
      <c r="B28" s="2" t="str">
        <f>HYPERLINK("#'PM-GEBH - A_6_QI_b'!A1", "Qualitätsindikatoren: Freitextkommentare zur Bewertung der qualitativ unauffälligen Ergebnisse (AJ 2023)")</f>
        <v>Qualitätsindikatoren: Freitextkommentare zur Bewertung der qualitativ unauffälligen Ergebnisse (AJ 2023)</v>
      </c>
      <c r="C28" s="2" t="str">
        <f>HYPERLINK("#'PM-GEBH - A_6_QI_b'!A1", "A_6_QI_b")</f>
        <v>A_6_QI_b</v>
      </c>
    </row>
    <row r="29" spans="2:3" x14ac:dyDescent="0.4">
      <c r="B29" s="2" t="str">
        <f>HYPERLINK("#'PM-GEBH - A_7_AK_a'!A1", "Auffälligkeitskriterien: Bewertung der  Ergebnisse als Sonstiges (AJ 2023)")</f>
        <v>Auffälligkeitskriterien: Bewertung der  Ergebnisse als Sonstiges (AJ 2023)</v>
      </c>
      <c r="C29" s="2" t="str">
        <f>HYPERLINK("#'PM-GEBH - A_7_AK_a'!A1", "A_7_AK_a")</f>
        <v>A_7_AK_a</v>
      </c>
    </row>
    <row r="30" spans="2:3" x14ac:dyDescent="0.4">
      <c r="B30" s="2" t="str">
        <f>HYPERLINK("#'PM-GEBH - A_7_AK_b'!A1", "Auffälligkeitskriterien: Freitextkommentare zur Bewertung der Ergebnisse als Sonstiges (AJ 2023)")</f>
        <v>Auffälligkeitskriterien: Freitextkommentare zur Bewertung der Ergebnisse als Sonstiges (AJ 2023)</v>
      </c>
      <c r="C30" s="2" t="str">
        <f>HYPERLINK("#'PM-GEBH - A_7_AK_b'!A1", "A_7_AK_b")</f>
        <v>A_7_AK_b</v>
      </c>
    </row>
    <row r="31" spans="2:3" x14ac:dyDescent="0.4">
      <c r="B31" s="2" t="str">
        <f>HYPERLINK("#'PM-GEBH - A_8_QI_a'!A1", "Qualitätsindikatoren: Bewertung der Ergebnisse als Dokumentationsfehler oder Sonstiges (AJ 2023)")</f>
        <v>Qualitätsindikatoren: Bewertung der Ergebnisse als Dokumentationsfehler oder Sonstiges (AJ 2023)</v>
      </c>
      <c r="C31" s="2" t="str">
        <f>HYPERLINK("#'PM-GEBH - A_8_QI_a'!A1", "A_8_QI_a")</f>
        <v>A_8_QI_a</v>
      </c>
    </row>
    <row r="32" spans="2:3" x14ac:dyDescent="0.4">
      <c r="B32" s="2" t="str">
        <f>HYPERLINK("#'PM-GEBH - A_8_QI_b'!A1", "Qualitätsindikatoren: Freitextkommentare zur Bewertung der Ergebnisse als Dokumentationsfehler oder Sonstiges (AJ 2023)")</f>
        <v>Qualitätsindikatoren: Freitextkommentare zur Bewertung der Ergebnisse als Dokumentationsfehler oder Sonstiges (AJ 2023)</v>
      </c>
      <c r="C32" s="2" t="str">
        <f>HYPERLINK("#'PM-GEBH - A_8_QI_b'!A1", "A_8_QI_b")</f>
        <v>A_8_QI_b</v>
      </c>
    </row>
    <row r="33" spans="2:3" x14ac:dyDescent="0.4">
      <c r="B33" s="2" t="str">
        <f>HYPERLINK("#'PM-GEBH - A_9_QI'!A1", "Qualitätsindikatoren: Initiierung Maßnahmenstufe 1 und 2 (AJ 2023)")</f>
        <v>Qualitätsindikatoren: Initiierung Maßnahmenstufe 1 und 2 (AJ 2023)</v>
      </c>
      <c r="C33" s="2" t="str">
        <f>HYPERLINK("#'PM-GEBH - A_9_QI'!A1", "A_9_QI")</f>
        <v>A_9_QI</v>
      </c>
    </row>
    <row r="34" spans="2:3" x14ac:dyDescent="0.4">
      <c r="B34" s="2" t="str">
        <f>HYPERLINK("#'PM-GEBH - A_9_AK'!A1", "Auffälligkeitskriterien: Initiierung Maßnahmenstufe 1 und 2 (AJ 2023)")</f>
        <v>Auffälligkeitskriterien: Initiierung Maßnahmenstufe 1 und 2 (AJ 2023)</v>
      </c>
      <c r="C34" s="2" t="str">
        <f>HYPERLINK("#'PM-GEBH - A_9_AK'!A1", "A_9_AK")</f>
        <v>A_9_AK</v>
      </c>
    </row>
    <row r="35" spans="2:3" x14ac:dyDescent="0.4">
      <c r="B35" s="2" t="str">
        <f>HYPERLINK("#'PM-GEBH - A_10_QI'!A1", "Qualitätsindikatoren: Ergebnisse nach Stellungnahmeverfahren pro Bundesland (AJ 2023)")</f>
        <v>Qualitätsindikatoren: Ergebnisse nach Stellungnahmeverfahren pro Bundesland (AJ 2023)</v>
      </c>
      <c r="C35" s="2" t="str">
        <f>HYPERLINK("#'PM-GEBH - A_10_QI'!A1", "A_10_QI")</f>
        <v>A_10_QI</v>
      </c>
    </row>
    <row r="36" spans="2:3" x14ac:dyDescent="0.4">
      <c r="B36" s="2" t="str">
        <f>HYPERLINK("#'PM-GEBH - A_10_AK'!A1", "Auffälligkeitskriterien: Ergebnisse nach Stellungnahmeverfahren pro Bundesland (AJ 2023)")</f>
        <v>Auffälligkeitskriterien: Ergebnisse nach Stellungnahmeverfahren pro Bundesland (AJ 2023)</v>
      </c>
      <c r="C36" s="2" t="str">
        <f>HYPERLINK("#'PM-GEBH - A_10_AK'!A1", "A_10_AK")</f>
        <v>A_10_AK</v>
      </c>
    </row>
    <row r="37" spans="2:3" x14ac:dyDescent="0.4">
      <c r="B37" s="2" t="str">
        <f>HYPERLINK("#'PM-GEBH - A_11_AK_QI'!A1", "Qualitätsindikatoren und Auffälligkeitskriterien: Best practice (AJ 2023)")</f>
        <v>Qualitätsindikatoren und Auffälligkeitskriterien: Best practice (AJ 2023)</v>
      </c>
      <c r="C37" s="2" t="str">
        <f>HYPERLINK("#'PM-GEBH - A_11_AK_QI'!A1", "A_11_AK_QI")</f>
        <v>A_11_AK_QI</v>
      </c>
    </row>
    <row r="38" spans="2:3" x14ac:dyDescent="0.4">
      <c r="B38" s="2" t="str">
        <f>HYPERLINK("#'PM-GEBH - A_12_QI'!A1", "Darstellung des Verlaufs der Bewertung (AJ 2023)")</f>
        <v>Darstellung des Verlaufs der Bewertung (AJ 2023)</v>
      </c>
      <c r="C38" s="2" t="str">
        <f>HYPERLINK("#'PM-GEBH - A_12_QI'!A1", "A_12_QI")</f>
        <v>A_12_QI</v>
      </c>
    </row>
    <row r="39" spans="2:3" x14ac:dyDescent="0.4">
      <c r="B39" s="2" t="str">
        <f>HYPERLINK("#'PM-GEBH - A_13_QI'!A1", "Qualitätsindikatoren: Art der Maßnahme in Maßnahmenstufe 1 (AJ 2022 und 2023)")</f>
        <v>Qualitätsindikatoren: Art der Maßnahme in Maßnahmenstufe 1 (AJ 2022 und 2023)</v>
      </c>
      <c r="C39" s="2" t="str">
        <f>HYPERLINK("#'PM-GEBH - A_13_QI'!A1", "A_13_QI")</f>
        <v>A_13_QI</v>
      </c>
    </row>
    <row r="40" spans="2:3" x14ac:dyDescent="0.4">
      <c r="B40" s="2" t="str">
        <f>HYPERLINK("#'PM-GEBH - A_13_AK'!A1", "Auffälligkeitskriterien: Art der Maßnahme in Maßnahmenstufe 1 (AJ 2022 und 2023)")</f>
        <v>Auffälligkeitskriterien: Art der Maßnahme in Maßnahmenstufe 1 (AJ 2022 und 2023)</v>
      </c>
      <c r="C40" s="2" t="str">
        <f>HYPERLINK("#'PM-GEBH - A_13_AK'!A1", "A_13_AK")</f>
        <v>A_13_AK</v>
      </c>
    </row>
  </sheetData>
  <pageMargins left="0.7" right="0.7" top="0.75" bottom="0.75" header="0.3" footer="0.3"/>
  <pageSetup paperSize="9" orientation="portrait" horizontalDpi="300" verticalDpi="300"/>
</worksheet>
</file>

<file path=xl/worksheets/sheet9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4.6" x14ac:dyDescent="0.4"/>
  <cols>
    <col min="2" max="2" width="112.69140625" customWidth="1"/>
    <col min="3" max="6" width="17.84375" customWidth="1"/>
  </cols>
  <sheetData>
    <row r="1" spans="1:6" x14ac:dyDescent="0.4">
      <c r="A1" s="2" t="str">
        <f>HYPERLINK("#'Auswahl Auswertungsmodul'!A1", "Zurück zum Start")</f>
        <v>Zurück zum Start</v>
      </c>
    </row>
    <row r="2" spans="1:6" x14ac:dyDescent="0.4">
      <c r="A2" s="2" t="str">
        <f>HYPERLINK("#'Auswahl PM-GEBH'!A1", "Zurück")</f>
        <v>Zurück</v>
      </c>
    </row>
    <row r="3" spans="1:6" x14ac:dyDescent="0.4">
      <c r="B3" s="7" t="s">
        <v>5065</v>
      </c>
    </row>
    <row r="4" spans="1:6" x14ac:dyDescent="0.4">
      <c r="B4" s="23" t="s">
        <v>4437</v>
      </c>
      <c r="C4" s="23" t="s">
        <v>4651</v>
      </c>
      <c r="D4" s="23" t="s">
        <v>4651</v>
      </c>
      <c r="E4" s="23" t="s">
        <v>4438</v>
      </c>
      <c r="F4" s="23" t="s">
        <v>4438</v>
      </c>
    </row>
    <row r="5" spans="1:6" x14ac:dyDescent="0.4">
      <c r="B5" s="24"/>
      <c r="C5" s="8" t="s">
        <v>4439</v>
      </c>
      <c r="D5" s="8" t="s">
        <v>4440</v>
      </c>
      <c r="E5" s="8" t="s">
        <v>4439</v>
      </c>
      <c r="F5" s="8" t="s">
        <v>4440</v>
      </c>
    </row>
    <row r="6" spans="1:6" x14ac:dyDescent="0.4">
      <c r="B6" s="16" t="s">
        <v>4652</v>
      </c>
      <c r="C6" s="9" t="s">
        <v>5043</v>
      </c>
      <c r="D6" s="9" t="s">
        <v>3326</v>
      </c>
      <c r="E6" s="9" t="s">
        <v>5044</v>
      </c>
      <c r="F6" s="9" t="s">
        <v>3326</v>
      </c>
    </row>
    <row r="7" spans="1:6" x14ac:dyDescent="0.4">
      <c r="B7" s="16" t="s">
        <v>4655</v>
      </c>
      <c r="C7" s="9" t="s">
        <v>5043</v>
      </c>
      <c r="D7" s="9" t="s">
        <v>4443</v>
      </c>
      <c r="E7" s="9" t="s">
        <v>5044</v>
      </c>
      <c r="F7" s="9" t="s">
        <v>4443</v>
      </c>
    </row>
    <row r="8" spans="1:6" x14ac:dyDescent="0.4">
      <c r="B8" s="16" t="s">
        <v>4444</v>
      </c>
      <c r="C8" s="9" t="s">
        <v>5045</v>
      </c>
      <c r="D8" s="9" t="s">
        <v>5046</v>
      </c>
      <c r="E8" s="9" t="s">
        <v>5047</v>
      </c>
      <c r="F8" s="9" t="s">
        <v>5048</v>
      </c>
    </row>
    <row r="9" spans="1:6" x14ac:dyDescent="0.4">
      <c r="B9" s="9" t="s">
        <v>4446</v>
      </c>
      <c r="C9" s="9" t="s">
        <v>4142</v>
      </c>
      <c r="D9" s="9" t="s">
        <v>5049</v>
      </c>
      <c r="E9" s="9" t="s">
        <v>1643</v>
      </c>
      <c r="F9" s="9" t="s">
        <v>5050</v>
      </c>
    </row>
    <row r="10" spans="1:6" x14ac:dyDescent="0.4">
      <c r="B10" s="16" t="s">
        <v>4448</v>
      </c>
      <c r="C10" s="9" t="s">
        <v>5051</v>
      </c>
      <c r="D10" s="9" t="s">
        <v>4443</v>
      </c>
      <c r="E10" s="9" t="s">
        <v>3678</v>
      </c>
      <c r="F10" s="9" t="s">
        <v>4443</v>
      </c>
    </row>
    <row r="11" spans="1:6" x14ac:dyDescent="0.4">
      <c r="B11" s="9" t="s">
        <v>4664</v>
      </c>
      <c r="C11" s="9" t="s">
        <v>5051</v>
      </c>
      <c r="D11" s="9" t="s">
        <v>4443</v>
      </c>
      <c r="E11" s="9" t="s">
        <v>3678</v>
      </c>
      <c r="F11" s="9" t="s">
        <v>4443</v>
      </c>
    </row>
    <row r="12" spans="1:6" x14ac:dyDescent="0.4">
      <c r="B12" s="9" t="s">
        <v>4665</v>
      </c>
      <c r="C12" s="9" t="s">
        <v>1586</v>
      </c>
      <c r="D12" s="9" t="s">
        <v>4447</v>
      </c>
      <c r="E12" s="9" t="s">
        <v>1586</v>
      </c>
      <c r="F12" s="9" t="s">
        <v>4447</v>
      </c>
    </row>
    <row r="13" spans="1:6" x14ac:dyDescent="0.4">
      <c r="B13" s="9" t="s">
        <v>4449</v>
      </c>
      <c r="C13" s="9" t="s">
        <v>1586</v>
      </c>
      <c r="D13" s="9" t="s">
        <v>4447</v>
      </c>
      <c r="E13" s="9" t="s">
        <v>1586</v>
      </c>
      <c r="F13" s="9" t="s">
        <v>4447</v>
      </c>
    </row>
    <row r="14" spans="1:6" x14ac:dyDescent="0.4">
      <c r="B14" s="21" t="s">
        <v>4450</v>
      </c>
      <c r="C14" s="22" t="s">
        <v>4437</v>
      </c>
      <c r="D14" s="22" t="s">
        <v>4437</v>
      </c>
      <c r="E14" s="22" t="s">
        <v>4437</v>
      </c>
      <c r="F14" s="22" t="s">
        <v>4437</v>
      </c>
    </row>
    <row r="15" spans="1:6" x14ac:dyDescent="0.4">
      <c r="B15" s="6" t="s">
        <v>4451</v>
      </c>
      <c r="C15" s="9" t="s">
        <v>2012</v>
      </c>
      <c r="D15" s="9" t="s">
        <v>5052</v>
      </c>
      <c r="E15" s="9" t="s">
        <v>1618</v>
      </c>
      <c r="F15" s="9" t="s">
        <v>5053</v>
      </c>
    </row>
    <row r="16" spans="1:6" x14ac:dyDescent="0.4">
      <c r="B16" s="6" t="s">
        <v>4453</v>
      </c>
      <c r="C16" s="9" t="s">
        <v>5054</v>
      </c>
      <c r="D16" s="9" t="s">
        <v>5055</v>
      </c>
      <c r="E16" s="9" t="s">
        <v>5056</v>
      </c>
      <c r="F16" s="9" t="s">
        <v>5057</v>
      </c>
    </row>
    <row r="17" spans="2:6" x14ac:dyDescent="0.4">
      <c r="B17" s="9" t="s">
        <v>4455</v>
      </c>
      <c r="C17" s="9" t="s">
        <v>5054</v>
      </c>
      <c r="D17" s="9" t="s">
        <v>4443</v>
      </c>
      <c r="E17" s="9" t="s">
        <v>5056</v>
      </c>
      <c r="F17" s="9" t="s">
        <v>4443</v>
      </c>
    </row>
    <row r="18" spans="2:6" x14ac:dyDescent="0.4">
      <c r="B18" s="9" t="s">
        <v>4456</v>
      </c>
      <c r="C18" s="9" t="s">
        <v>1661</v>
      </c>
      <c r="D18" s="9" t="s">
        <v>5058</v>
      </c>
      <c r="E18" s="9" t="s">
        <v>1595</v>
      </c>
      <c r="F18" s="9" t="s">
        <v>4543</v>
      </c>
    </row>
    <row r="19" spans="2:6" x14ac:dyDescent="0.4">
      <c r="B19" s="9" t="s">
        <v>4457</v>
      </c>
      <c r="C19" s="9" t="s">
        <v>1586</v>
      </c>
      <c r="D19" s="9" t="s">
        <v>4447</v>
      </c>
      <c r="E19" s="9" t="s">
        <v>1586</v>
      </c>
      <c r="F19" s="9" t="s">
        <v>4447</v>
      </c>
    </row>
    <row r="20" spans="2:6" x14ac:dyDescent="0.4">
      <c r="B20" s="6" t="s">
        <v>4458</v>
      </c>
      <c r="C20" s="9" t="s">
        <v>1586</v>
      </c>
      <c r="D20" s="9" t="s">
        <v>4447</v>
      </c>
      <c r="E20" s="9" t="s">
        <v>1586</v>
      </c>
      <c r="F20" s="9" t="s">
        <v>4447</v>
      </c>
    </row>
    <row r="21" spans="2:6" x14ac:dyDescent="0.4">
      <c r="B21" s="21" t="s">
        <v>4459</v>
      </c>
      <c r="C21" s="22" t="s">
        <v>4437</v>
      </c>
      <c r="D21" s="22" t="s">
        <v>4437</v>
      </c>
      <c r="E21" s="22" t="s">
        <v>4437</v>
      </c>
      <c r="F21" s="22" t="s">
        <v>4437</v>
      </c>
    </row>
    <row r="22" spans="2:6" x14ac:dyDescent="0.4">
      <c r="B22" s="6" t="s">
        <v>4460</v>
      </c>
      <c r="C22" s="9" t="s">
        <v>1922</v>
      </c>
      <c r="D22" s="9" t="s">
        <v>4964</v>
      </c>
      <c r="E22" s="9" t="s">
        <v>4035</v>
      </c>
      <c r="F22" s="9" t="s">
        <v>5059</v>
      </c>
    </row>
    <row r="23" spans="2:6" x14ac:dyDescent="0.4">
      <c r="B23" s="6" t="s">
        <v>4462</v>
      </c>
      <c r="C23" s="9" t="s">
        <v>1966</v>
      </c>
      <c r="D23" s="9" t="s">
        <v>5060</v>
      </c>
      <c r="E23" s="9" t="s">
        <v>1928</v>
      </c>
      <c r="F23" s="9" t="s">
        <v>5061</v>
      </c>
    </row>
    <row r="24" spans="2:6" x14ac:dyDescent="0.4">
      <c r="B24" s="6" t="s">
        <v>4682</v>
      </c>
      <c r="C24" s="9" t="s">
        <v>3869</v>
      </c>
      <c r="D24" s="9" t="s">
        <v>5062</v>
      </c>
      <c r="E24" s="9" t="s">
        <v>1632</v>
      </c>
      <c r="F24" s="9" t="s">
        <v>5063</v>
      </c>
    </row>
    <row r="25" spans="2:6" x14ac:dyDescent="0.4">
      <c r="B25" s="6" t="s">
        <v>4464</v>
      </c>
      <c r="C25" s="9" t="s">
        <v>1670</v>
      </c>
      <c r="D25" s="9" t="s">
        <v>5064</v>
      </c>
      <c r="E25" s="9" t="s">
        <v>1585</v>
      </c>
      <c r="F25" s="9" t="s">
        <v>4540</v>
      </c>
    </row>
    <row r="26" spans="2:6" x14ac:dyDescent="0.4">
      <c r="B26" s="21" t="s">
        <v>4465</v>
      </c>
      <c r="C26" s="22" t="s">
        <v>4437</v>
      </c>
      <c r="D26" s="22" t="s">
        <v>4437</v>
      </c>
      <c r="E26" s="22" t="s">
        <v>4437</v>
      </c>
      <c r="F26" s="22" t="s">
        <v>4437</v>
      </c>
    </row>
    <row r="27" spans="2:6" x14ac:dyDescent="0.4">
      <c r="B27" s="6" t="s">
        <v>4466</v>
      </c>
      <c r="C27" s="9" t="s">
        <v>1835</v>
      </c>
      <c r="D27" s="9" t="s">
        <v>4467</v>
      </c>
      <c r="E27" s="9" t="s">
        <v>1698</v>
      </c>
      <c r="F27" s="9" t="s">
        <v>4467</v>
      </c>
    </row>
    <row r="28" spans="2:6" x14ac:dyDescent="0.4">
      <c r="B28" s="6" t="s">
        <v>4468</v>
      </c>
      <c r="C28" s="9" t="s">
        <v>1586</v>
      </c>
      <c r="D28" s="9" t="s">
        <v>4467</v>
      </c>
      <c r="E28" s="9" t="s">
        <v>1586</v>
      </c>
      <c r="F28" s="9" t="s">
        <v>4467</v>
      </c>
    </row>
    <row r="29" spans="2:6" x14ac:dyDescent="0.4">
      <c r="B29" s="13" t="s">
        <v>4470</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9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baseColWidth="10" defaultRowHeight="14.6" x14ac:dyDescent="0.4"/>
  <cols>
    <col min="2" max="2" width="112.15234375" customWidth="1"/>
    <col min="3" max="4" width="17.84375" customWidth="1"/>
  </cols>
  <sheetData>
    <row r="1" spans="1:4" x14ac:dyDescent="0.4">
      <c r="A1" s="2" t="str">
        <f>HYPERLINK("#'Auswahl Auswertungsmodul'!A1", "Zurück zum Start")</f>
        <v>Zurück zum Start</v>
      </c>
    </row>
    <row r="2" spans="1:4" x14ac:dyDescent="0.4">
      <c r="A2" s="2" t="str">
        <f>HYPERLINK("#'Auswahl PM-GEBH'!A1", "Zurück")</f>
        <v>Zurück</v>
      </c>
    </row>
    <row r="3" spans="1:4" x14ac:dyDescent="0.4">
      <c r="B3" s="7" t="s">
        <v>4590</v>
      </c>
    </row>
    <row r="4" spans="1:4" x14ac:dyDescent="0.4">
      <c r="B4" s="25" t="s">
        <v>4437</v>
      </c>
      <c r="C4" s="23" t="s">
        <v>4438</v>
      </c>
      <c r="D4" s="25" t="s">
        <v>4438</v>
      </c>
    </row>
    <row r="5" spans="1:4" x14ac:dyDescent="0.4">
      <c r="B5" s="24"/>
      <c r="C5" s="8" t="s">
        <v>4439</v>
      </c>
      <c r="D5" s="8" t="s">
        <v>4440</v>
      </c>
    </row>
    <row r="6" spans="1:4" x14ac:dyDescent="0.4">
      <c r="B6" s="16" t="s">
        <v>4441</v>
      </c>
      <c r="C6" s="9" t="s">
        <v>4583</v>
      </c>
      <c r="D6" s="9" t="s">
        <v>4443</v>
      </c>
    </row>
    <row r="7" spans="1:4" x14ac:dyDescent="0.4">
      <c r="B7" s="16" t="s">
        <v>4444</v>
      </c>
      <c r="C7" s="9" t="s">
        <v>2002</v>
      </c>
      <c r="D7" s="9" t="s">
        <v>4584</v>
      </c>
    </row>
    <row r="8" spans="1:4" x14ac:dyDescent="0.4">
      <c r="B8" s="9" t="s">
        <v>4446</v>
      </c>
      <c r="C8" s="9" t="s">
        <v>1586</v>
      </c>
      <c r="D8" s="9" t="s">
        <v>4447</v>
      </c>
    </row>
    <row r="9" spans="1:4" x14ac:dyDescent="0.4">
      <c r="B9" s="16" t="s">
        <v>4448</v>
      </c>
      <c r="C9" s="9" t="s">
        <v>2002</v>
      </c>
      <c r="D9" s="9" t="s">
        <v>4443</v>
      </c>
    </row>
    <row r="10" spans="1:4" x14ac:dyDescent="0.4">
      <c r="B10" s="9" t="s">
        <v>4449</v>
      </c>
      <c r="C10" s="9" t="s">
        <v>1586</v>
      </c>
      <c r="D10" s="9" t="s">
        <v>4447</v>
      </c>
    </row>
    <row r="11" spans="1:4" x14ac:dyDescent="0.4">
      <c r="B11" s="21" t="s">
        <v>4450</v>
      </c>
      <c r="C11" s="22" t="s">
        <v>4437</v>
      </c>
      <c r="D11" s="22" t="s">
        <v>4437</v>
      </c>
    </row>
    <row r="12" spans="1:4" x14ac:dyDescent="0.4">
      <c r="B12" s="6" t="s">
        <v>4451</v>
      </c>
      <c r="C12" s="9" t="s">
        <v>1656</v>
      </c>
      <c r="D12" s="9" t="s">
        <v>4585</v>
      </c>
    </row>
    <row r="13" spans="1:4" x14ac:dyDescent="0.4">
      <c r="B13" s="6" t="s">
        <v>4453</v>
      </c>
      <c r="C13" s="9" t="s">
        <v>1966</v>
      </c>
      <c r="D13" s="9" t="s">
        <v>4586</v>
      </c>
    </row>
    <row r="14" spans="1:4" x14ac:dyDescent="0.4">
      <c r="B14" s="9" t="s">
        <v>4455</v>
      </c>
      <c r="C14" s="9" t="s">
        <v>1966</v>
      </c>
      <c r="D14" s="9" t="s">
        <v>4443</v>
      </c>
    </row>
    <row r="15" spans="1:4" x14ac:dyDescent="0.4">
      <c r="B15" s="9" t="s">
        <v>4456</v>
      </c>
      <c r="C15" s="9" t="s">
        <v>1586</v>
      </c>
      <c r="D15" s="9" t="s">
        <v>4447</v>
      </c>
    </row>
    <row r="16" spans="1:4" x14ac:dyDescent="0.4">
      <c r="B16" s="9" t="s">
        <v>4457</v>
      </c>
      <c r="C16" s="9" t="s">
        <v>1586</v>
      </c>
      <c r="D16" s="9" t="s">
        <v>4447</v>
      </c>
    </row>
    <row r="17" spans="2:4" x14ac:dyDescent="0.4">
      <c r="B17" s="6" t="s">
        <v>4458</v>
      </c>
      <c r="C17" s="9" t="s">
        <v>1586</v>
      </c>
      <c r="D17" s="9" t="s">
        <v>4447</v>
      </c>
    </row>
    <row r="18" spans="2:4" x14ac:dyDescent="0.4">
      <c r="B18" s="21" t="s">
        <v>4459</v>
      </c>
      <c r="C18" s="22" t="s">
        <v>4437</v>
      </c>
      <c r="D18" s="22" t="s">
        <v>4437</v>
      </c>
    </row>
    <row r="19" spans="2:4" x14ac:dyDescent="0.4">
      <c r="B19" s="6" t="s">
        <v>4460</v>
      </c>
      <c r="C19" s="9" t="s">
        <v>1665</v>
      </c>
      <c r="D19" s="9" t="s">
        <v>4587</v>
      </c>
    </row>
    <row r="20" spans="2:4" x14ac:dyDescent="0.4">
      <c r="B20" s="6" t="s">
        <v>4462</v>
      </c>
      <c r="C20" s="9" t="s">
        <v>1853</v>
      </c>
      <c r="D20" s="9" t="s">
        <v>4588</v>
      </c>
    </row>
    <row r="21" spans="2:4" x14ac:dyDescent="0.4">
      <c r="B21" s="6" t="s">
        <v>4464</v>
      </c>
      <c r="C21" s="9" t="s">
        <v>1584</v>
      </c>
      <c r="D21" s="9" t="s">
        <v>4589</v>
      </c>
    </row>
    <row r="22" spans="2:4" x14ac:dyDescent="0.4">
      <c r="B22" s="21" t="s">
        <v>4465</v>
      </c>
      <c r="C22" s="22" t="s">
        <v>4437</v>
      </c>
      <c r="D22" s="22" t="s">
        <v>4437</v>
      </c>
    </row>
    <row r="23" spans="2:4" x14ac:dyDescent="0.4">
      <c r="B23" s="6" t="s">
        <v>4466</v>
      </c>
      <c r="C23" s="9" t="s">
        <v>1595</v>
      </c>
      <c r="D23" s="9" t="s">
        <v>4467</v>
      </c>
    </row>
    <row r="24" spans="2:4" x14ac:dyDescent="0.4">
      <c r="B24" s="6" t="s">
        <v>4468</v>
      </c>
      <c r="C24" s="9" t="s">
        <v>1586</v>
      </c>
      <c r="D24" s="9" t="s">
        <v>4467</v>
      </c>
    </row>
    <row r="25" spans="2:4" x14ac:dyDescent="0.4">
      <c r="B25" s="13" t="s">
        <v>4470</v>
      </c>
    </row>
  </sheetData>
  <mergeCells count="5">
    <mergeCell ref="B4:B5"/>
    <mergeCell ref="C4:D4"/>
    <mergeCell ref="B11:D11"/>
    <mergeCell ref="B18:D18"/>
    <mergeCell ref="B22:D22"/>
  </mergeCells>
  <pageMargins left="0.7" right="0.7" top="0.75" bottom="0.75" header="0.3" footer="0.3"/>
  <pageSetup paperSize="9" orientation="portrait" horizontalDpi="300" verticalDpi="300"/>
</worksheet>
</file>

<file path=xl/worksheets/sheet9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workbookViewId="0"/>
  </sheetViews>
  <sheetFormatPr baseColWidth="10" defaultRowHeight="14.6" x14ac:dyDescent="0.4"/>
  <cols>
    <col min="2" max="2" width="9.69140625" customWidth="1"/>
    <col min="3" max="3" width="113.921875" customWidth="1"/>
    <col min="4" max="4" width="64.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 min="14" max="14" width="35" customWidth="1"/>
    <col min="15" max="15" width="32.4609375" customWidth="1"/>
  </cols>
  <sheetData>
    <row r="1" spans="1:15" x14ac:dyDescent="0.4">
      <c r="A1" s="2" t="str">
        <f>HYPERLINK("#'Auswahl Auswertungsmodul'!A1", "Zurück zum Start")</f>
        <v>Zurück zum Start</v>
      </c>
    </row>
    <row r="2" spans="1:15" x14ac:dyDescent="0.4">
      <c r="A2" s="2" t="str">
        <f>HYPERLINK("#'Auswahl PM-GEBH'!A1", "Zurück")</f>
        <v>Zurück</v>
      </c>
    </row>
    <row r="3" spans="1:15" x14ac:dyDescent="0.4">
      <c r="B3" s="7" t="s">
        <v>6406</v>
      </c>
    </row>
    <row r="4" spans="1:15" x14ac:dyDescent="0.4">
      <c r="B4" s="25" t="s">
        <v>36</v>
      </c>
      <c r="C4" s="25" t="s">
        <v>2081</v>
      </c>
      <c r="D4" s="26" t="s">
        <v>5749</v>
      </c>
      <c r="E4" s="26" t="s">
        <v>5252</v>
      </c>
      <c r="F4" s="23" t="s">
        <v>5253</v>
      </c>
      <c r="G4" s="25" t="s">
        <v>5253</v>
      </c>
      <c r="H4" s="25" t="s">
        <v>5253</v>
      </c>
      <c r="I4" s="25" t="s">
        <v>5253</v>
      </c>
      <c r="J4" s="25" t="s">
        <v>5253</v>
      </c>
      <c r="K4" s="25" t="s">
        <v>5253</v>
      </c>
      <c r="L4" s="25" t="s">
        <v>5253</v>
      </c>
      <c r="M4" s="25" t="s">
        <v>5253</v>
      </c>
      <c r="N4" s="25" t="s">
        <v>5253</v>
      </c>
      <c r="O4" s="25" t="s">
        <v>5253</v>
      </c>
    </row>
    <row r="5" spans="1:15" x14ac:dyDescent="0.4">
      <c r="B5" s="28"/>
      <c r="C5" s="28"/>
      <c r="D5" s="28"/>
      <c r="E5" s="28"/>
      <c r="F5" s="28" t="s">
        <v>4458</v>
      </c>
      <c r="G5" s="28" t="s">
        <v>4458</v>
      </c>
      <c r="H5" s="28" t="s">
        <v>5254</v>
      </c>
      <c r="I5" s="28" t="s">
        <v>5254</v>
      </c>
      <c r="J5" s="28" t="s">
        <v>5255</v>
      </c>
      <c r="K5" s="28" t="s">
        <v>5255</v>
      </c>
      <c r="L5" s="28" t="s">
        <v>4348</v>
      </c>
      <c r="M5" s="28" t="s">
        <v>4348</v>
      </c>
      <c r="N5" s="28" t="s">
        <v>4464</v>
      </c>
      <c r="O5" s="28" t="s">
        <v>4464</v>
      </c>
    </row>
    <row r="6" spans="1:15" x14ac:dyDescent="0.4">
      <c r="B6" s="27"/>
      <c r="C6" s="27"/>
      <c r="D6" s="27"/>
      <c r="E6" s="27"/>
      <c r="F6" s="8" t="s">
        <v>5256</v>
      </c>
      <c r="G6" s="8" t="s">
        <v>5750</v>
      </c>
      <c r="H6" s="8" t="s">
        <v>5256</v>
      </c>
      <c r="I6" s="8" t="s">
        <v>5750</v>
      </c>
      <c r="J6" s="8" t="s">
        <v>5256</v>
      </c>
      <c r="K6" s="8" t="s">
        <v>5750</v>
      </c>
      <c r="L6" s="8" t="s">
        <v>5256</v>
      </c>
      <c r="M6" s="8" t="s">
        <v>5750</v>
      </c>
      <c r="N6" s="8" t="s">
        <v>5256</v>
      </c>
      <c r="O6" s="8" t="s">
        <v>5750</v>
      </c>
    </row>
    <row r="7" spans="1:15" ht="24.9" x14ac:dyDescent="0.4">
      <c r="B7" s="6" t="s">
        <v>668</v>
      </c>
      <c r="C7" s="6" t="s">
        <v>669</v>
      </c>
      <c r="D7" s="9" t="s">
        <v>6370</v>
      </c>
      <c r="E7" s="9" t="s">
        <v>1851</v>
      </c>
      <c r="F7" s="9" t="s">
        <v>210</v>
      </c>
      <c r="G7" s="9" t="s">
        <v>6371</v>
      </c>
      <c r="H7" s="9" t="s">
        <v>6372</v>
      </c>
      <c r="I7" s="9" t="s">
        <v>6373</v>
      </c>
      <c r="J7" s="9" t="s">
        <v>1961</v>
      </c>
      <c r="K7" s="9" t="s">
        <v>6374</v>
      </c>
      <c r="L7" s="9" t="s">
        <v>2437</v>
      </c>
      <c r="M7" s="9" t="s">
        <v>6375</v>
      </c>
      <c r="N7" s="9" t="s">
        <v>938</v>
      </c>
      <c r="O7" s="9" t="s">
        <v>6376</v>
      </c>
    </row>
    <row r="8" spans="1:15" ht="24.9" x14ac:dyDescent="0.4">
      <c r="B8" s="10" t="s">
        <v>670</v>
      </c>
      <c r="C8" s="10" t="s">
        <v>671</v>
      </c>
      <c r="D8" s="11" t="s">
        <v>6377</v>
      </c>
      <c r="E8" s="11" t="s">
        <v>1586</v>
      </c>
      <c r="F8" s="11" t="s">
        <v>59</v>
      </c>
      <c r="G8" s="11" t="s">
        <v>6378</v>
      </c>
      <c r="H8" s="11" t="s">
        <v>59</v>
      </c>
      <c r="I8" s="11" t="s">
        <v>6378</v>
      </c>
      <c r="J8" s="11" t="s">
        <v>59</v>
      </c>
      <c r="K8" s="11" t="s">
        <v>6378</v>
      </c>
      <c r="L8" s="11" t="s">
        <v>58</v>
      </c>
      <c r="M8" s="11" t="s">
        <v>6377</v>
      </c>
      <c r="N8" s="11" t="s">
        <v>59</v>
      </c>
      <c r="O8" s="11" t="s">
        <v>6378</v>
      </c>
    </row>
    <row r="9" spans="1:15" ht="24.9" x14ac:dyDescent="0.4">
      <c r="B9" s="6" t="s">
        <v>672</v>
      </c>
      <c r="C9" s="6" t="s">
        <v>673</v>
      </c>
      <c r="D9" s="9" t="s">
        <v>6379</v>
      </c>
      <c r="E9" s="9" t="s">
        <v>1670</v>
      </c>
      <c r="F9" s="9" t="s">
        <v>127</v>
      </c>
      <c r="G9" s="9" t="s">
        <v>6380</v>
      </c>
      <c r="H9" s="9" t="s">
        <v>6381</v>
      </c>
      <c r="I9" s="9" t="s">
        <v>6382</v>
      </c>
      <c r="J9" s="9" t="s">
        <v>6383</v>
      </c>
      <c r="K9" s="9" t="s">
        <v>6384</v>
      </c>
      <c r="L9" s="9" t="s">
        <v>127</v>
      </c>
      <c r="M9" s="9" t="s">
        <v>6380</v>
      </c>
      <c r="N9" s="9" t="s">
        <v>2999</v>
      </c>
      <c r="O9" s="9" t="s">
        <v>6385</v>
      </c>
    </row>
    <row r="10" spans="1:15" ht="24.9" x14ac:dyDescent="0.4">
      <c r="B10" s="10" t="s">
        <v>674</v>
      </c>
      <c r="C10" s="10" t="s">
        <v>675</v>
      </c>
      <c r="D10" s="11" t="s">
        <v>5457</v>
      </c>
      <c r="E10" s="11" t="s">
        <v>1595</v>
      </c>
      <c r="F10" s="11" t="s">
        <v>85</v>
      </c>
      <c r="G10" s="11" t="s">
        <v>5455</v>
      </c>
      <c r="H10" s="11" t="s">
        <v>884</v>
      </c>
      <c r="I10" s="11" t="s">
        <v>5456</v>
      </c>
      <c r="J10" s="11" t="s">
        <v>85</v>
      </c>
      <c r="K10" s="11" t="s">
        <v>5455</v>
      </c>
      <c r="L10" s="11" t="s">
        <v>884</v>
      </c>
      <c r="M10" s="11" t="s">
        <v>5456</v>
      </c>
      <c r="N10" s="11" t="s">
        <v>85</v>
      </c>
      <c r="O10" s="11" t="s">
        <v>5455</v>
      </c>
    </row>
    <row r="11" spans="1:15" ht="24.9" x14ac:dyDescent="0.4">
      <c r="B11" s="6" t="s">
        <v>676</v>
      </c>
      <c r="C11" s="6" t="s">
        <v>677</v>
      </c>
      <c r="D11" s="9" t="s">
        <v>6386</v>
      </c>
      <c r="E11" s="9" t="s">
        <v>1584</v>
      </c>
      <c r="F11" s="9" t="s">
        <v>222</v>
      </c>
      <c r="G11" s="9" t="s">
        <v>6387</v>
      </c>
      <c r="H11" s="9" t="s">
        <v>2552</v>
      </c>
      <c r="I11" s="9" t="s">
        <v>6388</v>
      </c>
      <c r="J11" s="9" t="s">
        <v>945</v>
      </c>
      <c r="K11" s="9" t="s">
        <v>6389</v>
      </c>
      <c r="L11" s="9" t="s">
        <v>222</v>
      </c>
      <c r="M11" s="9" t="s">
        <v>6387</v>
      </c>
      <c r="N11" s="9" t="s">
        <v>994</v>
      </c>
      <c r="O11" s="9" t="s">
        <v>6390</v>
      </c>
    </row>
    <row r="12" spans="1:15" ht="24.9" x14ac:dyDescent="0.4">
      <c r="B12" s="10" t="s">
        <v>678</v>
      </c>
      <c r="C12" s="10" t="s">
        <v>679</v>
      </c>
      <c r="D12" s="11" t="s">
        <v>6391</v>
      </c>
      <c r="E12" s="11" t="s">
        <v>1663</v>
      </c>
      <c r="F12" s="11" t="s">
        <v>252</v>
      </c>
      <c r="G12" s="11" t="s">
        <v>6392</v>
      </c>
      <c r="H12" s="11" t="s">
        <v>6393</v>
      </c>
      <c r="I12" s="11" t="s">
        <v>6394</v>
      </c>
      <c r="J12" s="11" t="s">
        <v>2463</v>
      </c>
      <c r="K12" s="11" t="s">
        <v>6395</v>
      </c>
      <c r="L12" s="11" t="s">
        <v>1855</v>
      </c>
      <c r="M12" s="11" t="s">
        <v>6396</v>
      </c>
      <c r="N12" s="11" t="s">
        <v>1707</v>
      </c>
      <c r="O12" s="11" t="s">
        <v>6397</v>
      </c>
    </row>
    <row r="13" spans="1:15" ht="24.9" x14ac:dyDescent="0.4">
      <c r="B13" s="6" t="s">
        <v>680</v>
      </c>
      <c r="C13" s="6" t="s">
        <v>681</v>
      </c>
      <c r="D13" s="9" t="s">
        <v>6398</v>
      </c>
      <c r="E13" s="9" t="s">
        <v>1588</v>
      </c>
      <c r="F13" s="9" t="s">
        <v>93</v>
      </c>
      <c r="G13" s="9" t="s">
        <v>6399</v>
      </c>
      <c r="H13" s="9" t="s">
        <v>895</v>
      </c>
      <c r="I13" s="9" t="s">
        <v>6400</v>
      </c>
      <c r="J13" s="9" t="s">
        <v>1261</v>
      </c>
      <c r="K13" s="9" t="s">
        <v>6401</v>
      </c>
      <c r="L13" s="9" t="s">
        <v>93</v>
      </c>
      <c r="M13" s="9" t="s">
        <v>6399</v>
      </c>
      <c r="N13" s="9" t="s">
        <v>1300</v>
      </c>
      <c r="O13" s="9" t="s">
        <v>6402</v>
      </c>
    </row>
    <row r="14" spans="1:15" ht="24.9" x14ac:dyDescent="0.4">
      <c r="B14" s="10" t="s">
        <v>682</v>
      </c>
      <c r="C14" s="10" t="s">
        <v>683</v>
      </c>
      <c r="D14" s="11" t="s">
        <v>6403</v>
      </c>
      <c r="E14" s="11" t="s">
        <v>1713</v>
      </c>
      <c r="F14" s="11" t="s">
        <v>222</v>
      </c>
      <c r="G14" s="11" t="s">
        <v>6378</v>
      </c>
      <c r="H14" s="11" t="s">
        <v>2498</v>
      </c>
      <c r="I14" s="11" t="s">
        <v>6404</v>
      </c>
      <c r="J14" s="11" t="s">
        <v>2323</v>
      </c>
      <c r="K14" s="11" t="s">
        <v>6405</v>
      </c>
      <c r="L14" s="11" t="s">
        <v>222</v>
      </c>
      <c r="M14" s="11" t="s">
        <v>6378</v>
      </c>
      <c r="N14" s="11" t="s">
        <v>222</v>
      </c>
      <c r="O14" s="11" t="s">
        <v>6378</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9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workbookViewId="0"/>
  </sheetViews>
  <sheetFormatPr baseColWidth="10" defaultRowHeight="14.6" x14ac:dyDescent="0.4"/>
  <cols>
    <col min="2" max="2" width="9.69140625" customWidth="1"/>
    <col min="3" max="3" width="112.15234375" customWidth="1"/>
    <col min="4" max="4" width="68.69140625" customWidth="1"/>
    <col min="5" max="5" width="22.69140625" customWidth="1"/>
    <col min="6" max="7" width="47.69140625" customWidth="1"/>
    <col min="8" max="9" width="35.69140625" customWidth="1"/>
    <col min="10" max="10" width="35" customWidth="1"/>
    <col min="11" max="11" width="33.69140625" customWidth="1"/>
    <col min="12" max="12" width="35" customWidth="1"/>
    <col min="13" max="13" width="32.4609375" customWidth="1"/>
  </cols>
  <sheetData>
    <row r="1" spans="1:13" x14ac:dyDescent="0.4">
      <c r="A1" s="2" t="str">
        <f>HYPERLINK("#'Auswahl Auswertungsmodul'!A1", "Zurück zum Start")</f>
        <v>Zurück zum Start</v>
      </c>
    </row>
    <row r="2" spans="1:13" x14ac:dyDescent="0.4">
      <c r="A2" s="2" t="str">
        <f>HYPERLINK("#'Auswahl PM-GEBH'!A1", "Zurück")</f>
        <v>Zurück</v>
      </c>
    </row>
    <row r="3" spans="1:13" x14ac:dyDescent="0.4">
      <c r="B3" s="7" t="s">
        <v>5521</v>
      </c>
    </row>
    <row r="4" spans="1:13" x14ac:dyDescent="0.4">
      <c r="B4" s="25" t="s">
        <v>36</v>
      </c>
      <c r="C4" s="25" t="s">
        <v>37</v>
      </c>
      <c r="D4" s="26" t="s">
        <v>5251</v>
      </c>
      <c r="E4" s="26" t="s">
        <v>5252</v>
      </c>
      <c r="F4" s="23" t="s">
        <v>5253</v>
      </c>
      <c r="G4" s="25" t="s">
        <v>5253</v>
      </c>
      <c r="H4" s="25" t="s">
        <v>5253</v>
      </c>
      <c r="I4" s="25" t="s">
        <v>5253</v>
      </c>
      <c r="J4" s="25" t="s">
        <v>5253</v>
      </c>
      <c r="K4" s="25" t="s">
        <v>5253</v>
      </c>
      <c r="L4" s="25" t="s">
        <v>5253</v>
      </c>
      <c r="M4" s="25" t="s">
        <v>5253</v>
      </c>
    </row>
    <row r="5" spans="1:13" x14ac:dyDescent="0.4">
      <c r="B5" s="28"/>
      <c r="C5" s="28"/>
      <c r="D5" s="28"/>
      <c r="E5" s="28"/>
      <c r="F5" s="28" t="s">
        <v>4458</v>
      </c>
      <c r="G5" s="28" t="s">
        <v>4458</v>
      </c>
      <c r="H5" s="28" t="s">
        <v>5254</v>
      </c>
      <c r="I5" s="28" t="s">
        <v>5254</v>
      </c>
      <c r="J5" s="28" t="s">
        <v>5255</v>
      </c>
      <c r="K5" s="28" t="s">
        <v>5255</v>
      </c>
      <c r="L5" s="28" t="s">
        <v>4464</v>
      </c>
      <c r="M5" s="28" t="s">
        <v>4464</v>
      </c>
    </row>
    <row r="6" spans="1:13" x14ac:dyDescent="0.4">
      <c r="B6" s="27"/>
      <c r="C6" s="27"/>
      <c r="D6" s="27"/>
      <c r="E6" s="27"/>
      <c r="F6" s="8" t="s">
        <v>5256</v>
      </c>
      <c r="G6" s="8" t="s">
        <v>5257</v>
      </c>
      <c r="H6" s="8" t="s">
        <v>5256</v>
      </c>
      <c r="I6" s="8" t="s">
        <v>5257</v>
      </c>
      <c r="J6" s="8" t="s">
        <v>5256</v>
      </c>
      <c r="K6" s="8" t="s">
        <v>5257</v>
      </c>
      <c r="L6" s="8" t="s">
        <v>5256</v>
      </c>
      <c r="M6" s="8" t="s">
        <v>5257</v>
      </c>
    </row>
    <row r="7" spans="1:13" x14ac:dyDescent="0.4">
      <c r="B7" s="21" t="s">
        <v>61</v>
      </c>
      <c r="C7" s="21"/>
      <c r="D7" s="29"/>
      <c r="E7" s="29"/>
      <c r="F7" s="29"/>
      <c r="G7" s="29"/>
      <c r="H7" s="29"/>
      <c r="I7" s="29"/>
      <c r="J7" s="29"/>
      <c r="K7" s="29"/>
      <c r="L7" s="29"/>
      <c r="M7" s="29"/>
    </row>
    <row r="8" spans="1:13" ht="24.9" x14ac:dyDescent="0.4">
      <c r="B8" s="6" t="s">
        <v>215</v>
      </c>
      <c r="C8" s="6" t="s">
        <v>216</v>
      </c>
      <c r="D8" s="9" t="s">
        <v>5505</v>
      </c>
      <c r="E8" s="9" t="s">
        <v>1594</v>
      </c>
      <c r="F8" s="9" t="s">
        <v>218</v>
      </c>
      <c r="G8" s="9" t="s">
        <v>5455</v>
      </c>
      <c r="H8" s="9" t="s">
        <v>943</v>
      </c>
      <c r="I8" s="9" t="s">
        <v>5506</v>
      </c>
      <c r="J8" s="9" t="s">
        <v>1688</v>
      </c>
      <c r="K8" s="9" t="s">
        <v>5507</v>
      </c>
      <c r="L8" s="9" t="s">
        <v>218</v>
      </c>
      <c r="M8" s="9" t="s">
        <v>5455</v>
      </c>
    </row>
    <row r="9" spans="1:13" ht="24.9" x14ac:dyDescent="0.4">
      <c r="B9" s="6" t="s">
        <v>219</v>
      </c>
      <c r="C9" s="6" t="s">
        <v>220</v>
      </c>
      <c r="D9" s="9" t="s">
        <v>5508</v>
      </c>
      <c r="E9" s="9" t="s">
        <v>1670</v>
      </c>
      <c r="F9" s="9" t="s">
        <v>222</v>
      </c>
      <c r="G9" s="9" t="s">
        <v>5509</v>
      </c>
      <c r="H9" s="9" t="s">
        <v>5510</v>
      </c>
      <c r="I9" s="9" t="s">
        <v>5511</v>
      </c>
      <c r="J9" s="9" t="s">
        <v>1302</v>
      </c>
      <c r="K9" s="9" t="s">
        <v>5512</v>
      </c>
      <c r="L9" s="9" t="s">
        <v>1691</v>
      </c>
      <c r="M9" s="9" t="s">
        <v>5513</v>
      </c>
    </row>
    <row r="10" spans="1:13" x14ac:dyDescent="0.4">
      <c r="B10" s="21" t="s">
        <v>41</v>
      </c>
      <c r="C10" s="21"/>
      <c r="D10" s="29"/>
      <c r="E10" s="29"/>
      <c r="F10" s="29"/>
      <c r="G10" s="29"/>
      <c r="H10" s="29"/>
      <c r="I10" s="29"/>
      <c r="J10" s="29"/>
      <c r="K10" s="29"/>
      <c r="L10" s="29"/>
      <c r="M10" s="29"/>
    </row>
    <row r="11" spans="1:13" ht="24.9" x14ac:dyDescent="0.4">
      <c r="B11" s="6" t="s">
        <v>223</v>
      </c>
      <c r="C11" s="6" t="s">
        <v>43</v>
      </c>
      <c r="D11" s="9" t="s">
        <v>5514</v>
      </c>
      <c r="E11" s="9" t="s">
        <v>1584</v>
      </c>
      <c r="F11" s="9" t="s">
        <v>168</v>
      </c>
      <c r="G11" s="9" t="s">
        <v>5515</v>
      </c>
      <c r="H11" s="9" t="s">
        <v>168</v>
      </c>
      <c r="I11" s="9" t="s">
        <v>5515</v>
      </c>
      <c r="J11" s="9" t="s">
        <v>972</v>
      </c>
      <c r="K11" s="9" t="s">
        <v>5516</v>
      </c>
      <c r="L11" s="9" t="s">
        <v>916</v>
      </c>
      <c r="M11" s="9" t="s">
        <v>5517</v>
      </c>
    </row>
    <row r="12" spans="1:13" ht="24.9" x14ac:dyDescent="0.4">
      <c r="B12" s="6" t="s">
        <v>224</v>
      </c>
      <c r="C12" s="6" t="s">
        <v>47</v>
      </c>
      <c r="D12" s="9" t="s">
        <v>5518</v>
      </c>
      <c r="E12" s="9" t="s">
        <v>1584</v>
      </c>
      <c r="F12" s="9" t="s">
        <v>143</v>
      </c>
      <c r="G12" s="9" t="s">
        <v>5515</v>
      </c>
      <c r="H12" s="9" t="s">
        <v>143</v>
      </c>
      <c r="I12" s="9" t="s">
        <v>5515</v>
      </c>
      <c r="J12" s="9" t="s">
        <v>897</v>
      </c>
      <c r="K12" s="9" t="s">
        <v>5519</v>
      </c>
      <c r="L12" s="9" t="s">
        <v>143</v>
      </c>
      <c r="M12" s="9" t="s">
        <v>5515</v>
      </c>
    </row>
    <row r="13" spans="1:13" ht="24.9" x14ac:dyDescent="0.4">
      <c r="B13" s="6" t="s">
        <v>225</v>
      </c>
      <c r="C13" s="6" t="s">
        <v>51</v>
      </c>
      <c r="D13" s="9" t="s">
        <v>5520</v>
      </c>
      <c r="E13" s="9" t="s">
        <v>1586</v>
      </c>
      <c r="F13" s="9" t="s">
        <v>52</v>
      </c>
      <c r="G13" s="9" t="s">
        <v>5520</v>
      </c>
      <c r="H13" s="9" t="s">
        <v>52</v>
      </c>
      <c r="I13" s="9" t="s">
        <v>5520</v>
      </c>
      <c r="J13" s="9" t="s">
        <v>52</v>
      </c>
      <c r="K13" s="9" t="s">
        <v>5520</v>
      </c>
      <c r="L13" s="9" t="s">
        <v>52</v>
      </c>
      <c r="M13" s="9" t="s">
        <v>5520</v>
      </c>
    </row>
  </sheetData>
  <mergeCells count="11">
    <mergeCell ref="B7:M7"/>
    <mergeCell ref="B10:M10"/>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9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heetViews>
  <sheetFormatPr baseColWidth="10" defaultRowHeight="14.6" x14ac:dyDescent="0.4"/>
  <cols>
    <col min="2" max="2" width="9.69140625" customWidth="1"/>
    <col min="3" max="3" width="113.92187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PM-GEBH'!A1", "Zurück")</f>
        <v>Zurück</v>
      </c>
    </row>
    <row r="3" spans="1:9" x14ac:dyDescent="0.4">
      <c r="B3" s="7" t="s">
        <v>6824</v>
      </c>
    </row>
    <row r="4" spans="1:9" x14ac:dyDescent="0.4">
      <c r="B4" s="25" t="s">
        <v>36</v>
      </c>
      <c r="C4" s="25" t="s">
        <v>2081</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6" t="s">
        <v>668</v>
      </c>
      <c r="C6" s="6" t="s">
        <v>669</v>
      </c>
      <c r="D6" s="9" t="s">
        <v>1684</v>
      </c>
      <c r="E6" s="9" t="s">
        <v>1585</v>
      </c>
      <c r="F6" s="9" t="s">
        <v>3326</v>
      </c>
      <c r="G6" s="9" t="s">
        <v>1597</v>
      </c>
      <c r="H6" s="9" t="s">
        <v>1586</v>
      </c>
      <c r="I6" s="9" t="s">
        <v>3326</v>
      </c>
    </row>
    <row r="7" spans="1:9" x14ac:dyDescent="0.4">
      <c r="B7" s="10" t="s">
        <v>670</v>
      </c>
      <c r="C7" s="10" t="s">
        <v>671</v>
      </c>
      <c r="D7" s="11" t="s">
        <v>1588</v>
      </c>
      <c r="E7" s="11" t="s">
        <v>1586</v>
      </c>
      <c r="F7" s="11" t="s">
        <v>3326</v>
      </c>
      <c r="G7" s="11" t="s">
        <v>1586</v>
      </c>
      <c r="H7" s="11" t="s">
        <v>1586</v>
      </c>
      <c r="I7" s="11" t="s">
        <v>3326</v>
      </c>
    </row>
    <row r="8" spans="1:9" x14ac:dyDescent="0.4">
      <c r="B8" s="6" t="s">
        <v>672</v>
      </c>
      <c r="C8" s="6" t="s">
        <v>673</v>
      </c>
      <c r="D8" s="9" t="s">
        <v>1643</v>
      </c>
      <c r="E8" s="9" t="s">
        <v>1637</v>
      </c>
      <c r="F8" s="9" t="s">
        <v>3326</v>
      </c>
      <c r="G8" s="9" t="s">
        <v>2034</v>
      </c>
      <c r="H8" s="9" t="s">
        <v>1668</v>
      </c>
      <c r="I8" s="9" t="s">
        <v>3326</v>
      </c>
    </row>
    <row r="9" spans="1:9" x14ac:dyDescent="0.4">
      <c r="B9" s="10" t="s">
        <v>674</v>
      </c>
      <c r="C9" s="10" t="s">
        <v>675</v>
      </c>
      <c r="D9" s="11" t="s">
        <v>1597</v>
      </c>
      <c r="E9" s="11" t="s">
        <v>1586</v>
      </c>
      <c r="F9" s="11" t="s">
        <v>3326</v>
      </c>
      <c r="G9" s="11" t="s">
        <v>1586</v>
      </c>
      <c r="H9" s="11" t="s">
        <v>1586</v>
      </c>
      <c r="I9" s="11" t="s">
        <v>3326</v>
      </c>
    </row>
    <row r="10" spans="1:9" x14ac:dyDescent="0.4">
      <c r="B10" s="6" t="s">
        <v>676</v>
      </c>
      <c r="C10" s="6" t="s">
        <v>677</v>
      </c>
      <c r="D10" s="9" t="s">
        <v>1689</v>
      </c>
      <c r="E10" s="9" t="s">
        <v>1597</v>
      </c>
      <c r="F10" s="9" t="s">
        <v>3326</v>
      </c>
      <c r="G10" s="9" t="s">
        <v>1670</v>
      </c>
      <c r="H10" s="9" t="s">
        <v>1586</v>
      </c>
      <c r="I10" s="9" t="s">
        <v>3326</v>
      </c>
    </row>
    <row r="11" spans="1:9" x14ac:dyDescent="0.4">
      <c r="B11" s="10" t="s">
        <v>678</v>
      </c>
      <c r="C11" s="10" t="s">
        <v>679</v>
      </c>
      <c r="D11" s="11" t="s">
        <v>1705</v>
      </c>
      <c r="E11" s="11" t="s">
        <v>1595</v>
      </c>
      <c r="F11" s="11" t="s">
        <v>3326</v>
      </c>
      <c r="G11" s="11" t="s">
        <v>1661</v>
      </c>
      <c r="H11" s="11" t="s">
        <v>1586</v>
      </c>
      <c r="I11" s="11" t="s">
        <v>3326</v>
      </c>
    </row>
    <row r="12" spans="1:9" x14ac:dyDescent="0.4">
      <c r="B12" s="6" t="s">
        <v>680</v>
      </c>
      <c r="C12" s="6" t="s">
        <v>681</v>
      </c>
      <c r="D12" s="9" t="s">
        <v>1601</v>
      </c>
      <c r="E12" s="9" t="s">
        <v>1584</v>
      </c>
      <c r="F12" s="9" t="s">
        <v>3326</v>
      </c>
      <c r="G12" s="9" t="s">
        <v>1670</v>
      </c>
      <c r="H12" s="9" t="s">
        <v>1595</v>
      </c>
      <c r="I12" s="9" t="s">
        <v>3326</v>
      </c>
    </row>
    <row r="13" spans="1:9" x14ac:dyDescent="0.4">
      <c r="B13" s="10" t="s">
        <v>682</v>
      </c>
      <c r="C13" s="10" t="s">
        <v>683</v>
      </c>
      <c r="D13" s="11" t="s">
        <v>1689</v>
      </c>
      <c r="E13" s="11" t="s">
        <v>1595</v>
      </c>
      <c r="F13" s="11" t="s">
        <v>3326</v>
      </c>
      <c r="G13" s="11" t="s">
        <v>1597</v>
      </c>
      <c r="H13" s="11" t="s">
        <v>1588</v>
      </c>
      <c r="I13" s="11" t="s">
        <v>3326</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9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heetViews>
  <sheetFormatPr baseColWidth="10" defaultRowHeight="14.6" x14ac:dyDescent="0.4"/>
  <cols>
    <col min="2" max="2" width="9.69140625" customWidth="1"/>
    <col min="3" max="3" width="112.15234375" customWidth="1"/>
    <col min="4" max="4" width="68.69140625" customWidth="1"/>
    <col min="5" max="5" width="71.69140625" customWidth="1"/>
    <col min="6" max="6" width="85.69140625" customWidth="1"/>
    <col min="7" max="7" width="79.69140625" customWidth="1"/>
    <col min="8" max="8" width="82.69140625" customWidth="1"/>
    <col min="9" max="9" width="93.69140625" customWidth="1"/>
  </cols>
  <sheetData>
    <row r="1" spans="1:9" x14ac:dyDescent="0.4">
      <c r="A1" s="2" t="str">
        <f>HYPERLINK("#'Auswahl Auswertungsmodul'!A1", "Zurück zum Start")</f>
        <v>Zurück zum Start</v>
      </c>
    </row>
    <row r="2" spans="1:9" x14ac:dyDescent="0.4">
      <c r="A2" s="2" t="str">
        <f>HYPERLINK("#'Auswahl PM-GEBH'!A1", "Zurück")</f>
        <v>Zurück</v>
      </c>
    </row>
    <row r="3" spans="1:9" x14ac:dyDescent="0.4">
      <c r="B3" s="7" t="s">
        <v>6790</v>
      </c>
    </row>
    <row r="4" spans="1:9" x14ac:dyDescent="0.4">
      <c r="B4" s="25" t="s">
        <v>36</v>
      </c>
      <c r="C4" s="25" t="s">
        <v>37</v>
      </c>
      <c r="D4" s="23" t="s">
        <v>6760</v>
      </c>
      <c r="E4" s="23" t="s">
        <v>6760</v>
      </c>
      <c r="F4" s="23" t="s">
        <v>6760</v>
      </c>
      <c r="G4" s="23" t="s">
        <v>5255</v>
      </c>
      <c r="H4" s="23" t="s">
        <v>5255</v>
      </c>
      <c r="I4" s="23" t="s">
        <v>5255</v>
      </c>
    </row>
    <row r="5" spans="1:9" x14ac:dyDescent="0.4">
      <c r="B5" s="24"/>
      <c r="C5" s="24"/>
      <c r="D5" s="8" t="s">
        <v>6761</v>
      </c>
      <c r="E5" s="8" t="s">
        <v>6762</v>
      </c>
      <c r="F5" s="8" t="s">
        <v>6763</v>
      </c>
      <c r="G5" s="8" t="s">
        <v>6764</v>
      </c>
      <c r="H5" s="8" t="s">
        <v>6765</v>
      </c>
      <c r="I5" s="8" t="s">
        <v>6766</v>
      </c>
    </row>
    <row r="6" spans="1:9" x14ac:dyDescent="0.4">
      <c r="B6" s="21" t="s">
        <v>61</v>
      </c>
      <c r="C6" s="21"/>
      <c r="D6" s="29"/>
      <c r="E6" s="29"/>
      <c r="F6" s="29"/>
      <c r="G6" s="29"/>
      <c r="H6" s="29"/>
      <c r="I6" s="29"/>
    </row>
    <row r="7" spans="1:9" x14ac:dyDescent="0.4">
      <c r="B7" s="6" t="s">
        <v>215</v>
      </c>
      <c r="C7" s="6" t="s">
        <v>216</v>
      </c>
      <c r="D7" s="9" t="s">
        <v>1687</v>
      </c>
      <c r="E7" s="9" t="s">
        <v>1625</v>
      </c>
      <c r="F7" s="9" t="s">
        <v>3326</v>
      </c>
      <c r="G7" s="9" t="s">
        <v>1632</v>
      </c>
      <c r="H7" s="9" t="s">
        <v>1584</v>
      </c>
      <c r="I7" s="9" t="s">
        <v>3326</v>
      </c>
    </row>
    <row r="8" spans="1:9" x14ac:dyDescent="0.4">
      <c r="B8" s="6" t="s">
        <v>219</v>
      </c>
      <c r="C8" s="6" t="s">
        <v>220</v>
      </c>
      <c r="D8" s="9" t="s">
        <v>1689</v>
      </c>
      <c r="E8" s="9" t="s">
        <v>1661</v>
      </c>
      <c r="F8" s="9" t="s">
        <v>3326</v>
      </c>
      <c r="G8" s="9" t="s">
        <v>1713</v>
      </c>
      <c r="H8" s="9" t="s">
        <v>1584</v>
      </c>
      <c r="I8" s="9" t="s">
        <v>3326</v>
      </c>
    </row>
    <row r="9" spans="1:9" x14ac:dyDescent="0.4">
      <c r="B9" s="21" t="s">
        <v>41</v>
      </c>
      <c r="C9" s="21"/>
      <c r="D9" s="29"/>
      <c r="E9" s="29"/>
      <c r="F9" s="29"/>
      <c r="G9" s="29"/>
      <c r="H9" s="29"/>
      <c r="I9" s="29"/>
    </row>
    <row r="10" spans="1:9" x14ac:dyDescent="0.4">
      <c r="B10" s="6" t="s">
        <v>223</v>
      </c>
      <c r="C10" s="6" t="s">
        <v>43</v>
      </c>
      <c r="D10" s="9" t="s">
        <v>1668</v>
      </c>
      <c r="E10" s="9" t="s">
        <v>1586</v>
      </c>
      <c r="F10" s="9" t="s">
        <v>3326</v>
      </c>
      <c r="G10" s="9" t="s">
        <v>1663</v>
      </c>
      <c r="H10" s="9" t="s">
        <v>1586</v>
      </c>
      <c r="I10" s="9" t="s">
        <v>3326</v>
      </c>
    </row>
    <row r="11" spans="1:9" x14ac:dyDescent="0.4">
      <c r="B11" s="6" t="s">
        <v>224</v>
      </c>
      <c r="C11" s="6" t="s">
        <v>47</v>
      </c>
      <c r="D11" s="9" t="s">
        <v>1661</v>
      </c>
      <c r="E11" s="9" t="s">
        <v>1586</v>
      </c>
      <c r="F11" s="9" t="s">
        <v>3326</v>
      </c>
      <c r="G11" s="9" t="s">
        <v>1584</v>
      </c>
      <c r="H11" s="9" t="s">
        <v>1586</v>
      </c>
      <c r="I11" s="9" t="s">
        <v>3326</v>
      </c>
    </row>
    <row r="12" spans="1:9" x14ac:dyDescent="0.4">
      <c r="B12" s="6" t="s">
        <v>225</v>
      </c>
      <c r="C12" s="6" t="s">
        <v>51</v>
      </c>
      <c r="D12" s="9" t="s">
        <v>1586</v>
      </c>
      <c r="E12" s="9" t="s">
        <v>1586</v>
      </c>
      <c r="F12" s="9" t="s">
        <v>3326</v>
      </c>
      <c r="G12" s="9" t="s">
        <v>1586</v>
      </c>
      <c r="H12" s="9" t="s">
        <v>1586</v>
      </c>
      <c r="I12" s="9" t="s">
        <v>3326</v>
      </c>
    </row>
  </sheetData>
  <mergeCells count="6">
    <mergeCell ref="B9:I9"/>
    <mergeCell ref="B4:B5"/>
    <mergeCell ref="C4:C5"/>
    <mergeCell ref="D4:F4"/>
    <mergeCell ref="G4:I4"/>
    <mergeCell ref="B6:I6"/>
  </mergeCells>
  <pageMargins left="0.7" right="0.7" top="0.75" bottom="0.75" header="0.3" footer="0.3"/>
  <pageSetup paperSize="9" orientation="portrait" horizontalDpi="300" verticalDpi="300"/>
</worksheet>
</file>

<file path=xl/worksheets/sheet9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5.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PM-GEBH'!A1", "Zurück")</f>
        <v>Zurück</v>
      </c>
    </row>
    <row r="3" spans="1:7" x14ac:dyDescent="0.4">
      <c r="B3" s="7" t="s">
        <v>6902</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2017</v>
      </c>
      <c r="C6" s="5" t="s">
        <v>1637</v>
      </c>
      <c r="D6" s="5" t="s">
        <v>1584</v>
      </c>
      <c r="E6" s="5" t="s">
        <v>1728</v>
      </c>
      <c r="F6" s="5" t="s">
        <v>1595</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9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baseColWidth="10" defaultRowHeight="14.6" x14ac:dyDescent="0.4"/>
  <cols>
    <col min="2" max="2" width="98.69140625" customWidth="1"/>
    <col min="3" max="4" width="60.69140625" customWidth="1"/>
    <col min="5" max="7" width="59.69140625" customWidth="1"/>
  </cols>
  <sheetData>
    <row r="1" spans="1:7" x14ac:dyDescent="0.4">
      <c r="A1" s="2" t="str">
        <f>HYPERLINK("#'Auswahl Auswertungsmodul'!A1", "Zurück zum Start")</f>
        <v>Zurück zum Start</v>
      </c>
    </row>
    <row r="2" spans="1:7" x14ac:dyDescent="0.4">
      <c r="A2" s="2" t="str">
        <f>HYPERLINK("#'Auswahl PM-GEBH'!A1", "Zurück")</f>
        <v>Zurück</v>
      </c>
    </row>
    <row r="3" spans="1:7" x14ac:dyDescent="0.4">
      <c r="B3" s="7" t="s">
        <v>6865</v>
      </c>
    </row>
    <row r="4" spans="1:7" x14ac:dyDescent="0.4">
      <c r="B4" s="23" t="s">
        <v>6834</v>
      </c>
      <c r="C4" s="23" t="s">
        <v>6834</v>
      </c>
      <c r="D4" s="23" t="s">
        <v>6834</v>
      </c>
      <c r="E4" s="23" t="s">
        <v>6835</v>
      </c>
      <c r="F4" s="23" t="s">
        <v>6835</v>
      </c>
      <c r="G4" s="23" t="s">
        <v>6835</v>
      </c>
    </row>
    <row r="5" spans="1:7" x14ac:dyDescent="0.4">
      <c r="B5" s="18" t="s">
        <v>6836</v>
      </c>
      <c r="C5" s="18" t="s">
        <v>6837</v>
      </c>
      <c r="D5" s="18" t="s">
        <v>6838</v>
      </c>
      <c r="E5" s="18" t="s">
        <v>6839</v>
      </c>
      <c r="F5" s="18" t="s">
        <v>6840</v>
      </c>
      <c r="G5" s="18" t="s">
        <v>6841</v>
      </c>
    </row>
    <row r="6" spans="1:7" x14ac:dyDescent="0.4">
      <c r="B6" s="5" t="s">
        <v>2015</v>
      </c>
      <c r="C6" s="5" t="s">
        <v>1597</v>
      </c>
      <c r="D6" s="5" t="s">
        <v>1586</v>
      </c>
      <c r="E6" s="5" t="s">
        <v>1637</v>
      </c>
      <c r="F6" s="5" t="s">
        <v>1588</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9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baseColWidth="10" defaultRowHeight="14.6" x14ac:dyDescent="0.4"/>
  <cols>
    <col min="2" max="2" width="89" customWidth="1"/>
    <col min="3" max="3" width="42.69140625" customWidth="1"/>
    <col min="4" max="4" width="38.69140625" customWidth="1"/>
    <col min="5" max="5" width="45.69140625" customWidth="1"/>
  </cols>
  <sheetData>
    <row r="1" spans="1:5" x14ac:dyDescent="0.4">
      <c r="A1" s="2" t="str">
        <f>HYPERLINK("#'Auswahl Auswertungsmodul'!A1", "Zurück zum Start")</f>
        <v>Zurück zum Start</v>
      </c>
    </row>
    <row r="2" spans="1:5" x14ac:dyDescent="0.4">
      <c r="A2" s="2" t="str">
        <f>HYPERLINK("#'Auswahl PM-GEBH'!A1", "Zurück")</f>
        <v>Zurück</v>
      </c>
    </row>
    <row r="3" spans="1:5" x14ac:dyDescent="0.4">
      <c r="B3" s="7" t="s">
        <v>7133</v>
      </c>
    </row>
    <row r="4" spans="1:5" x14ac:dyDescent="0.4">
      <c r="B4" s="4" t="s">
        <v>6916</v>
      </c>
      <c r="C4" s="3" t="s">
        <v>6917</v>
      </c>
      <c r="D4" s="3" t="s">
        <v>6918</v>
      </c>
      <c r="E4" s="3" t="s">
        <v>6919</v>
      </c>
    </row>
    <row r="5" spans="1:5" x14ac:dyDescent="0.4">
      <c r="B5" s="6" t="s">
        <v>7116</v>
      </c>
      <c r="C5" s="5" t="s">
        <v>1710</v>
      </c>
      <c r="D5" s="5" t="s">
        <v>7117</v>
      </c>
      <c r="E5" s="5" t="s">
        <v>7118</v>
      </c>
    </row>
    <row r="6" spans="1:5" x14ac:dyDescent="0.4">
      <c r="B6" s="10" t="s">
        <v>7119</v>
      </c>
      <c r="C6" s="14" t="s">
        <v>1848</v>
      </c>
      <c r="D6" s="14" t="s">
        <v>7120</v>
      </c>
      <c r="E6" s="14" t="s">
        <v>7121</v>
      </c>
    </row>
    <row r="7" spans="1:5" x14ac:dyDescent="0.4">
      <c r="B7" s="6" t="s">
        <v>7122</v>
      </c>
      <c r="C7" s="5" t="s">
        <v>1882</v>
      </c>
      <c r="D7" s="5" t="s">
        <v>7123</v>
      </c>
      <c r="E7" s="5" t="s">
        <v>7124</v>
      </c>
    </row>
    <row r="8" spans="1:5" x14ac:dyDescent="0.4">
      <c r="B8" s="10" t="s">
        <v>7125</v>
      </c>
      <c r="C8" s="14" t="s">
        <v>1745</v>
      </c>
      <c r="D8" s="14" t="s">
        <v>7126</v>
      </c>
      <c r="E8" s="14" t="s">
        <v>7127</v>
      </c>
    </row>
    <row r="9" spans="1:5" x14ac:dyDescent="0.4">
      <c r="B9" s="6" t="s">
        <v>7128</v>
      </c>
      <c r="C9" s="5" t="s">
        <v>1745</v>
      </c>
      <c r="D9" s="5" t="s">
        <v>7129</v>
      </c>
      <c r="E9" s="5" t="s">
        <v>7130</v>
      </c>
    </row>
    <row r="10" spans="1:5" x14ac:dyDescent="0.4">
      <c r="B10" s="10" t="s">
        <v>3356</v>
      </c>
      <c r="C10" s="14" t="s">
        <v>5210</v>
      </c>
      <c r="D10" s="14" t="s">
        <v>7131</v>
      </c>
      <c r="E10" s="14" t="s">
        <v>7132</v>
      </c>
    </row>
  </sheetData>
  <pageMargins left="0.7" right="0.7" top="0.75" bottom="0.75" header="0.3" footer="0.3"/>
  <pageSetup paperSize="9" orientation="portrait" horizontalDpi="300" verticalDpi="30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44.46093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CHE'!A1", "Zurück")</f>
        <v>Zurück</v>
      </c>
    </row>
    <row r="3" spans="1:5" x14ac:dyDescent="0.4">
      <c r="B3" s="7" t="s">
        <v>53</v>
      </c>
    </row>
    <row r="4" spans="1:5" x14ac:dyDescent="0.4">
      <c r="B4" s="25" t="s">
        <v>36</v>
      </c>
      <c r="C4" s="25" t="s">
        <v>37</v>
      </c>
      <c r="D4" s="23" t="s">
        <v>38</v>
      </c>
      <c r="E4" s="25" t="s">
        <v>38</v>
      </c>
    </row>
    <row r="5" spans="1:5" x14ac:dyDescent="0.4">
      <c r="B5" s="24"/>
      <c r="C5" s="24"/>
      <c r="D5" s="8" t="s">
        <v>39</v>
      </c>
      <c r="E5" s="8" t="s">
        <v>40</v>
      </c>
    </row>
    <row r="6" spans="1:5" x14ac:dyDescent="0.4">
      <c r="B6" s="21" t="s">
        <v>41</v>
      </c>
      <c r="C6" s="21"/>
      <c r="D6" s="29"/>
      <c r="E6" s="29"/>
    </row>
    <row r="7" spans="1:5" ht="24.9" x14ac:dyDescent="0.4">
      <c r="B7" s="6" t="s">
        <v>42</v>
      </c>
      <c r="C7" s="6" t="s">
        <v>43</v>
      </c>
      <c r="D7" s="9" t="s">
        <v>44</v>
      </c>
      <c r="E7" s="9" t="s">
        <v>45</v>
      </c>
    </row>
    <row r="8" spans="1:5" ht="24.9" x14ac:dyDescent="0.4">
      <c r="B8" s="6" t="s">
        <v>46</v>
      </c>
      <c r="C8" s="6" t="s">
        <v>47</v>
      </c>
      <c r="D8" s="9" t="s">
        <v>48</v>
      </c>
      <c r="E8" s="9" t="s">
        <v>49</v>
      </c>
    </row>
    <row r="9" spans="1:5" ht="24.9" x14ac:dyDescent="0.4">
      <c r="B9" s="6" t="s">
        <v>50</v>
      </c>
      <c r="C9" s="6" t="s">
        <v>51</v>
      </c>
      <c r="D9" s="9" t="s">
        <v>52</v>
      </c>
      <c r="E9" s="9" t="s">
        <v>52</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9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baseColWidth="10" defaultRowHeight="14.6" x14ac:dyDescent="0.4"/>
  <cols>
    <col min="2" max="2" width="9.69140625" customWidth="1"/>
    <col min="3" max="3" width="113.9218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PM-GEBH'!A1", "Zurück")</f>
        <v>Zurück</v>
      </c>
    </row>
    <row r="3" spans="1:5" x14ac:dyDescent="0.4">
      <c r="B3" s="7" t="s">
        <v>684</v>
      </c>
    </row>
    <row r="4" spans="1:5" x14ac:dyDescent="0.4">
      <c r="B4" s="25" t="s">
        <v>36</v>
      </c>
      <c r="C4" s="25" t="s">
        <v>345</v>
      </c>
      <c r="D4" s="23" t="s">
        <v>38</v>
      </c>
      <c r="E4" s="25" t="s">
        <v>38</v>
      </c>
    </row>
    <row r="5" spans="1:5" x14ac:dyDescent="0.4">
      <c r="B5" s="24"/>
      <c r="C5" s="24"/>
      <c r="D5" s="8" t="s">
        <v>39</v>
      </c>
      <c r="E5" s="8" t="s">
        <v>40</v>
      </c>
    </row>
    <row r="6" spans="1:5" ht="24.9" x14ac:dyDescent="0.4">
      <c r="B6" s="6" t="s">
        <v>668</v>
      </c>
      <c r="C6" s="6" t="s">
        <v>669</v>
      </c>
      <c r="D6" s="9" t="s">
        <v>209</v>
      </c>
      <c r="E6" s="9" t="s">
        <v>210</v>
      </c>
    </row>
    <row r="7" spans="1:5" ht="24.9" x14ac:dyDescent="0.4">
      <c r="B7" s="10" t="s">
        <v>670</v>
      </c>
      <c r="C7" s="10" t="s">
        <v>671</v>
      </c>
      <c r="D7" s="11" t="s">
        <v>58</v>
      </c>
      <c r="E7" s="11" t="s">
        <v>59</v>
      </c>
    </row>
    <row r="8" spans="1:5" ht="24.9" x14ac:dyDescent="0.4">
      <c r="B8" s="6" t="s">
        <v>672</v>
      </c>
      <c r="C8" s="6" t="s">
        <v>673</v>
      </c>
      <c r="D8" s="9" t="s">
        <v>126</v>
      </c>
      <c r="E8" s="9" t="s">
        <v>127</v>
      </c>
    </row>
    <row r="9" spans="1:5" ht="24.9" x14ac:dyDescent="0.4">
      <c r="B9" s="10" t="s">
        <v>674</v>
      </c>
      <c r="C9" s="10" t="s">
        <v>675</v>
      </c>
      <c r="D9" s="11" t="s">
        <v>84</v>
      </c>
      <c r="E9" s="11" t="s">
        <v>85</v>
      </c>
    </row>
    <row r="10" spans="1:5" ht="24.9" x14ac:dyDescent="0.4">
      <c r="B10" s="6" t="s">
        <v>676</v>
      </c>
      <c r="C10" s="6" t="s">
        <v>677</v>
      </c>
      <c r="D10" s="9" t="s">
        <v>221</v>
      </c>
      <c r="E10" s="9" t="s">
        <v>222</v>
      </c>
    </row>
    <row r="11" spans="1:5" ht="24.9" x14ac:dyDescent="0.4">
      <c r="B11" s="10" t="s">
        <v>678</v>
      </c>
      <c r="C11" s="10" t="s">
        <v>679</v>
      </c>
      <c r="D11" s="11" t="s">
        <v>251</v>
      </c>
      <c r="E11" s="11" t="s">
        <v>252</v>
      </c>
    </row>
    <row r="12" spans="1:5" ht="24.9" x14ac:dyDescent="0.4">
      <c r="B12" s="6" t="s">
        <v>680</v>
      </c>
      <c r="C12" s="6" t="s">
        <v>681</v>
      </c>
      <c r="D12" s="9" t="s">
        <v>92</v>
      </c>
      <c r="E12" s="9" t="s">
        <v>93</v>
      </c>
    </row>
    <row r="13" spans="1:5" ht="24.9" x14ac:dyDescent="0.4">
      <c r="B13" s="10" t="s">
        <v>682</v>
      </c>
      <c r="C13" s="10" t="s">
        <v>683</v>
      </c>
      <c r="D13" s="11" t="s">
        <v>221</v>
      </c>
      <c r="E13" s="11" t="s">
        <v>222</v>
      </c>
    </row>
  </sheetData>
  <mergeCells count="3">
    <mergeCell ref="B4:B5"/>
    <mergeCell ref="C4:C5"/>
    <mergeCell ref="D4:E4"/>
  </mergeCells>
  <pageMargins left="0.7" right="0.7" top="0.75" bottom="0.75" header="0.3" footer="0.3"/>
  <pageSetup paperSize="9" orientation="portrait" horizontalDpi="300" verticalDpi="300"/>
</worksheet>
</file>

<file path=xl/worksheets/sheet9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baseColWidth="10" defaultRowHeight="14.6" x14ac:dyDescent="0.4"/>
  <cols>
    <col min="2" max="2" width="9.69140625" customWidth="1"/>
    <col min="3" max="3" width="112.15234375" customWidth="1"/>
    <col min="4" max="4" width="34.69140625" customWidth="1"/>
    <col min="5" max="5" width="21.69140625" customWidth="1"/>
  </cols>
  <sheetData>
    <row r="1" spans="1:5" x14ac:dyDescent="0.4">
      <c r="A1" s="2" t="str">
        <f>HYPERLINK("#'Auswahl Auswertungsmodul'!A1", "Zurück zum Start")</f>
        <v>Zurück zum Start</v>
      </c>
    </row>
    <row r="2" spans="1:5" x14ac:dyDescent="0.4">
      <c r="A2" s="2" t="str">
        <f>HYPERLINK("#'Auswahl PM-GEBH'!A1", "Zurück")</f>
        <v>Zurück</v>
      </c>
    </row>
    <row r="3" spans="1:5" x14ac:dyDescent="0.4">
      <c r="B3" s="7" t="s">
        <v>226</v>
      </c>
    </row>
    <row r="4" spans="1:5" x14ac:dyDescent="0.4">
      <c r="B4" s="25" t="s">
        <v>36</v>
      </c>
      <c r="C4" s="25" t="s">
        <v>37</v>
      </c>
      <c r="D4" s="23" t="s">
        <v>38</v>
      </c>
      <c r="E4" s="25" t="s">
        <v>38</v>
      </c>
    </row>
    <row r="5" spans="1:5" x14ac:dyDescent="0.4">
      <c r="B5" s="24"/>
      <c r="C5" s="24"/>
      <c r="D5" s="8" t="s">
        <v>39</v>
      </c>
      <c r="E5" s="8" t="s">
        <v>40</v>
      </c>
    </row>
    <row r="6" spans="1:5" x14ac:dyDescent="0.4">
      <c r="B6" s="21" t="s">
        <v>61</v>
      </c>
      <c r="C6" s="21"/>
      <c r="D6" s="29"/>
      <c r="E6" s="29"/>
    </row>
    <row r="7" spans="1:5" ht="24.9" x14ac:dyDescent="0.4">
      <c r="B7" s="6" t="s">
        <v>215</v>
      </c>
      <c r="C7" s="6" t="s">
        <v>216</v>
      </c>
      <c r="D7" s="9" t="s">
        <v>217</v>
      </c>
      <c r="E7" s="9" t="s">
        <v>218</v>
      </c>
    </row>
    <row r="8" spans="1:5" ht="24.9" x14ac:dyDescent="0.4">
      <c r="B8" s="6" t="s">
        <v>219</v>
      </c>
      <c r="C8" s="6" t="s">
        <v>220</v>
      </c>
      <c r="D8" s="9" t="s">
        <v>221</v>
      </c>
      <c r="E8" s="9" t="s">
        <v>222</v>
      </c>
    </row>
    <row r="9" spans="1:5" x14ac:dyDescent="0.4">
      <c r="B9" s="21" t="s">
        <v>41</v>
      </c>
      <c r="C9" s="21"/>
      <c r="D9" s="29"/>
      <c r="E9" s="29"/>
    </row>
    <row r="10" spans="1:5" ht="24.9" x14ac:dyDescent="0.4">
      <c r="B10" s="6" t="s">
        <v>223</v>
      </c>
      <c r="C10" s="6" t="s">
        <v>43</v>
      </c>
      <c r="D10" s="9" t="s">
        <v>167</v>
      </c>
      <c r="E10" s="9" t="s">
        <v>168</v>
      </c>
    </row>
    <row r="11" spans="1:5" ht="24.9" x14ac:dyDescent="0.4">
      <c r="B11" s="6" t="s">
        <v>224</v>
      </c>
      <c r="C11" s="6" t="s">
        <v>47</v>
      </c>
      <c r="D11" s="9" t="s">
        <v>142</v>
      </c>
      <c r="E11" s="9" t="s">
        <v>143</v>
      </c>
    </row>
    <row r="12" spans="1:5" ht="24.9" x14ac:dyDescent="0.4">
      <c r="B12" s="6" t="s">
        <v>225</v>
      </c>
      <c r="C12" s="6" t="s">
        <v>51</v>
      </c>
      <c r="D12" s="9" t="s">
        <v>52</v>
      </c>
      <c r="E12" s="9" t="s">
        <v>52</v>
      </c>
    </row>
  </sheetData>
  <mergeCells count="5">
    <mergeCell ref="B4:B5"/>
    <mergeCell ref="C4:C5"/>
    <mergeCell ref="D4:E4"/>
    <mergeCell ref="B6:E6"/>
    <mergeCell ref="B9:E9"/>
  </mergeCells>
  <pageMargins left="0.7" right="0.7" top="0.75" bottom="0.75" header="0.3" footer="0.3"/>
  <pageSetup paperSize="9" orientation="portrait" horizontalDpi="300" verticalDpi="300"/>
</worksheet>
</file>

<file path=xl/worksheets/sheet9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heetViews>
  <sheetFormatPr baseColWidth="10" defaultRowHeight="14.6" x14ac:dyDescent="0.4"/>
  <cols>
    <col min="2" max="2" width="9.69140625" customWidth="1"/>
    <col min="3" max="3" width="113.92187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PM-GEBH'!A1", "Zurück")</f>
        <v>Zurück</v>
      </c>
    </row>
    <row r="3" spans="1:7" x14ac:dyDescent="0.4">
      <c r="B3" s="7" t="s">
        <v>1304</v>
      </c>
    </row>
    <row r="4" spans="1:7" x14ac:dyDescent="0.4">
      <c r="B4" s="25" t="s">
        <v>36</v>
      </c>
      <c r="C4" s="25" t="s">
        <v>345</v>
      </c>
      <c r="D4" s="26" t="s">
        <v>851</v>
      </c>
      <c r="E4" s="23" t="s">
        <v>852</v>
      </c>
      <c r="F4" s="25" t="s">
        <v>852</v>
      </c>
      <c r="G4" s="25" t="s">
        <v>852</v>
      </c>
    </row>
    <row r="5" spans="1:7" x14ac:dyDescent="0.4">
      <c r="B5" s="24"/>
      <c r="C5" s="24"/>
      <c r="D5" s="27"/>
      <c r="E5" s="8" t="s">
        <v>853</v>
      </c>
      <c r="F5" s="8" t="s">
        <v>854</v>
      </c>
      <c r="G5" s="8" t="s">
        <v>855</v>
      </c>
    </row>
    <row r="6" spans="1:7" ht="24.9" x14ac:dyDescent="0.4">
      <c r="B6" s="6" t="s">
        <v>668</v>
      </c>
      <c r="C6" s="6" t="s">
        <v>669</v>
      </c>
      <c r="D6" s="9" t="s">
        <v>1294</v>
      </c>
      <c r="E6" s="9" t="s">
        <v>1295</v>
      </c>
      <c r="F6" s="9" t="s">
        <v>210</v>
      </c>
      <c r="G6" s="9" t="s">
        <v>210</v>
      </c>
    </row>
    <row r="7" spans="1:7" ht="24.9" x14ac:dyDescent="0.4">
      <c r="B7" s="10" t="s">
        <v>670</v>
      </c>
      <c r="C7" s="10" t="s">
        <v>671</v>
      </c>
      <c r="D7" s="11" t="s">
        <v>59</v>
      </c>
      <c r="E7" s="11" t="s">
        <v>58</v>
      </c>
      <c r="F7" s="11" t="s">
        <v>59</v>
      </c>
      <c r="G7" s="11" t="s">
        <v>59</v>
      </c>
    </row>
    <row r="8" spans="1:7" ht="24.9" x14ac:dyDescent="0.4">
      <c r="B8" s="6" t="s">
        <v>672</v>
      </c>
      <c r="C8" s="6" t="s">
        <v>673</v>
      </c>
      <c r="D8" s="9" t="s">
        <v>1296</v>
      </c>
      <c r="E8" s="9" t="s">
        <v>1297</v>
      </c>
      <c r="F8" s="9" t="s">
        <v>127</v>
      </c>
      <c r="G8" s="9" t="s">
        <v>127</v>
      </c>
    </row>
    <row r="9" spans="1:7" ht="24.9" x14ac:dyDescent="0.4">
      <c r="B9" s="10" t="s">
        <v>674</v>
      </c>
      <c r="C9" s="10" t="s">
        <v>675</v>
      </c>
      <c r="D9" s="11" t="s">
        <v>959</v>
      </c>
      <c r="E9" s="11" t="s">
        <v>959</v>
      </c>
      <c r="F9" s="11" t="s">
        <v>85</v>
      </c>
      <c r="G9" s="11" t="s">
        <v>85</v>
      </c>
    </row>
    <row r="10" spans="1:7" ht="24.9" x14ac:dyDescent="0.4">
      <c r="B10" s="6" t="s">
        <v>676</v>
      </c>
      <c r="C10" s="6" t="s">
        <v>677</v>
      </c>
      <c r="D10" s="9" t="s">
        <v>1298</v>
      </c>
      <c r="E10" s="9" t="s">
        <v>1299</v>
      </c>
      <c r="F10" s="9" t="s">
        <v>994</v>
      </c>
      <c r="G10" s="9" t="s">
        <v>222</v>
      </c>
    </row>
    <row r="11" spans="1:7" ht="24.9" x14ac:dyDescent="0.4">
      <c r="B11" s="10" t="s">
        <v>678</v>
      </c>
      <c r="C11" s="10" t="s">
        <v>679</v>
      </c>
      <c r="D11" s="11" t="s">
        <v>985</v>
      </c>
      <c r="E11" s="11" t="s">
        <v>986</v>
      </c>
      <c r="F11" s="11" t="s">
        <v>252</v>
      </c>
      <c r="G11" s="11" t="s">
        <v>252</v>
      </c>
    </row>
    <row r="12" spans="1:7" ht="24.9" x14ac:dyDescent="0.4">
      <c r="B12" s="6" t="s">
        <v>680</v>
      </c>
      <c r="C12" s="6" t="s">
        <v>681</v>
      </c>
      <c r="D12" s="9" t="s">
        <v>1300</v>
      </c>
      <c r="E12" s="9" t="s">
        <v>1301</v>
      </c>
      <c r="F12" s="9" t="s">
        <v>1300</v>
      </c>
      <c r="G12" s="9" t="s">
        <v>93</v>
      </c>
    </row>
    <row r="13" spans="1:7" ht="24.9" x14ac:dyDescent="0.4">
      <c r="B13" s="10" t="s">
        <v>682</v>
      </c>
      <c r="C13" s="10" t="s">
        <v>683</v>
      </c>
      <c r="D13" s="11" t="s">
        <v>1302</v>
      </c>
      <c r="E13" s="11" t="s">
        <v>1303</v>
      </c>
      <c r="F13" s="11" t="s">
        <v>222</v>
      </c>
      <c r="G13" s="11" t="s">
        <v>222</v>
      </c>
    </row>
    <row r="14" spans="1:7" x14ac:dyDescent="0.4">
      <c r="B14" s="13" t="s">
        <v>859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9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baseColWidth="10" defaultRowHeight="14.6" x14ac:dyDescent="0.4"/>
  <cols>
    <col min="2" max="2" width="9.69140625" customWidth="1"/>
    <col min="3" max="3" width="112.15234375" customWidth="1"/>
    <col min="4" max="4" width="39.69140625" customWidth="1"/>
    <col min="5" max="5" width="20.69140625" customWidth="1"/>
    <col min="6" max="7" width="20.4609375" customWidth="1"/>
  </cols>
  <sheetData>
    <row r="1" spans="1:7" x14ac:dyDescent="0.4">
      <c r="A1" s="2" t="str">
        <f>HYPERLINK("#'Auswahl Auswertungsmodul'!A1", "Zurück zum Start")</f>
        <v>Zurück zum Start</v>
      </c>
    </row>
    <row r="2" spans="1:7" x14ac:dyDescent="0.4">
      <c r="A2" s="2" t="str">
        <f>HYPERLINK("#'Auswahl PM-GEBH'!A1", "Zurück")</f>
        <v>Zurück</v>
      </c>
    </row>
    <row r="3" spans="1:7" x14ac:dyDescent="0.4">
      <c r="B3" s="7" t="s">
        <v>949</v>
      </c>
    </row>
    <row r="4" spans="1:7" x14ac:dyDescent="0.4">
      <c r="B4" s="25" t="s">
        <v>36</v>
      </c>
      <c r="C4" s="25" t="s">
        <v>37</v>
      </c>
      <c r="D4" s="26" t="s">
        <v>851</v>
      </c>
      <c r="E4" s="23" t="s">
        <v>852</v>
      </c>
      <c r="F4" s="25" t="s">
        <v>852</v>
      </c>
      <c r="G4" s="25" t="s">
        <v>852</v>
      </c>
    </row>
    <row r="5" spans="1:7" x14ac:dyDescent="0.4">
      <c r="B5" s="24"/>
      <c r="C5" s="24"/>
      <c r="D5" s="27"/>
      <c r="E5" s="8" t="s">
        <v>853</v>
      </c>
      <c r="F5" s="8" t="s">
        <v>854</v>
      </c>
      <c r="G5" s="8" t="s">
        <v>855</v>
      </c>
    </row>
    <row r="6" spans="1:7" x14ac:dyDescent="0.4">
      <c r="B6" s="21" t="s">
        <v>61</v>
      </c>
      <c r="C6" s="21"/>
      <c r="D6" s="29"/>
      <c r="E6" s="29"/>
      <c r="F6" s="29"/>
      <c r="G6" s="29"/>
    </row>
    <row r="7" spans="1:7" ht="24.9" x14ac:dyDescent="0.4">
      <c r="B7" s="6" t="s">
        <v>215</v>
      </c>
      <c r="C7" s="6" t="s">
        <v>216</v>
      </c>
      <c r="D7" s="9" t="s">
        <v>943</v>
      </c>
      <c r="E7" s="9" t="s">
        <v>944</v>
      </c>
      <c r="F7" s="9" t="s">
        <v>218</v>
      </c>
      <c r="G7" s="9" t="s">
        <v>218</v>
      </c>
    </row>
    <row r="8" spans="1:7" ht="24.9" x14ac:dyDescent="0.4">
      <c r="B8" s="6" t="s">
        <v>219</v>
      </c>
      <c r="C8" s="6" t="s">
        <v>220</v>
      </c>
      <c r="D8" s="9" t="s">
        <v>945</v>
      </c>
      <c r="E8" s="9" t="s">
        <v>946</v>
      </c>
      <c r="F8" s="9" t="s">
        <v>222</v>
      </c>
      <c r="G8" s="9" t="s">
        <v>222</v>
      </c>
    </row>
    <row r="9" spans="1:7" x14ac:dyDescent="0.4">
      <c r="B9" s="21" t="s">
        <v>41</v>
      </c>
      <c r="C9" s="21"/>
      <c r="D9" s="29"/>
      <c r="E9" s="29"/>
      <c r="F9" s="29"/>
      <c r="G9" s="29"/>
    </row>
    <row r="10" spans="1:7" ht="24.9" x14ac:dyDescent="0.4">
      <c r="B10" s="6" t="s">
        <v>223</v>
      </c>
      <c r="C10" s="6" t="s">
        <v>43</v>
      </c>
      <c r="D10" s="9" t="s">
        <v>947</v>
      </c>
      <c r="E10" s="9" t="s">
        <v>948</v>
      </c>
      <c r="F10" s="9" t="s">
        <v>168</v>
      </c>
      <c r="G10" s="9" t="s">
        <v>168</v>
      </c>
    </row>
    <row r="11" spans="1:7" ht="24.9" x14ac:dyDescent="0.4">
      <c r="B11" s="6" t="s">
        <v>224</v>
      </c>
      <c r="C11" s="6" t="s">
        <v>47</v>
      </c>
      <c r="D11" s="9" t="s">
        <v>897</v>
      </c>
      <c r="E11" s="9" t="s">
        <v>897</v>
      </c>
      <c r="F11" s="9" t="s">
        <v>143</v>
      </c>
      <c r="G11" s="9" t="s">
        <v>143</v>
      </c>
    </row>
    <row r="12" spans="1:7" ht="24.9" x14ac:dyDescent="0.4">
      <c r="B12" s="6" t="s">
        <v>225</v>
      </c>
      <c r="C12" s="6" t="s">
        <v>51</v>
      </c>
      <c r="D12" s="9" t="s">
        <v>52</v>
      </c>
      <c r="E12" s="9" t="s">
        <v>52</v>
      </c>
      <c r="F12" s="9" t="s">
        <v>52</v>
      </c>
      <c r="G12" s="9" t="s">
        <v>52</v>
      </c>
    </row>
    <row r="13" spans="1:7" x14ac:dyDescent="0.4">
      <c r="B13" s="13" t="s">
        <v>859</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9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heetViews>
  <sheetFormatPr baseColWidth="10" defaultRowHeight="14.6" x14ac:dyDescent="0.4"/>
  <cols>
    <col min="2" max="2" width="9.69140625" customWidth="1"/>
    <col min="3" max="3" width="113.921875" customWidth="1"/>
    <col min="4" max="4" width="250.69140625" customWidth="1"/>
  </cols>
  <sheetData>
    <row r="1" spans="1:4" x14ac:dyDescent="0.4">
      <c r="A1" s="2" t="str">
        <f>HYPERLINK("#'Auswahl Auswertungsmodul'!A1", "Zurück zum Start")</f>
        <v>Zurück zum Start</v>
      </c>
    </row>
    <row r="2" spans="1:4" x14ac:dyDescent="0.4">
      <c r="A2" s="2" t="str">
        <f>HYPERLINK("#'Auswahl PM-GEBH'!A1", "Zurück")</f>
        <v>Zurück</v>
      </c>
    </row>
    <row r="3" spans="1:4" x14ac:dyDescent="0.4">
      <c r="B3" s="7" t="s">
        <v>1521</v>
      </c>
    </row>
    <row r="4" spans="1:4" x14ac:dyDescent="0.4">
      <c r="B4" s="3" t="s">
        <v>36</v>
      </c>
      <c r="C4" s="4" t="s">
        <v>345</v>
      </c>
      <c r="D4" s="4" t="s">
        <v>1028</v>
      </c>
    </row>
    <row r="5" spans="1:4" ht="87" x14ac:dyDescent="0.4">
      <c r="B5" s="5" t="s">
        <v>668</v>
      </c>
      <c r="C5" s="6" t="s">
        <v>669</v>
      </c>
      <c r="D5" s="6" t="s">
        <v>1514</v>
      </c>
    </row>
    <row r="6" spans="1:4" ht="87" x14ac:dyDescent="0.4">
      <c r="B6" s="14" t="s">
        <v>672</v>
      </c>
      <c r="C6" s="10" t="s">
        <v>673</v>
      </c>
      <c r="D6" s="10" t="s">
        <v>1515</v>
      </c>
    </row>
    <row r="7" spans="1:4" x14ac:dyDescent="0.4">
      <c r="B7" s="5" t="s">
        <v>674</v>
      </c>
      <c r="C7" s="6" t="s">
        <v>675</v>
      </c>
      <c r="D7" s="6" t="s">
        <v>1516</v>
      </c>
    </row>
    <row r="8" spans="1:4" ht="37.299999999999997" x14ac:dyDescent="0.4">
      <c r="B8" s="14" t="s">
        <v>676</v>
      </c>
      <c r="C8" s="10" t="s">
        <v>677</v>
      </c>
      <c r="D8" s="10" t="s">
        <v>1517</v>
      </c>
    </row>
    <row r="9" spans="1:4" ht="87" x14ac:dyDescent="0.4">
      <c r="B9" s="5" t="s">
        <v>678</v>
      </c>
      <c r="C9" s="6" t="s">
        <v>679</v>
      </c>
      <c r="D9" s="6" t="s">
        <v>1518</v>
      </c>
    </row>
    <row r="10" spans="1:4" x14ac:dyDescent="0.4">
      <c r="B10" s="14" t="s">
        <v>680</v>
      </c>
      <c r="C10" s="10" t="s">
        <v>681</v>
      </c>
      <c r="D10" s="10" t="s">
        <v>1519</v>
      </c>
    </row>
    <row r="11" spans="1:4" ht="111.9" x14ac:dyDescent="0.4">
      <c r="B11" s="5" t="s">
        <v>682</v>
      </c>
      <c r="C11" s="6" t="s">
        <v>683</v>
      </c>
      <c r="D11" s="6" t="s">
        <v>1520</v>
      </c>
    </row>
  </sheetData>
  <pageMargins left="0.7" right="0.7" top="0.75" bottom="0.75" header="0.3" footer="0.3"/>
  <pageSetup paperSize="9" orientation="portrait" horizontalDpi="300" verticalDpi="300"/>
</worksheet>
</file>

<file path=xl/worksheets/sheet9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heetViews>
  <sheetFormatPr baseColWidth="10" defaultRowHeight="14.6" x14ac:dyDescent="0.4"/>
  <cols>
    <col min="2" max="2" width="9.69140625" customWidth="1"/>
    <col min="3" max="3" width="112.15234375" customWidth="1"/>
    <col min="4" max="4" width="173.07421875" customWidth="1"/>
  </cols>
  <sheetData>
    <row r="1" spans="1:4" x14ac:dyDescent="0.4">
      <c r="A1" s="2" t="str">
        <f>HYPERLINK("#'Auswahl Auswertungsmodul'!A1", "Zurück zum Start")</f>
        <v>Zurück zum Start</v>
      </c>
    </row>
    <row r="2" spans="1:4" x14ac:dyDescent="0.4">
      <c r="A2" s="2" t="str">
        <f>HYPERLINK("#'Auswahl PM-GEBH'!A1", "Zurück")</f>
        <v>Zurück</v>
      </c>
    </row>
    <row r="3" spans="1:4" x14ac:dyDescent="0.4">
      <c r="B3" s="7" t="s">
        <v>1071</v>
      </c>
    </row>
    <row r="4" spans="1:4" x14ac:dyDescent="0.4">
      <c r="B4" s="3" t="s">
        <v>36</v>
      </c>
      <c r="C4" s="4" t="s">
        <v>37</v>
      </c>
      <c r="D4" s="4" t="s">
        <v>1028</v>
      </c>
    </row>
    <row r="5" spans="1:4" x14ac:dyDescent="0.4">
      <c r="B5" s="21" t="s">
        <v>61</v>
      </c>
      <c r="C5" s="21"/>
      <c r="D5" s="21"/>
    </row>
    <row r="6" spans="1:4" ht="37.299999999999997" x14ac:dyDescent="0.4">
      <c r="B6" s="5" t="s">
        <v>215</v>
      </c>
      <c r="C6" s="6" t="s">
        <v>216</v>
      </c>
      <c r="D6" s="6" t="s">
        <v>1067</v>
      </c>
    </row>
    <row r="7" spans="1:4" ht="37.299999999999997" x14ac:dyDescent="0.4">
      <c r="B7" s="5" t="s">
        <v>219</v>
      </c>
      <c r="C7" s="6" t="s">
        <v>220</v>
      </c>
      <c r="D7" s="6" t="s">
        <v>1068</v>
      </c>
    </row>
    <row r="8" spans="1:4" x14ac:dyDescent="0.4">
      <c r="B8" s="21" t="s">
        <v>41</v>
      </c>
      <c r="C8" s="21"/>
      <c r="D8" s="21"/>
    </row>
    <row r="9" spans="1:4" ht="62.15" x14ac:dyDescent="0.4">
      <c r="B9" s="5" t="s">
        <v>223</v>
      </c>
      <c r="C9" s="6" t="s">
        <v>43</v>
      </c>
      <c r="D9" s="6" t="s">
        <v>1069</v>
      </c>
    </row>
    <row r="10" spans="1:4" ht="37.299999999999997" x14ac:dyDescent="0.4">
      <c r="B10" s="5" t="s">
        <v>224</v>
      </c>
      <c r="C10" s="6" t="s">
        <v>47</v>
      </c>
      <c r="D10" s="6" t="s">
        <v>1070</v>
      </c>
    </row>
  </sheetData>
  <mergeCells count="2">
    <mergeCell ref="B5:D5"/>
    <mergeCell ref="B8:D8"/>
  </mergeCells>
  <pageMargins left="0.7" right="0.7" top="0.75" bottom="0.75" header="0.3" footer="0.3"/>
  <pageSetup paperSize="9" orientation="portrait" horizontalDpi="300" verticalDpi="300"/>
</worksheet>
</file>

<file path=xl/worksheets/sheet9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baseColWidth="10" defaultRowHeight="14.6" x14ac:dyDescent="0.4"/>
  <cols>
    <col min="2" max="2" width="9.69140625" customWidth="1"/>
    <col min="3" max="3" width="112.15234375" customWidth="1"/>
    <col min="4" max="4" width="22.69140625" customWidth="1"/>
    <col min="5" max="5" width="48.6914062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PM-GEBH'!A1", "Zurück")</f>
        <v>Zurück</v>
      </c>
    </row>
    <row r="3" spans="1:7" x14ac:dyDescent="0.4">
      <c r="B3" s="7" t="s">
        <v>1692</v>
      </c>
    </row>
    <row r="4" spans="1:7" x14ac:dyDescent="0.4">
      <c r="B4" s="25" t="s">
        <v>36</v>
      </c>
      <c r="C4" s="25" t="s">
        <v>37</v>
      </c>
      <c r="D4" s="26" t="s">
        <v>1580</v>
      </c>
      <c r="E4" s="23" t="s">
        <v>1581</v>
      </c>
      <c r="F4" s="25" t="s">
        <v>1581</v>
      </c>
      <c r="G4" s="25" t="s">
        <v>1581</v>
      </c>
    </row>
    <row r="5" spans="1:7" x14ac:dyDescent="0.4">
      <c r="B5" s="24"/>
      <c r="C5" s="24"/>
      <c r="D5" s="27"/>
      <c r="E5" s="8" t="s">
        <v>1582</v>
      </c>
      <c r="F5" s="8" t="s">
        <v>1583</v>
      </c>
      <c r="G5" s="8" t="s">
        <v>14</v>
      </c>
    </row>
    <row r="6" spans="1:7" x14ac:dyDescent="0.4">
      <c r="B6" s="21" t="s">
        <v>61</v>
      </c>
      <c r="C6" s="21"/>
      <c r="D6" s="29"/>
      <c r="E6" s="29"/>
      <c r="F6" s="29"/>
      <c r="G6" s="29"/>
    </row>
    <row r="7" spans="1:7" ht="24.9" x14ac:dyDescent="0.4">
      <c r="B7" s="6" t="s">
        <v>215</v>
      </c>
      <c r="C7" s="6" t="s">
        <v>216</v>
      </c>
      <c r="D7" s="9" t="s">
        <v>1687</v>
      </c>
      <c r="E7" s="9" t="s">
        <v>1688</v>
      </c>
      <c r="F7" s="9" t="s">
        <v>218</v>
      </c>
      <c r="G7" s="9" t="s">
        <v>218</v>
      </c>
    </row>
    <row r="8" spans="1:7" ht="24.9" x14ac:dyDescent="0.4">
      <c r="B8" s="6" t="s">
        <v>219</v>
      </c>
      <c r="C8" s="6" t="s">
        <v>220</v>
      </c>
      <c r="D8" s="9" t="s">
        <v>1689</v>
      </c>
      <c r="E8" s="9" t="s">
        <v>1690</v>
      </c>
      <c r="F8" s="9" t="s">
        <v>994</v>
      </c>
      <c r="G8" s="9" t="s">
        <v>1691</v>
      </c>
    </row>
    <row r="9" spans="1:7" x14ac:dyDescent="0.4">
      <c r="B9" s="21" t="s">
        <v>41</v>
      </c>
      <c r="C9" s="21"/>
      <c r="D9" s="29"/>
      <c r="E9" s="29"/>
      <c r="F9" s="29"/>
      <c r="G9" s="29"/>
    </row>
    <row r="10" spans="1:7" ht="24.9" x14ac:dyDescent="0.4">
      <c r="B10" s="6" t="s">
        <v>223</v>
      </c>
      <c r="C10" s="6" t="s">
        <v>43</v>
      </c>
      <c r="D10" s="9" t="s">
        <v>1668</v>
      </c>
      <c r="E10" s="9" t="s">
        <v>971</v>
      </c>
      <c r="F10" s="9" t="s">
        <v>916</v>
      </c>
      <c r="G10" s="9" t="s">
        <v>168</v>
      </c>
    </row>
    <row r="11" spans="1:7" ht="24.9" x14ac:dyDescent="0.4">
      <c r="B11" s="6" t="s">
        <v>224</v>
      </c>
      <c r="C11" s="6" t="s">
        <v>47</v>
      </c>
      <c r="D11" s="9" t="s">
        <v>1661</v>
      </c>
      <c r="E11" s="9" t="s">
        <v>897</v>
      </c>
      <c r="F11" s="9" t="s">
        <v>143</v>
      </c>
      <c r="G11" s="9" t="s">
        <v>143</v>
      </c>
    </row>
    <row r="12" spans="1:7" ht="24.9" x14ac:dyDescent="0.4">
      <c r="B12" s="6" t="s">
        <v>225</v>
      </c>
      <c r="C12" s="6" t="s">
        <v>51</v>
      </c>
      <c r="D12" s="9" t="s">
        <v>1586</v>
      </c>
      <c r="E12" s="9" t="s">
        <v>52</v>
      </c>
      <c r="F12" s="9" t="s">
        <v>52</v>
      </c>
      <c r="G12" s="9" t="s">
        <v>52</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9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baseColWidth="10" defaultRowHeight="14.6" x14ac:dyDescent="0.4"/>
  <cols>
    <col min="2" max="2" width="9.69140625" customWidth="1"/>
    <col min="3" max="3" width="112.1523437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PM-GEBH'!A1", "Zurück")</f>
        <v>Zurück</v>
      </c>
    </row>
    <row r="3" spans="1:5" x14ac:dyDescent="0.4">
      <c r="B3" s="7" t="s">
        <v>1775</v>
      </c>
    </row>
    <row r="4" spans="1:5" x14ac:dyDescent="0.4">
      <c r="B4" s="3" t="s">
        <v>36</v>
      </c>
      <c r="C4" s="4" t="s">
        <v>37</v>
      </c>
      <c r="D4" s="3" t="s">
        <v>1747</v>
      </c>
      <c r="E4" s="4" t="s">
        <v>1028</v>
      </c>
    </row>
    <row r="5" spans="1:5" x14ac:dyDescent="0.4">
      <c r="B5" s="21" t="s">
        <v>61</v>
      </c>
      <c r="C5" s="21"/>
      <c r="D5" s="30"/>
      <c r="E5" s="21"/>
    </row>
    <row r="6" spans="1:5" x14ac:dyDescent="0.4">
      <c r="B6" s="5" t="s">
        <v>215</v>
      </c>
      <c r="C6" s="6" t="s">
        <v>216</v>
      </c>
      <c r="D6" s="5" t="s">
        <v>4</v>
      </c>
      <c r="E6" s="6" t="s">
        <v>1772</v>
      </c>
    </row>
    <row r="7" spans="1:5" ht="62.15" x14ac:dyDescent="0.4">
      <c r="B7" s="5" t="s">
        <v>219</v>
      </c>
      <c r="C7" s="6" t="s">
        <v>220</v>
      </c>
      <c r="D7" s="5" t="s">
        <v>4</v>
      </c>
      <c r="E7" s="6" t="s">
        <v>1773</v>
      </c>
    </row>
    <row r="8" spans="1:5" x14ac:dyDescent="0.4">
      <c r="B8" s="5" t="s">
        <v>219</v>
      </c>
      <c r="C8" s="6" t="s">
        <v>220</v>
      </c>
      <c r="D8" s="5" t="s">
        <v>10</v>
      </c>
      <c r="E8" s="6" t="s">
        <v>1758</v>
      </c>
    </row>
    <row r="9" spans="1:5" ht="49.75" x14ac:dyDescent="0.4">
      <c r="B9" s="5" t="s">
        <v>219</v>
      </c>
      <c r="C9" s="6" t="s">
        <v>220</v>
      </c>
      <c r="D9" s="5" t="s">
        <v>13</v>
      </c>
      <c r="E9" s="6" t="s">
        <v>1774</v>
      </c>
    </row>
  </sheetData>
  <mergeCells count="1">
    <mergeCell ref="B5:E5"/>
  </mergeCells>
  <pageMargins left="0.7" right="0.7" top="0.75" bottom="0.75" header="0.3" footer="0.3"/>
  <pageSetup paperSize="9" orientation="portrait" horizontalDpi="300" verticalDpi="300"/>
</worksheet>
</file>

<file path=xl/worksheets/sheet9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baseColWidth="10" defaultRowHeight="14.6" x14ac:dyDescent="0.4"/>
  <cols>
    <col min="2" max="2" width="9.69140625" customWidth="1"/>
    <col min="3" max="3" width="113.921875" customWidth="1"/>
    <col min="4" max="4" width="22.69140625" customWidth="1"/>
    <col min="5" max="5" width="58.15234375" customWidth="1"/>
    <col min="6" max="6" width="73.61328125" customWidth="1"/>
    <col min="7" max="7" width="29" customWidth="1"/>
  </cols>
  <sheetData>
    <row r="1" spans="1:7" x14ac:dyDescent="0.4">
      <c r="A1" s="2" t="str">
        <f>HYPERLINK("#'Auswahl Auswertungsmodul'!A1", "Zurück zum Start")</f>
        <v>Zurück zum Start</v>
      </c>
    </row>
    <row r="2" spans="1:7" x14ac:dyDescent="0.4">
      <c r="A2" s="2" t="str">
        <f>HYPERLINK("#'Auswahl PM-GEBH'!A1", "Zurück")</f>
        <v>Zurück</v>
      </c>
    </row>
    <row r="3" spans="1:7" x14ac:dyDescent="0.4">
      <c r="B3" s="7" t="s">
        <v>1980</v>
      </c>
    </row>
    <row r="4" spans="1:7" x14ac:dyDescent="0.4">
      <c r="B4" s="25" t="s">
        <v>36</v>
      </c>
      <c r="C4" s="25" t="s">
        <v>345</v>
      </c>
      <c r="D4" s="26" t="s">
        <v>1580</v>
      </c>
      <c r="E4" s="23" t="s">
        <v>1581</v>
      </c>
      <c r="F4" s="25" t="s">
        <v>1581</v>
      </c>
      <c r="G4" s="25" t="s">
        <v>1581</v>
      </c>
    </row>
    <row r="5" spans="1:7" x14ac:dyDescent="0.4">
      <c r="B5" s="24"/>
      <c r="C5" s="24"/>
      <c r="D5" s="27"/>
      <c r="E5" s="8" t="s">
        <v>1811</v>
      </c>
      <c r="F5" s="8" t="s">
        <v>1583</v>
      </c>
      <c r="G5" s="8" t="s">
        <v>14</v>
      </c>
    </row>
    <row r="6" spans="1:7" ht="24.9" x14ac:dyDescent="0.4">
      <c r="B6" s="6" t="s">
        <v>668</v>
      </c>
      <c r="C6" s="6" t="s">
        <v>669</v>
      </c>
      <c r="D6" s="9" t="s">
        <v>1684</v>
      </c>
      <c r="E6" s="9" t="s">
        <v>1975</v>
      </c>
      <c r="F6" s="9" t="s">
        <v>938</v>
      </c>
      <c r="G6" s="9" t="s">
        <v>210</v>
      </c>
    </row>
    <row r="7" spans="1:7" ht="24.9" x14ac:dyDescent="0.4">
      <c r="B7" s="10" t="s">
        <v>670</v>
      </c>
      <c r="C7" s="10" t="s">
        <v>671</v>
      </c>
      <c r="D7" s="11" t="s">
        <v>1588</v>
      </c>
      <c r="E7" s="11" t="s">
        <v>59</v>
      </c>
      <c r="F7" s="11" t="s">
        <v>59</v>
      </c>
      <c r="G7" s="11" t="s">
        <v>59</v>
      </c>
    </row>
    <row r="8" spans="1:7" ht="24.9" x14ac:dyDescent="0.4">
      <c r="B8" s="6" t="s">
        <v>672</v>
      </c>
      <c r="C8" s="6" t="s">
        <v>673</v>
      </c>
      <c r="D8" s="9" t="s">
        <v>1643</v>
      </c>
      <c r="E8" s="9" t="s">
        <v>1976</v>
      </c>
      <c r="F8" s="9" t="s">
        <v>1977</v>
      </c>
      <c r="G8" s="9" t="s">
        <v>1646</v>
      </c>
    </row>
    <row r="9" spans="1:7" ht="24.9" x14ac:dyDescent="0.4">
      <c r="B9" s="10" t="s">
        <v>674</v>
      </c>
      <c r="C9" s="10" t="s">
        <v>675</v>
      </c>
      <c r="D9" s="11" t="s">
        <v>1597</v>
      </c>
      <c r="E9" s="11" t="s">
        <v>85</v>
      </c>
      <c r="F9" s="11" t="s">
        <v>85</v>
      </c>
      <c r="G9" s="11" t="s">
        <v>85</v>
      </c>
    </row>
    <row r="10" spans="1:7" ht="24.9" x14ac:dyDescent="0.4">
      <c r="B10" s="6" t="s">
        <v>676</v>
      </c>
      <c r="C10" s="6" t="s">
        <v>677</v>
      </c>
      <c r="D10" s="9" t="s">
        <v>1689</v>
      </c>
      <c r="E10" s="9" t="s">
        <v>1978</v>
      </c>
      <c r="F10" s="9" t="s">
        <v>994</v>
      </c>
      <c r="G10" s="9" t="s">
        <v>222</v>
      </c>
    </row>
    <row r="11" spans="1:7" ht="24.9" x14ac:dyDescent="0.4">
      <c r="B11" s="10" t="s">
        <v>678</v>
      </c>
      <c r="C11" s="10" t="s">
        <v>679</v>
      </c>
      <c r="D11" s="11" t="s">
        <v>1705</v>
      </c>
      <c r="E11" s="11" t="s">
        <v>985</v>
      </c>
      <c r="F11" s="11" t="s">
        <v>1707</v>
      </c>
      <c r="G11" s="11" t="s">
        <v>252</v>
      </c>
    </row>
    <row r="12" spans="1:7" ht="24.9" x14ac:dyDescent="0.4">
      <c r="B12" s="6" t="s">
        <v>680</v>
      </c>
      <c r="C12" s="6" t="s">
        <v>681</v>
      </c>
      <c r="D12" s="9" t="s">
        <v>1601</v>
      </c>
      <c r="E12" s="9" t="s">
        <v>895</v>
      </c>
      <c r="F12" s="9" t="s">
        <v>1979</v>
      </c>
      <c r="G12" s="9" t="s">
        <v>1300</v>
      </c>
    </row>
    <row r="13" spans="1:7" ht="24.9" x14ac:dyDescent="0.4">
      <c r="B13" s="10" t="s">
        <v>682</v>
      </c>
      <c r="C13" s="10" t="s">
        <v>683</v>
      </c>
      <c r="D13" s="11" t="s">
        <v>1689</v>
      </c>
      <c r="E13" s="11" t="s">
        <v>994</v>
      </c>
      <c r="F13" s="11" t="s">
        <v>1298</v>
      </c>
      <c r="G13" s="11" t="s">
        <v>222</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9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heetViews>
  <sheetFormatPr baseColWidth="10" defaultRowHeight="14.6" x14ac:dyDescent="0.4"/>
  <cols>
    <col min="2" max="2" width="9.69140625" customWidth="1"/>
    <col min="3" max="3" width="132.69140625" customWidth="1"/>
    <col min="4" max="4" width="9.69140625" customWidth="1"/>
    <col min="5" max="5" width="250.69140625" customWidth="1"/>
  </cols>
  <sheetData>
    <row r="1" spans="1:5" x14ac:dyDescent="0.4">
      <c r="A1" s="2" t="str">
        <f>HYPERLINK("#'Auswahl Auswertungsmodul'!A1", "Zurück zum Start")</f>
        <v>Zurück zum Start</v>
      </c>
    </row>
    <row r="2" spans="1:5" x14ac:dyDescent="0.4">
      <c r="A2" s="2" t="str">
        <f>HYPERLINK("#'Auswahl PM-GEBH'!A1", "Zurück")</f>
        <v>Zurück</v>
      </c>
    </row>
    <row r="3" spans="1:5" x14ac:dyDescent="0.4">
      <c r="B3" s="7" t="s">
        <v>2195</v>
      </c>
    </row>
    <row r="4" spans="1:5" x14ac:dyDescent="0.4">
      <c r="B4" s="3" t="s">
        <v>36</v>
      </c>
      <c r="C4" s="4" t="s">
        <v>2081</v>
      </c>
      <c r="D4" s="3" t="s">
        <v>1747</v>
      </c>
      <c r="E4" s="4" t="s">
        <v>1028</v>
      </c>
    </row>
    <row r="5" spans="1:5" ht="62.15" x14ac:dyDescent="0.4">
      <c r="B5" s="5" t="s">
        <v>668</v>
      </c>
      <c r="C5" s="6" t="s">
        <v>669</v>
      </c>
      <c r="D5" s="5" t="s">
        <v>7</v>
      </c>
      <c r="E5" s="6" t="s">
        <v>2186</v>
      </c>
    </row>
    <row r="6" spans="1:5" x14ac:dyDescent="0.4">
      <c r="B6" s="14" t="s">
        <v>668</v>
      </c>
      <c r="C6" s="10" t="s">
        <v>669</v>
      </c>
      <c r="D6" s="14" t="s">
        <v>10</v>
      </c>
      <c r="E6" s="10" t="s">
        <v>1803</v>
      </c>
    </row>
    <row r="7" spans="1:5" ht="409.6" x14ac:dyDescent="0.4">
      <c r="B7" s="5" t="s">
        <v>672</v>
      </c>
      <c r="C7" s="6" t="s">
        <v>673</v>
      </c>
      <c r="D7" s="5" t="s">
        <v>7</v>
      </c>
      <c r="E7" s="6" t="s">
        <v>2187</v>
      </c>
    </row>
    <row r="8" spans="1:5" ht="49.75" x14ac:dyDescent="0.4">
      <c r="B8" s="14" t="s">
        <v>672</v>
      </c>
      <c r="C8" s="10" t="s">
        <v>673</v>
      </c>
      <c r="D8" s="14" t="s">
        <v>10</v>
      </c>
      <c r="E8" s="10" t="s">
        <v>2188</v>
      </c>
    </row>
    <row r="9" spans="1:5" ht="87" x14ac:dyDescent="0.4">
      <c r="B9" s="5" t="s">
        <v>672</v>
      </c>
      <c r="C9" s="6" t="s">
        <v>673</v>
      </c>
      <c r="D9" s="5" t="s">
        <v>13</v>
      </c>
      <c r="E9" s="6" t="s">
        <v>2189</v>
      </c>
    </row>
    <row r="10" spans="1:5" ht="149.15" x14ac:dyDescent="0.4">
      <c r="B10" s="14" t="s">
        <v>676</v>
      </c>
      <c r="C10" s="10" t="s">
        <v>677</v>
      </c>
      <c r="D10" s="14" t="s">
        <v>7</v>
      </c>
      <c r="E10" s="10" t="s">
        <v>2190</v>
      </c>
    </row>
    <row r="11" spans="1:5" x14ac:dyDescent="0.4">
      <c r="B11" s="5" t="s">
        <v>676</v>
      </c>
      <c r="C11" s="6" t="s">
        <v>677</v>
      </c>
      <c r="D11" s="5" t="s">
        <v>10</v>
      </c>
      <c r="E11" s="6" t="s">
        <v>1803</v>
      </c>
    </row>
    <row r="12" spans="1:5" ht="111.9" x14ac:dyDescent="0.4">
      <c r="B12" s="14" t="s">
        <v>678</v>
      </c>
      <c r="C12" s="10" t="s">
        <v>679</v>
      </c>
      <c r="D12" s="14" t="s">
        <v>7</v>
      </c>
      <c r="E12" s="10" t="s">
        <v>2191</v>
      </c>
    </row>
    <row r="13" spans="1:5" ht="62.15" x14ac:dyDescent="0.4">
      <c r="B13" s="5" t="s">
        <v>680</v>
      </c>
      <c r="C13" s="6" t="s">
        <v>681</v>
      </c>
      <c r="D13" s="5" t="s">
        <v>7</v>
      </c>
      <c r="E13" s="6" t="s">
        <v>2192</v>
      </c>
    </row>
    <row r="14" spans="1:5" x14ac:dyDescent="0.4">
      <c r="B14" s="14" t="s">
        <v>680</v>
      </c>
      <c r="C14" s="10" t="s">
        <v>681</v>
      </c>
      <c r="D14" s="14" t="s">
        <v>10</v>
      </c>
      <c r="E14" s="10" t="s">
        <v>1748</v>
      </c>
    </row>
    <row r="15" spans="1:5" x14ac:dyDescent="0.4">
      <c r="B15" s="5" t="s">
        <v>680</v>
      </c>
      <c r="C15" s="6" t="s">
        <v>681</v>
      </c>
      <c r="D15" s="5" t="s">
        <v>13</v>
      </c>
      <c r="E15" s="6" t="s">
        <v>2193</v>
      </c>
    </row>
    <row r="16" spans="1:5" x14ac:dyDescent="0.4">
      <c r="B16" s="14" t="s">
        <v>682</v>
      </c>
      <c r="C16" s="10" t="s">
        <v>683</v>
      </c>
      <c r="D16" s="14" t="s">
        <v>7</v>
      </c>
      <c r="E16" s="10" t="s">
        <v>2194</v>
      </c>
    </row>
    <row r="17" spans="2:5" x14ac:dyDescent="0.4">
      <c r="B17" s="5" t="s">
        <v>682</v>
      </c>
      <c r="C17" s="6" t="s">
        <v>683</v>
      </c>
      <c r="D17" s="5" t="s">
        <v>10</v>
      </c>
      <c r="E17" s="6" t="s">
        <v>1758</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1159</vt:i4>
      </vt:variant>
    </vt:vector>
  </HeadingPairs>
  <TitlesOfParts>
    <vt:vector size="1159" baseType="lpstr">
      <vt:lpstr>Auswahl Auswertungsmodul</vt:lpstr>
      <vt:lpstr>E - Einstufungsschema</vt:lpstr>
      <vt:lpstr>Auswahl Ü</vt:lpstr>
      <vt:lpstr>Ü - U_1_QI</vt:lpstr>
      <vt:lpstr>Ü - U_1_AK</vt:lpstr>
      <vt:lpstr>Ü - U_2_QI</vt:lpstr>
      <vt:lpstr>Ü - U_2_AK</vt:lpstr>
      <vt:lpstr>Ü - U_3_QI</vt:lpstr>
      <vt:lpstr>Ü - U_3_AK</vt:lpstr>
      <vt:lpstr>Ü - U_4_QI</vt:lpstr>
      <vt:lpstr>Ü - U_4_AK</vt:lpstr>
      <vt:lpstr>Ü - U_5_QI</vt:lpstr>
      <vt:lpstr>Ü - U_5_AK</vt:lpstr>
      <vt:lpstr>Auswahl PCI</vt:lpstr>
      <vt:lpstr>PCI - K3_1_QI</vt:lpstr>
      <vt:lpstr>PCI - K3_1_AK</vt:lpstr>
      <vt:lpstr>PCI - K3_2_QI</vt:lpstr>
      <vt:lpstr>PCI - K3_2_AK</vt:lpstr>
      <vt:lpstr>PCI - K3_3_QI</vt:lpstr>
      <vt:lpstr>PCI - K3_3_AK</vt:lpstr>
      <vt:lpstr>PCI - K3_4_QI</vt:lpstr>
      <vt:lpstr>PCI - K3_4_AK</vt:lpstr>
      <vt:lpstr>PCI - K3_5_QI</vt:lpstr>
      <vt:lpstr>PCI - A_1_QI</vt:lpstr>
      <vt:lpstr>PCI - A_1_AK</vt:lpstr>
      <vt:lpstr>PCI - A_2_QI_a</vt:lpstr>
      <vt:lpstr>PCI - A_2_AK_a</vt:lpstr>
      <vt:lpstr>PCI - A_2_QI_b</vt:lpstr>
      <vt:lpstr>PCI - A_2_AK_b</vt:lpstr>
      <vt:lpstr>PCI - A_3_AK_a</vt:lpstr>
      <vt:lpstr>PCI - A_3_AK_b</vt:lpstr>
      <vt:lpstr>PCI - A_4_QI_a</vt:lpstr>
      <vt:lpstr>PCI - A_4_QI_b</vt:lpstr>
      <vt:lpstr>PCI - A_5_AK_a</vt:lpstr>
      <vt:lpstr>PCI - A_5_AK_b</vt:lpstr>
      <vt:lpstr>PCI - A_6_QI_a</vt:lpstr>
      <vt:lpstr>PCI - A_6_QI_b</vt:lpstr>
      <vt:lpstr>PCI - A_7_AK_a</vt:lpstr>
      <vt:lpstr>PCI - A_7_AK_b</vt:lpstr>
      <vt:lpstr>PCI - A_8_QI_a</vt:lpstr>
      <vt:lpstr>PCI - A_8_QI_b</vt:lpstr>
      <vt:lpstr>PCI - A_9_QI</vt:lpstr>
      <vt:lpstr>PCI - A_9_AK</vt:lpstr>
      <vt:lpstr>PCI - A_10_QI</vt:lpstr>
      <vt:lpstr>PCI - A_10_AK</vt:lpstr>
      <vt:lpstr>PCI - A_11_AK_QI</vt:lpstr>
      <vt:lpstr>PCI - A_12_QI</vt:lpstr>
      <vt:lpstr>PCI - A_13_QI</vt:lpstr>
      <vt:lpstr>PCI - A_13_AK</vt:lpstr>
      <vt:lpstr>Auswahl WI-HI-A</vt:lpstr>
      <vt:lpstr>WI-HI-A - K3_1_QI</vt:lpstr>
      <vt:lpstr>WI-HI-A - K3_2_QI</vt:lpstr>
      <vt:lpstr>WI-HI-A - K3_3_QI</vt:lpstr>
      <vt:lpstr>WI-HI-A - K3_4_QI</vt:lpstr>
      <vt:lpstr>WI-HI-A - K3_5_QI</vt:lpstr>
      <vt:lpstr>WI-HI-A - A_1_QI</vt:lpstr>
      <vt:lpstr>WI-HI-A - A_2_QI_a</vt:lpstr>
      <vt:lpstr>WI-HI-A - A_2_QI_b</vt:lpstr>
      <vt:lpstr>WI-HI-A - A_4_QI_a</vt:lpstr>
      <vt:lpstr>WI-HI-A - A_4_QI_b</vt:lpstr>
      <vt:lpstr>WI-HI-A - A_6_QI_a</vt:lpstr>
      <vt:lpstr>WI-HI-A - A_6_QI_b</vt:lpstr>
      <vt:lpstr>WI-HI-A - A_8_QI_a</vt:lpstr>
      <vt:lpstr>WI-HI-A - A_8_QI_b</vt:lpstr>
      <vt:lpstr>WI-HI-A - A_9_QI</vt:lpstr>
      <vt:lpstr>WI-HI-A - A_10_QI</vt:lpstr>
      <vt:lpstr>WI-HI-A - A_12_QI</vt:lpstr>
      <vt:lpstr>WI-HI-A - A_13_QI</vt:lpstr>
      <vt:lpstr>Auswahl WI-HI-S</vt:lpstr>
      <vt:lpstr>WI-HI-S - K3_1_QI</vt:lpstr>
      <vt:lpstr>WI-HI-S - K3_2_QI</vt:lpstr>
      <vt:lpstr>WI-HI-S - K3_3_QI</vt:lpstr>
      <vt:lpstr>WI-HI-S - K3_4_QI</vt:lpstr>
      <vt:lpstr>WI-HI-S - K3_5_QI</vt:lpstr>
      <vt:lpstr>WI-HI-S - A_1_QI</vt:lpstr>
      <vt:lpstr>WI-HI-S - A_2_QI_a</vt:lpstr>
      <vt:lpstr>WI-HI-S - A_2_QI_b</vt:lpstr>
      <vt:lpstr>WI-HI-S - A_4_QI_a</vt:lpstr>
      <vt:lpstr>WI-HI-S - A_4_QI_b</vt:lpstr>
      <vt:lpstr>WI-HI-S - A_6_QI_a</vt:lpstr>
      <vt:lpstr>WI-HI-S - A_6_QI_b</vt:lpstr>
      <vt:lpstr>WI-HI-S - A_8_QI_a</vt:lpstr>
      <vt:lpstr>WI-HI-S - A_8_QI_b</vt:lpstr>
      <vt:lpstr>WI-HI-S - A_9_QI</vt:lpstr>
      <vt:lpstr>WI-HI-S - A_10_QI</vt:lpstr>
      <vt:lpstr>WI-HI-S - A_12_QI</vt:lpstr>
      <vt:lpstr>WI-HI-S - A_13_QI</vt:lpstr>
      <vt:lpstr>Auswahl CHE</vt:lpstr>
      <vt:lpstr>CHE - K3_1_QI</vt:lpstr>
      <vt:lpstr>CHE - K3_1_AK</vt:lpstr>
      <vt:lpstr>CHE - K3_2_QI</vt:lpstr>
      <vt:lpstr>CHE - K3_2_AK</vt:lpstr>
      <vt:lpstr>CHE - K3_3_QI</vt:lpstr>
      <vt:lpstr>CHE - K3_3_AK</vt:lpstr>
      <vt:lpstr>CHE - K3_4_QI</vt:lpstr>
      <vt:lpstr>CHE - K3_4_AK</vt:lpstr>
      <vt:lpstr>CHE - K3_5_QI</vt:lpstr>
      <vt:lpstr>CHE - A_1_QI</vt:lpstr>
      <vt:lpstr>CHE - A_1_AK</vt:lpstr>
      <vt:lpstr>CHE - A_2_QI_a</vt:lpstr>
      <vt:lpstr>CHE - A_2_AK_a</vt:lpstr>
      <vt:lpstr>CHE - A_2_QI_b</vt:lpstr>
      <vt:lpstr>CHE - A_2_AK_b</vt:lpstr>
      <vt:lpstr>CHE - A_3_AK_a</vt:lpstr>
      <vt:lpstr>CHE - A_3_AK_b</vt:lpstr>
      <vt:lpstr>CHE - A_4_QI_a</vt:lpstr>
      <vt:lpstr>CHE - A_4_QI_b</vt:lpstr>
      <vt:lpstr>CHE - A_5_AK_a</vt:lpstr>
      <vt:lpstr>CHE - A_5_AK_b</vt:lpstr>
      <vt:lpstr>CHE - A_6_QI_a</vt:lpstr>
      <vt:lpstr>CHE - A_6_QI_b</vt:lpstr>
      <vt:lpstr>CHE - A_7_AK_a</vt:lpstr>
      <vt:lpstr>CHE - A_7_AK_b</vt:lpstr>
      <vt:lpstr>CHE - A_8_QI_a</vt:lpstr>
      <vt:lpstr>CHE - A_8_QI_b</vt:lpstr>
      <vt:lpstr>CHE - A_9_QI</vt:lpstr>
      <vt:lpstr>CHE - A_9_AK</vt:lpstr>
      <vt:lpstr>CHE - A_10_QI</vt:lpstr>
      <vt:lpstr>CHE - A_10_AK</vt:lpstr>
      <vt:lpstr>CHE - A_11_AK_QI</vt:lpstr>
      <vt:lpstr>CHE - A_12_QI</vt:lpstr>
      <vt:lpstr>CHE - A_13_QI</vt:lpstr>
      <vt:lpstr>CHE - A_13_AK</vt:lpstr>
      <vt:lpstr>Auswahl NET-NTX</vt:lpstr>
      <vt:lpstr>NET-NTX - K3_1_QI</vt:lpstr>
      <vt:lpstr>NET-NTX - K3_2_QI</vt:lpstr>
      <vt:lpstr>NET-NTX - K3_3_QI</vt:lpstr>
      <vt:lpstr>NET-NTX - K3_4_QI</vt:lpstr>
      <vt:lpstr>NET-NTX - K3_5_QI</vt:lpstr>
      <vt:lpstr>NET-NTX - A_1_QI</vt:lpstr>
      <vt:lpstr>NET-NTX - A_2_QI_a</vt:lpstr>
      <vt:lpstr>NET-NTX - A_2_QI_b</vt:lpstr>
      <vt:lpstr>NET-NTX - A_4_QI_a</vt:lpstr>
      <vt:lpstr>NET-NTX - A_4_QI_b</vt:lpstr>
      <vt:lpstr>NET-NTX - A_6_QI_a</vt:lpstr>
      <vt:lpstr>NET-NTX - A_6_QI_b</vt:lpstr>
      <vt:lpstr>NET-NTX - A_8_QI_a</vt:lpstr>
      <vt:lpstr>NET-NTX - A_8_QI_b</vt:lpstr>
      <vt:lpstr>NET-NTX - A_9_QI</vt:lpstr>
      <vt:lpstr>NET-NTX - A_12_QI</vt:lpstr>
      <vt:lpstr>NET-NTX - A_13_QI</vt:lpstr>
      <vt:lpstr>Auswahl NET-PNTX</vt:lpstr>
      <vt:lpstr>NET-PNTX - K3_1_QI</vt:lpstr>
      <vt:lpstr>NET-PNTX - K3_2_QI</vt:lpstr>
      <vt:lpstr>NET-PNTX - K3_3_QI</vt:lpstr>
      <vt:lpstr>NET-PNTX - K3_4_QI</vt:lpstr>
      <vt:lpstr>NET-PNTX - K3_5_QI</vt:lpstr>
      <vt:lpstr>NET-PNTX - A_1_QI</vt:lpstr>
      <vt:lpstr>NET-PNTX - A_2_QI_a</vt:lpstr>
      <vt:lpstr>NET-PNTX - A_2_QI_b</vt:lpstr>
      <vt:lpstr>NET-PNTX - A_4_QI_a</vt:lpstr>
      <vt:lpstr>NET-PNTX - A_4_QI_b</vt:lpstr>
      <vt:lpstr>NET-PNTX - A_6_QI_a</vt:lpstr>
      <vt:lpstr>NET-PNTX - A_6_QI_b</vt:lpstr>
      <vt:lpstr>NET-PNTX - A_8_QI_a</vt:lpstr>
      <vt:lpstr>NET-PNTX - A_8_QI_b</vt:lpstr>
      <vt:lpstr>NET-PNTX - A_9_QI</vt:lpstr>
      <vt:lpstr>NET-PNTX - A_12_QI</vt:lpstr>
      <vt:lpstr>NET-PNTX - A_13_QI</vt:lpstr>
      <vt:lpstr>Auswahl NET-PNTX-D</vt:lpstr>
      <vt:lpstr>NET-PNTX-D - K3_1_AK</vt:lpstr>
      <vt:lpstr>NET-PNTX-D - K3_2_AK</vt:lpstr>
      <vt:lpstr>NET-PNTX-D - K3_3_AK</vt:lpstr>
      <vt:lpstr>NET-PNTX-D - K3_4_AK</vt:lpstr>
      <vt:lpstr>NET-PNTX-D - A_1_AK</vt:lpstr>
      <vt:lpstr>NET-PNTX-D - A_2_AK_a</vt:lpstr>
      <vt:lpstr>NET-PNTX-D - A_2_AK_b</vt:lpstr>
      <vt:lpstr>NET-PNTX-D - A_3_AK_a</vt:lpstr>
      <vt:lpstr>NET-PNTX-D - A_3_AK_b</vt:lpstr>
      <vt:lpstr>NET-PNTX-D - A_5_AK_a</vt:lpstr>
      <vt:lpstr>NET-PNTX-D - A_5_AK_b</vt:lpstr>
      <vt:lpstr>NET-PNTX-D - A_7_AK_a</vt:lpstr>
      <vt:lpstr>NET-PNTX-D - A_7_AK_b</vt:lpstr>
      <vt:lpstr>NET-PNTX-D - A_9_AK</vt:lpstr>
      <vt:lpstr>NET-PNTX-D - A_13_AK</vt:lpstr>
      <vt:lpstr>Auswahl TX-HTX</vt:lpstr>
      <vt:lpstr>TX-HTX - K3_1_QI</vt:lpstr>
      <vt:lpstr>TX-HTX - K3_1_AK</vt:lpstr>
      <vt:lpstr>TX-HTX - K3_2_QI</vt:lpstr>
      <vt:lpstr>TX-HTX - K3_2_AK</vt:lpstr>
      <vt:lpstr>TX-HTX - K3_3_QI</vt:lpstr>
      <vt:lpstr>TX-HTX - K3_3_AK</vt:lpstr>
      <vt:lpstr>TX-HTX - K3_4_QI</vt:lpstr>
      <vt:lpstr>TX-HTX - K3_4_AK</vt:lpstr>
      <vt:lpstr>TX-HTX - K3_5_QI</vt:lpstr>
      <vt:lpstr>TX-HTX - A_1_QI</vt:lpstr>
      <vt:lpstr>TX-HTX - A_1_AK</vt:lpstr>
      <vt:lpstr>TX-HTX - A_2_QI_a</vt:lpstr>
      <vt:lpstr>TX-HTX - A_2_AK_a</vt:lpstr>
      <vt:lpstr>TX-HTX - A_2_QI_b</vt:lpstr>
      <vt:lpstr>TX-HTX - A_2_AK_b</vt:lpstr>
      <vt:lpstr>TX-HTX - A_3_AK_a</vt:lpstr>
      <vt:lpstr>TX-HTX - A_3_AK_b</vt:lpstr>
      <vt:lpstr>TX-HTX - A_4_QI_a</vt:lpstr>
      <vt:lpstr>TX-HTX - A_4_QI_b</vt:lpstr>
      <vt:lpstr>TX-HTX - A_5_AK_a</vt:lpstr>
      <vt:lpstr>TX-HTX - A_5_AK_b</vt:lpstr>
      <vt:lpstr>TX-HTX - A_6_QI_a</vt:lpstr>
      <vt:lpstr>TX-HTX - A_6_QI_b</vt:lpstr>
      <vt:lpstr>TX-HTX - A_7_AK_a</vt:lpstr>
      <vt:lpstr>TX-HTX - A_7_AK_b</vt:lpstr>
      <vt:lpstr>TX-HTX - A_8_QI_a</vt:lpstr>
      <vt:lpstr>TX-HTX - A_8_QI_b</vt:lpstr>
      <vt:lpstr>TX-HTX - A_9_QI</vt:lpstr>
      <vt:lpstr>TX-HTX - A_9_AK</vt:lpstr>
      <vt:lpstr>TX-HTX - A_11_AK_QI</vt:lpstr>
      <vt:lpstr>TX-HTX - A_12_QI</vt:lpstr>
      <vt:lpstr>TX-HTX - A_13_QI</vt:lpstr>
      <vt:lpstr>TX-HTX - A_13_AK</vt:lpstr>
      <vt:lpstr>Auswahl TX-MKU</vt:lpstr>
      <vt:lpstr>TX-MKU - K3_1_QI</vt:lpstr>
      <vt:lpstr>TX-MKU - K3_1_AK</vt:lpstr>
      <vt:lpstr>TX-MKU - K3_2_QI</vt:lpstr>
      <vt:lpstr>TX-MKU - K3_2_AK</vt:lpstr>
      <vt:lpstr>TX-MKU - K3_3_QI</vt:lpstr>
      <vt:lpstr>TX-MKU - K3_3_AK</vt:lpstr>
      <vt:lpstr>TX-MKU - K3_4_QI</vt:lpstr>
      <vt:lpstr>TX-MKU - K3_4_AK</vt:lpstr>
      <vt:lpstr>TX-MKU - K3_5_QI</vt:lpstr>
      <vt:lpstr>TX-MKU - A_1_QI</vt:lpstr>
      <vt:lpstr>TX-MKU - A_1_AK</vt:lpstr>
      <vt:lpstr>TX-MKU - A_2_QI_a</vt:lpstr>
      <vt:lpstr>TX-MKU - A_2_AK_a</vt:lpstr>
      <vt:lpstr>TX-MKU - A_2_QI_b</vt:lpstr>
      <vt:lpstr>TX-MKU - A_2_AK_b</vt:lpstr>
      <vt:lpstr>TX-MKU - A_3_AK_a</vt:lpstr>
      <vt:lpstr>TX-MKU - A_3_AK_b</vt:lpstr>
      <vt:lpstr>TX-MKU - A_4_QI_a</vt:lpstr>
      <vt:lpstr>TX-MKU - A_4_QI_b</vt:lpstr>
      <vt:lpstr>TX-MKU - A_5_AK_a</vt:lpstr>
      <vt:lpstr>TX-MKU - A_5_AK_b</vt:lpstr>
      <vt:lpstr>TX-MKU - A_6_QI_a</vt:lpstr>
      <vt:lpstr>TX-MKU - A_6_QI_b</vt:lpstr>
      <vt:lpstr>TX-MKU - A_7_AK_a</vt:lpstr>
      <vt:lpstr>TX-MKU - A_7_AK_b</vt:lpstr>
      <vt:lpstr>TX-MKU - A_8_QI_a</vt:lpstr>
      <vt:lpstr>TX-MKU - A_8_QI_b</vt:lpstr>
      <vt:lpstr>TX-MKU - A_9_QI</vt:lpstr>
      <vt:lpstr>TX-MKU - A_9_AK</vt:lpstr>
      <vt:lpstr>TX-MKU - A_11_AK_QI</vt:lpstr>
      <vt:lpstr>TX-MKU - A_12_QI</vt:lpstr>
      <vt:lpstr>TX-MKU - A_13_QI</vt:lpstr>
      <vt:lpstr>TX-MKU - A_13_AK</vt:lpstr>
      <vt:lpstr>Auswahl TX-LUTX</vt:lpstr>
      <vt:lpstr>TX-LUTX - K3_1_QI</vt:lpstr>
      <vt:lpstr>TX-LUTX - K3_1_AK</vt:lpstr>
      <vt:lpstr>TX-LUTX - K3_2_QI</vt:lpstr>
      <vt:lpstr>TX-LUTX - K3_2_AK</vt:lpstr>
      <vt:lpstr>TX-LUTX - K3_3_QI</vt:lpstr>
      <vt:lpstr>TX-LUTX - K3_3_AK</vt:lpstr>
      <vt:lpstr>TX-LUTX - K3_4_QI</vt:lpstr>
      <vt:lpstr>TX-LUTX - K3_4_AK</vt:lpstr>
      <vt:lpstr>TX-LUTX - K3_5_QI</vt:lpstr>
      <vt:lpstr>TX-LUTX - A_1_QI</vt:lpstr>
      <vt:lpstr>TX-LUTX - A_1_AK</vt:lpstr>
      <vt:lpstr>TX-LUTX - A_2_QI_a</vt:lpstr>
      <vt:lpstr>TX-LUTX - A_2_AK_a</vt:lpstr>
      <vt:lpstr>TX-LUTX - A_2_QI_b</vt:lpstr>
      <vt:lpstr>TX-LUTX - A_2_AK_b</vt:lpstr>
      <vt:lpstr>TX-LUTX - A_3_AK_a</vt:lpstr>
      <vt:lpstr>TX-LUTX - A_3_AK_b</vt:lpstr>
      <vt:lpstr>TX-LUTX - A_4_QI_a</vt:lpstr>
      <vt:lpstr>TX-LUTX - A_4_QI_b</vt:lpstr>
      <vt:lpstr>TX-LUTX - A_5_AK_a</vt:lpstr>
      <vt:lpstr>TX-LUTX - A_5_AK_b</vt:lpstr>
      <vt:lpstr>TX-LUTX - A_6_QI_a</vt:lpstr>
      <vt:lpstr>TX-LUTX - A_6_QI_b</vt:lpstr>
      <vt:lpstr>TX-LUTX - A_7_AK_a</vt:lpstr>
      <vt:lpstr>TX-LUTX - A_7_AK_b</vt:lpstr>
      <vt:lpstr>TX-LUTX - A_8_QI_a</vt:lpstr>
      <vt:lpstr>TX-LUTX - A_8_QI_b</vt:lpstr>
      <vt:lpstr>TX-LUTX - A_9_QI</vt:lpstr>
      <vt:lpstr>TX-LUTX - A_9_AK</vt:lpstr>
      <vt:lpstr>TX-LUTX - A_11_AK_QI</vt:lpstr>
      <vt:lpstr>TX-LUTX - A_12_QI</vt:lpstr>
      <vt:lpstr>TX-LUTX - A_13_QI</vt:lpstr>
      <vt:lpstr>TX-LUTX - A_13_AK</vt:lpstr>
      <vt:lpstr>Auswahl TX-LTX</vt:lpstr>
      <vt:lpstr>TX-LTX - K3_1_QI</vt:lpstr>
      <vt:lpstr>TX-LTX - K3_1_AK</vt:lpstr>
      <vt:lpstr>TX-LTX - K3_2_QI</vt:lpstr>
      <vt:lpstr>TX-LTX - K3_2_AK</vt:lpstr>
      <vt:lpstr>TX-LTX - K3_3_QI</vt:lpstr>
      <vt:lpstr>TX-LTX - K3_3_AK</vt:lpstr>
      <vt:lpstr>TX-LTX - K3_4_QI</vt:lpstr>
      <vt:lpstr>TX-LTX - K3_4_AK</vt:lpstr>
      <vt:lpstr>TX-LTX - K3_5_QI</vt:lpstr>
      <vt:lpstr>TX-LTX - A_1_QI</vt:lpstr>
      <vt:lpstr>TX-LTX - A_1_AK</vt:lpstr>
      <vt:lpstr>TX-LTX - A_2_QI_a</vt:lpstr>
      <vt:lpstr>TX-LTX - A_2_AK_a</vt:lpstr>
      <vt:lpstr>TX-LTX - A_2_QI_b</vt:lpstr>
      <vt:lpstr>TX-LTX - A_2_AK_b</vt:lpstr>
      <vt:lpstr>TX-LTX - A_3_AK_a</vt:lpstr>
      <vt:lpstr>TX-LTX - A_3_AK_b</vt:lpstr>
      <vt:lpstr>TX-LTX - A_4_QI_a</vt:lpstr>
      <vt:lpstr>TX-LTX - A_4_QI_b</vt:lpstr>
      <vt:lpstr>TX-LTX - A_5_AK_a</vt:lpstr>
      <vt:lpstr>TX-LTX - A_5_AK_b</vt:lpstr>
      <vt:lpstr>TX-LTX - A_6_QI_a</vt:lpstr>
      <vt:lpstr>TX-LTX - A_6_QI_b</vt:lpstr>
      <vt:lpstr>TX-LTX - A_7_AK_a</vt:lpstr>
      <vt:lpstr>TX-LTX - A_7_AK_b</vt:lpstr>
      <vt:lpstr>TX-LTX - A_8_QI_a</vt:lpstr>
      <vt:lpstr>TX-LTX - A_8_QI_b</vt:lpstr>
      <vt:lpstr>TX-LTX - A_9_QI</vt:lpstr>
      <vt:lpstr>TX-LTX - A_9_AK</vt:lpstr>
      <vt:lpstr>TX-LTX - A_11_AK_QI</vt:lpstr>
      <vt:lpstr>TX-LTX - A_12_QI</vt:lpstr>
      <vt:lpstr>TX-LTX - A_13_QI</vt:lpstr>
      <vt:lpstr>TX-LTX - A_13_AK</vt:lpstr>
      <vt:lpstr>Auswahl TX-LLS</vt:lpstr>
      <vt:lpstr>TX-LLS - K3_1_QI</vt:lpstr>
      <vt:lpstr>TX-LLS - K3_1_AK</vt:lpstr>
      <vt:lpstr>TX-LLS - K3_2_QI</vt:lpstr>
      <vt:lpstr>TX-LLS - K3_2_AK</vt:lpstr>
      <vt:lpstr>TX-LLS - K3_3_QI</vt:lpstr>
      <vt:lpstr>TX-LLS - K3_3_AK</vt:lpstr>
      <vt:lpstr>TX-LLS - K3_4_QI</vt:lpstr>
      <vt:lpstr>TX-LLS - K3_4_AK</vt:lpstr>
      <vt:lpstr>TX-LLS - K3_5_QI</vt:lpstr>
      <vt:lpstr>TX-LLS - A_1_QI</vt:lpstr>
      <vt:lpstr>TX-LLS - A_1_AK</vt:lpstr>
      <vt:lpstr>TX-LLS - A_2_QI_a</vt:lpstr>
      <vt:lpstr>TX-LLS - A_2_AK_a</vt:lpstr>
      <vt:lpstr>TX-LLS - A_2_QI_b</vt:lpstr>
      <vt:lpstr>TX-LLS - A_2_AK_b</vt:lpstr>
      <vt:lpstr>TX-LLS - A_3_AK_a</vt:lpstr>
      <vt:lpstr>TX-LLS - A_3_AK_b</vt:lpstr>
      <vt:lpstr>TX-LLS - A_4_QI_a</vt:lpstr>
      <vt:lpstr>TX-LLS - A_4_QI_b</vt:lpstr>
      <vt:lpstr>TX-LLS - A_5_AK_a</vt:lpstr>
      <vt:lpstr>TX-LLS - A_5_AK_b</vt:lpstr>
      <vt:lpstr>TX-LLS - A_6_QI_a</vt:lpstr>
      <vt:lpstr>TX-LLS - A_6_QI_b</vt:lpstr>
      <vt:lpstr>TX-LLS - A_7_AK_a</vt:lpstr>
      <vt:lpstr>TX-LLS - A_7_AK_b</vt:lpstr>
      <vt:lpstr>TX-LLS - A_8_QI_a</vt:lpstr>
      <vt:lpstr>TX-LLS - A_8_QI_b</vt:lpstr>
      <vt:lpstr>TX-LLS - A_9_QI</vt:lpstr>
      <vt:lpstr>TX-LLS - A_9_AK</vt:lpstr>
      <vt:lpstr>TX-LLS - A_11_AK_QI</vt:lpstr>
      <vt:lpstr>TX-LLS - A_12_QI</vt:lpstr>
      <vt:lpstr>TX-LLS - A_13_QI</vt:lpstr>
      <vt:lpstr>TX-LLS - A_13_AK</vt:lpstr>
      <vt:lpstr>Auswahl TX-NLS</vt:lpstr>
      <vt:lpstr>TX-NLS - K3_1_QI</vt:lpstr>
      <vt:lpstr>TX-NLS - K3_1_AK</vt:lpstr>
      <vt:lpstr>TX-NLS - K3_2_QI</vt:lpstr>
      <vt:lpstr>TX-NLS - K3_2_AK</vt:lpstr>
      <vt:lpstr>TX-NLS - K3_3_QI</vt:lpstr>
      <vt:lpstr>TX-NLS - K3_3_AK</vt:lpstr>
      <vt:lpstr>TX-NLS - K3_4_QI</vt:lpstr>
      <vt:lpstr>TX-NLS - K3_4_AK</vt:lpstr>
      <vt:lpstr>TX-NLS - K3_5_QI</vt:lpstr>
      <vt:lpstr>TX-NLS - A_1_QI</vt:lpstr>
      <vt:lpstr>TX-NLS - A_1_AK</vt:lpstr>
      <vt:lpstr>TX-NLS - A_2_QI_a</vt:lpstr>
      <vt:lpstr>TX-NLS - A_2_AK_a</vt:lpstr>
      <vt:lpstr>TX-NLS - A_2_QI_b</vt:lpstr>
      <vt:lpstr>TX-NLS - A_2_AK_b</vt:lpstr>
      <vt:lpstr>TX-NLS - A_3_AK_a</vt:lpstr>
      <vt:lpstr>TX-NLS - A_3_AK_b</vt:lpstr>
      <vt:lpstr>TX-NLS - A_4_QI_a</vt:lpstr>
      <vt:lpstr>TX-NLS - A_4_QI_b</vt:lpstr>
      <vt:lpstr>TX-NLS - A_5_AK_a</vt:lpstr>
      <vt:lpstr>TX-NLS - A_5_AK_b</vt:lpstr>
      <vt:lpstr>TX-NLS - A_6_QI_a</vt:lpstr>
      <vt:lpstr>TX-NLS - A_6_QI_b</vt:lpstr>
      <vt:lpstr>TX-NLS - A_7_AK_a</vt:lpstr>
      <vt:lpstr>TX-NLS - A_7_AK_b</vt:lpstr>
      <vt:lpstr>TX-NLS - A_8_QI_a</vt:lpstr>
      <vt:lpstr>TX-NLS - A_8_QI_b</vt:lpstr>
      <vt:lpstr>TX-NLS - A_9_QI</vt:lpstr>
      <vt:lpstr>TX-NLS - A_9_AK</vt:lpstr>
      <vt:lpstr>TX-NLS - A_11_AK_QI</vt:lpstr>
      <vt:lpstr>TX-NLS - A_12_QI</vt:lpstr>
      <vt:lpstr>TX-NLS - A_13_QI</vt:lpstr>
      <vt:lpstr>TX-NLS - A_13_AK</vt:lpstr>
      <vt:lpstr>Auswahl KCHK-D</vt:lpstr>
      <vt:lpstr>KCHK-D - K3_1_AK</vt:lpstr>
      <vt:lpstr>KCHK-D - K3_2_AK</vt:lpstr>
      <vt:lpstr>KCHK-D - K3_3_AK</vt:lpstr>
      <vt:lpstr>KCHK-D - K3_4_AK</vt:lpstr>
      <vt:lpstr>KCHK-D - A_1_AK</vt:lpstr>
      <vt:lpstr>KCHK-D - A_2_AK_a</vt:lpstr>
      <vt:lpstr>KCHK-D - A_2_AK_b</vt:lpstr>
      <vt:lpstr>KCHK-D - A_3_AK_a</vt:lpstr>
      <vt:lpstr>KCHK-D - A_3_AK_b</vt:lpstr>
      <vt:lpstr>KCHK-D - A_5_AK_a</vt:lpstr>
      <vt:lpstr>KCHK-D - A_5_AK_b</vt:lpstr>
      <vt:lpstr>KCHK-D - A_7_AK_a</vt:lpstr>
      <vt:lpstr>KCHK-D - A_7_AK_b</vt:lpstr>
      <vt:lpstr>KCHK-D - A_9_AK</vt:lpstr>
      <vt:lpstr>KCHK-D - A_13_AK</vt:lpstr>
      <vt:lpstr>Auswahl KCHK-KC</vt:lpstr>
      <vt:lpstr>KCHK-KC - K3_1_QI</vt:lpstr>
      <vt:lpstr>KCHK-KC - K3_1_AK</vt:lpstr>
      <vt:lpstr>KCHK-KC - K3_2_QI</vt:lpstr>
      <vt:lpstr>KCHK-KC - K3_2_AK</vt:lpstr>
      <vt:lpstr>KCHK-KC - K3_3_QI</vt:lpstr>
      <vt:lpstr>KCHK-KC - K3_3_AK</vt:lpstr>
      <vt:lpstr>KCHK-KC - K3_4_QI</vt:lpstr>
      <vt:lpstr>KCHK-KC - K3_4_AK</vt:lpstr>
      <vt:lpstr>KCHK-KC - K3_5_QI</vt:lpstr>
      <vt:lpstr>KCHK-KC - A_1_QI</vt:lpstr>
      <vt:lpstr>KCHK-KC - A_1_AK</vt:lpstr>
      <vt:lpstr>KCHK-KC - A_2_QI_a</vt:lpstr>
      <vt:lpstr>KCHK-KC - A_2_AK_a</vt:lpstr>
      <vt:lpstr>KCHK-KC - A_2_QI_b</vt:lpstr>
      <vt:lpstr>KCHK-KC - A_2_AK_b</vt:lpstr>
      <vt:lpstr>KCHK-KC - A_3_AK_a</vt:lpstr>
      <vt:lpstr>KCHK-KC - A_3_AK_b</vt:lpstr>
      <vt:lpstr>KCHK-KC - A_4_QI_a</vt:lpstr>
      <vt:lpstr>KCHK-KC - A_4_QI_b</vt:lpstr>
      <vt:lpstr>KCHK-KC - A_5_AK_a</vt:lpstr>
      <vt:lpstr>KCHK-KC - A_5_AK_b</vt:lpstr>
      <vt:lpstr>KCHK-KC - A_6_QI_a</vt:lpstr>
      <vt:lpstr>KCHK-KC - A_6_QI_b</vt:lpstr>
      <vt:lpstr>KCHK-KC - A_7_AK_a</vt:lpstr>
      <vt:lpstr>KCHK-KC - A_7_AK_b</vt:lpstr>
      <vt:lpstr>KCHK-KC - A_8_QI_a</vt:lpstr>
      <vt:lpstr>KCHK-KC - A_8_QI_b</vt:lpstr>
      <vt:lpstr>KCHK-KC - A_9_QI</vt:lpstr>
      <vt:lpstr>KCHK-KC - A_9_AK</vt:lpstr>
      <vt:lpstr>KCHK-KC - A_11_AK_QI</vt:lpstr>
      <vt:lpstr>KCHK-KC - A_12_QI</vt:lpstr>
      <vt:lpstr>KCHK-KC - A_13_QI</vt:lpstr>
      <vt:lpstr>KCHK-KC - A_13_AK</vt:lpstr>
      <vt:lpstr>Auswahl KCHK-KC-KOMB</vt:lpstr>
      <vt:lpstr>KCHK-KC-KOMB - K3_1_QI</vt:lpstr>
      <vt:lpstr>KCHK-KC-KOMB - K3_2_QI</vt:lpstr>
      <vt:lpstr>KCHK-KC-KOMB - K3_3_QI</vt:lpstr>
      <vt:lpstr>KCHK-KC-KOMB - K3_4_QI</vt:lpstr>
      <vt:lpstr>KCHK-KC-KOMB - K3_5_QI</vt:lpstr>
      <vt:lpstr>KCHK-KC-KOMB - A_1_QI</vt:lpstr>
      <vt:lpstr>KCHK-KC-KOMB - A_2_QI_a</vt:lpstr>
      <vt:lpstr>KCHK-KC-KOMB - A_2_QI_b</vt:lpstr>
      <vt:lpstr>KCHK-KC-KOMB - A_4_QI_a</vt:lpstr>
      <vt:lpstr>KCHK-KC-KOMB - A_4_QI_b</vt:lpstr>
      <vt:lpstr>KCHK-KC-KOMB - A_6_QI_a</vt:lpstr>
      <vt:lpstr>KCHK-KC-KOMB - A_6_QI_b</vt:lpstr>
      <vt:lpstr>KCHK-KC-KOMB - A_8_QI_a</vt:lpstr>
      <vt:lpstr>KCHK-KC-KOMB - A_8_QI_b</vt:lpstr>
      <vt:lpstr>KCHK-KC-KOMB - A_9_QI</vt:lpstr>
      <vt:lpstr>KCHK-KC-KOMB - A_12_QI</vt:lpstr>
      <vt:lpstr>KCHK-KC-KOMB - A_13_QI</vt:lpstr>
      <vt:lpstr>Auswahl KCHK-AK-KATH</vt:lpstr>
      <vt:lpstr>KCHK-AK-KATH - K3_1_QI</vt:lpstr>
      <vt:lpstr>KCHK-AK-KATH - K3_1_AK</vt:lpstr>
      <vt:lpstr>KCHK-AK-KATH - K3_2_QI</vt:lpstr>
      <vt:lpstr>KCHK-AK-KATH - K3_2_AK</vt:lpstr>
      <vt:lpstr>KCHK-AK-KATH - K3_3_QI</vt:lpstr>
      <vt:lpstr>KCHK-AK-KATH - K3_3_AK</vt:lpstr>
      <vt:lpstr>KCHK-AK-KATH - K3_4_QI</vt:lpstr>
      <vt:lpstr>KCHK-AK-KATH - K3_4_AK</vt:lpstr>
      <vt:lpstr>KCHK-AK-KATH - K3_5_QI</vt:lpstr>
      <vt:lpstr>KCHK-AK-KATH - A_1_QI</vt:lpstr>
      <vt:lpstr>KCHK-AK-KATH - A_1_AK</vt:lpstr>
      <vt:lpstr>KCHK-AK-KATH - A_2_QI_a</vt:lpstr>
      <vt:lpstr>KCHK-AK-KATH - A_2_AK_a</vt:lpstr>
      <vt:lpstr>KCHK-AK-KATH - A_2_QI_b</vt:lpstr>
      <vt:lpstr>KCHK-AK-KATH - A_2_AK_b</vt:lpstr>
      <vt:lpstr>KCHK-AK-KATH - A_3_AK_a</vt:lpstr>
      <vt:lpstr>KCHK-AK-KATH - A_3_AK_b</vt:lpstr>
      <vt:lpstr>KCHK-AK-KATH - A_4_QI_a</vt:lpstr>
      <vt:lpstr>KCHK-AK-KATH - A_4_QI_b</vt:lpstr>
      <vt:lpstr>KCHK-AK-KATH - A_5_AK_a</vt:lpstr>
      <vt:lpstr>KCHK-AK-KATH - A_5_AK_b</vt:lpstr>
      <vt:lpstr>KCHK-AK-KATH - A_6_QI_a</vt:lpstr>
      <vt:lpstr>KCHK-AK-KATH - A_6_QI_b</vt:lpstr>
      <vt:lpstr>KCHK-AK-KATH - A_7_AK_a</vt:lpstr>
      <vt:lpstr>KCHK-AK-KATH - A_7_AK_b</vt:lpstr>
      <vt:lpstr>KCHK-AK-KATH - A_8_QI_a</vt:lpstr>
      <vt:lpstr>KCHK-AK-KATH - A_8_QI_b</vt:lpstr>
      <vt:lpstr>KCHK-AK-KATH - A_9_QI</vt:lpstr>
      <vt:lpstr>KCHK-AK-KATH - A_9_AK</vt:lpstr>
      <vt:lpstr>KCHK-AK-KATH - A_11_AK_QI</vt:lpstr>
      <vt:lpstr>KCHK-AK-KATH - A_12_QI</vt:lpstr>
      <vt:lpstr>KCHK-AK-KATH - A_13_QI</vt:lpstr>
      <vt:lpstr>KCHK-AK-KATH - A_13_AK</vt:lpstr>
      <vt:lpstr>Auswahl KCHK-AK-CHIR</vt:lpstr>
      <vt:lpstr>KCHK-AK-CHIR - K3_1_QI</vt:lpstr>
      <vt:lpstr>KCHK-AK-CHIR - K3_1_AK</vt:lpstr>
      <vt:lpstr>KCHK-AK-CHIR - K3_2_QI</vt:lpstr>
      <vt:lpstr>KCHK-AK-CHIR - K3_2_AK</vt:lpstr>
      <vt:lpstr>KCHK-AK-CHIR - K3_3_QI</vt:lpstr>
      <vt:lpstr>KCHK-AK-CHIR - K3_3_AK</vt:lpstr>
      <vt:lpstr>KCHK-AK-CHIR - K3_4_QI</vt:lpstr>
      <vt:lpstr>KCHK-AK-CHIR - K3_4_AK</vt:lpstr>
      <vt:lpstr>KCHK-AK-CHIR - K3_5_QI</vt:lpstr>
      <vt:lpstr>KCHK-AK-CHIR - A_1_QI</vt:lpstr>
      <vt:lpstr>KCHK-AK-CHIR - A_1_AK</vt:lpstr>
      <vt:lpstr>KCHK-AK-CHIR - A_2_QI_a</vt:lpstr>
      <vt:lpstr>KCHK-AK-CHIR - A_2_AK_a</vt:lpstr>
      <vt:lpstr>KCHK-AK-CHIR - A_2_QI_b</vt:lpstr>
      <vt:lpstr>KCHK-AK-CHIR - A_2_AK_b</vt:lpstr>
      <vt:lpstr>KCHK-AK-CHIR - A_3_AK_a</vt:lpstr>
      <vt:lpstr>KCHK-AK-CHIR - A_3_AK_b</vt:lpstr>
      <vt:lpstr>KCHK-AK-CHIR - A_4_QI_a</vt:lpstr>
      <vt:lpstr>KCHK-AK-CHIR - A_4_QI_b</vt:lpstr>
      <vt:lpstr>KCHK-AK-CHIR - A_5_AK_a</vt:lpstr>
      <vt:lpstr>KCHK-AK-CHIR - A_5_AK_b</vt:lpstr>
      <vt:lpstr>KCHK-AK-CHIR - A_6_QI_a</vt:lpstr>
      <vt:lpstr>KCHK-AK-CHIR - A_6_QI_b</vt:lpstr>
      <vt:lpstr>KCHK-AK-CHIR - A_7_AK_a</vt:lpstr>
      <vt:lpstr>KCHK-AK-CHIR - A_7_AK_b</vt:lpstr>
      <vt:lpstr>KCHK-AK-CHIR - A_8_QI_a</vt:lpstr>
      <vt:lpstr>KCHK-AK-CHIR - A_8_QI_b</vt:lpstr>
      <vt:lpstr>KCHK-AK-CHIR - A_9_QI</vt:lpstr>
      <vt:lpstr>KCHK-AK-CHIR - A_9_AK</vt:lpstr>
      <vt:lpstr>KCHK-AK-CHIR - A_11_AK_QI</vt:lpstr>
      <vt:lpstr>KCHK-AK-CHIR - A_12_QI</vt:lpstr>
      <vt:lpstr>KCHK-AK-CHIR - A_13_QI</vt:lpstr>
      <vt:lpstr>KCHK-AK-CHIR - A_13_AK</vt:lpstr>
      <vt:lpstr>Auswahl KCHK-MK-KATH</vt:lpstr>
      <vt:lpstr>KCHK-MK-KATH - K3_1_QI</vt:lpstr>
      <vt:lpstr>KCHK-MK-KATH - K3_1_AK</vt:lpstr>
      <vt:lpstr>KCHK-MK-KATH - K3_2_QI</vt:lpstr>
      <vt:lpstr>KCHK-MK-KATH - K3_2_AK</vt:lpstr>
      <vt:lpstr>KCHK-MK-KATH - K3_3_QI</vt:lpstr>
      <vt:lpstr>KCHK-MK-KATH - K3_3_AK</vt:lpstr>
      <vt:lpstr>KCHK-MK-KATH - K3_4_QI</vt:lpstr>
      <vt:lpstr>KCHK-MK-KATH - K3_4_AK</vt:lpstr>
      <vt:lpstr>KCHK-MK-KATH - K3_5_QI</vt:lpstr>
      <vt:lpstr>KCHK-MK-KATH - A_1_QI</vt:lpstr>
      <vt:lpstr>KCHK-MK-KATH - A_1_AK</vt:lpstr>
      <vt:lpstr>KCHK-MK-KATH - A_2_QI_a</vt:lpstr>
      <vt:lpstr>KCHK-MK-KATH - A_2_AK_a</vt:lpstr>
      <vt:lpstr>KCHK-MK-KATH - A_2_QI_b</vt:lpstr>
      <vt:lpstr>KCHK-MK-KATH - A_2_AK_b</vt:lpstr>
      <vt:lpstr>KCHK-MK-KATH - A_3_AK_a</vt:lpstr>
      <vt:lpstr>KCHK-MK-KATH - A_3_AK_b</vt:lpstr>
      <vt:lpstr>KCHK-MK-KATH - A_4_QI_a</vt:lpstr>
      <vt:lpstr>KCHK-MK-KATH - A_4_QI_b</vt:lpstr>
      <vt:lpstr>KCHK-MK-KATH - A_5_AK_a</vt:lpstr>
      <vt:lpstr>KCHK-MK-KATH - A_5_AK_b</vt:lpstr>
      <vt:lpstr>KCHK-MK-KATH - A_6_QI_a</vt:lpstr>
      <vt:lpstr>KCHK-MK-KATH - A_6_QI_b</vt:lpstr>
      <vt:lpstr>KCHK-MK-KATH - A_7_AK_a</vt:lpstr>
      <vt:lpstr>KCHK-MK-KATH - A_7_AK_b</vt:lpstr>
      <vt:lpstr>KCHK-MK-KATH - A_8_QI_a</vt:lpstr>
      <vt:lpstr>KCHK-MK-KATH - A_8_QI_b</vt:lpstr>
      <vt:lpstr>KCHK-MK-KATH - A_9_QI</vt:lpstr>
      <vt:lpstr>KCHK-MK-KATH - A_9_AK</vt:lpstr>
      <vt:lpstr>KCHK-MK-KATH - A_11_AK_QI</vt:lpstr>
      <vt:lpstr>KCHK-MK-KATH - A_12_QI</vt:lpstr>
      <vt:lpstr>KCHK-MK-KATH - A_13_QI</vt:lpstr>
      <vt:lpstr>KCHK-MK-KATH - A_13_AK</vt:lpstr>
      <vt:lpstr>Auswahl KCHK-MK-CHIR</vt:lpstr>
      <vt:lpstr>KCHK-MK-CHIR - K3_1_QI</vt:lpstr>
      <vt:lpstr>KCHK-MK-CHIR - K3_1_AK</vt:lpstr>
      <vt:lpstr>KCHK-MK-CHIR - K3_2_QI</vt:lpstr>
      <vt:lpstr>KCHK-MK-CHIR - K3_2_AK</vt:lpstr>
      <vt:lpstr>KCHK-MK-CHIR - K3_3_QI</vt:lpstr>
      <vt:lpstr>KCHK-MK-CHIR - K3_3_AK</vt:lpstr>
      <vt:lpstr>KCHK-MK-CHIR - K3_4_QI</vt:lpstr>
      <vt:lpstr>KCHK-MK-CHIR - K3_4_AK</vt:lpstr>
      <vt:lpstr>KCHK-MK-CHIR - K3_5_QI</vt:lpstr>
      <vt:lpstr>KCHK-MK-CHIR - A_1_QI</vt:lpstr>
      <vt:lpstr>KCHK-MK-CHIR - A_1_AK</vt:lpstr>
      <vt:lpstr>KCHK-MK-CHIR - A_2_QI_a</vt:lpstr>
      <vt:lpstr>KCHK-MK-CHIR - A_2_AK_a</vt:lpstr>
      <vt:lpstr>KCHK-MK-CHIR - A_2_QI_b</vt:lpstr>
      <vt:lpstr>KCHK-MK-CHIR - A_2_AK_b</vt:lpstr>
      <vt:lpstr>KCHK-MK-CHIR - A_3_AK_a</vt:lpstr>
      <vt:lpstr>KCHK-MK-CHIR - A_3_AK_b</vt:lpstr>
      <vt:lpstr>KCHK-MK-CHIR - A_4_QI_a</vt:lpstr>
      <vt:lpstr>KCHK-MK-CHIR - A_4_QI_b</vt:lpstr>
      <vt:lpstr>KCHK-MK-CHIR - A_5_AK_a</vt:lpstr>
      <vt:lpstr>KCHK-MK-CHIR - A_5_AK_b</vt:lpstr>
      <vt:lpstr>KCHK-MK-CHIR - A_6_QI_a</vt:lpstr>
      <vt:lpstr>KCHK-MK-CHIR - A_6_QI_b</vt:lpstr>
      <vt:lpstr>KCHK-MK-CHIR - A_7_AK_a</vt:lpstr>
      <vt:lpstr>KCHK-MK-CHIR - A_7_AK_b</vt:lpstr>
      <vt:lpstr>KCHK-MK-CHIR - A_8_QI_a</vt:lpstr>
      <vt:lpstr>KCHK-MK-CHIR - A_8_QI_b</vt:lpstr>
      <vt:lpstr>KCHK-MK-CHIR - A_9_QI</vt:lpstr>
      <vt:lpstr>KCHK-MK-CHIR - A_9_AK</vt:lpstr>
      <vt:lpstr>KCHK-MK-CHIR - A_11_AK_QI</vt:lpstr>
      <vt:lpstr>KCHK-MK-CHIR - A_12_QI</vt:lpstr>
      <vt:lpstr>KCHK-MK-CHIR - A_13_QI</vt:lpstr>
      <vt:lpstr>KCHK-MK-CHIR - A_13_AK</vt:lpstr>
      <vt:lpstr>Auswahl KAROTIS</vt:lpstr>
      <vt:lpstr>KAROTIS - K3_1_QI</vt:lpstr>
      <vt:lpstr>KAROTIS - K3_1_AK</vt:lpstr>
      <vt:lpstr>KAROTIS - K3_2_QI</vt:lpstr>
      <vt:lpstr>KAROTIS - K3_2_AK</vt:lpstr>
      <vt:lpstr>KAROTIS - K3_3_QI</vt:lpstr>
      <vt:lpstr>KAROTIS - K3_3_AK</vt:lpstr>
      <vt:lpstr>KAROTIS - K3_4_QI</vt:lpstr>
      <vt:lpstr>KAROTIS - K3_4_AK</vt:lpstr>
      <vt:lpstr>KAROTIS - K3_5_QI</vt:lpstr>
      <vt:lpstr>KAROTIS - A_1_QI</vt:lpstr>
      <vt:lpstr>KAROTIS - A_1_AK</vt:lpstr>
      <vt:lpstr>KAROTIS - A_2_QI_a</vt:lpstr>
      <vt:lpstr>KAROTIS - A_2_AK_a</vt:lpstr>
      <vt:lpstr>KAROTIS - A_2_QI_b</vt:lpstr>
      <vt:lpstr>KAROTIS - A_2_AK_b</vt:lpstr>
      <vt:lpstr>KAROTIS - A_3_AK_a</vt:lpstr>
      <vt:lpstr>KAROTIS - A_3_AK_b</vt:lpstr>
      <vt:lpstr>KAROTIS - A_4_QI_a</vt:lpstr>
      <vt:lpstr>KAROTIS - A_4_QI_b</vt:lpstr>
      <vt:lpstr>KAROTIS - A_5_AK_a</vt:lpstr>
      <vt:lpstr>KAROTIS - A_5_AK_b</vt:lpstr>
      <vt:lpstr>KAROTIS - A_6_QI_a</vt:lpstr>
      <vt:lpstr>KAROTIS - A_6_QI_b</vt:lpstr>
      <vt:lpstr>KAROTIS - A_7_AK_a</vt:lpstr>
      <vt:lpstr>KAROTIS - A_7_AK_b</vt:lpstr>
      <vt:lpstr>KAROTIS - A_8_QI_a</vt:lpstr>
      <vt:lpstr>KAROTIS - A_8_QI_b</vt:lpstr>
      <vt:lpstr>KAROTIS - A_9_QI</vt:lpstr>
      <vt:lpstr>KAROTIS - A_9_AK</vt:lpstr>
      <vt:lpstr>KAROTIS - A_10_QI</vt:lpstr>
      <vt:lpstr>KAROTIS - A_10_AK</vt:lpstr>
      <vt:lpstr>KAROTIS - A_11_AK_QI</vt:lpstr>
      <vt:lpstr>KAROTIS - A_12_QI</vt:lpstr>
      <vt:lpstr>KAROTIS - A_13_QI</vt:lpstr>
      <vt:lpstr>KAROTIS - A_13_AK</vt:lpstr>
      <vt:lpstr>Auswahl CAP</vt:lpstr>
      <vt:lpstr>CAP - K3_1_QI</vt:lpstr>
      <vt:lpstr>CAP - K3_1_AK</vt:lpstr>
      <vt:lpstr>CAP - K3_2_QI</vt:lpstr>
      <vt:lpstr>CAP - K3_2_AK</vt:lpstr>
      <vt:lpstr>CAP - K3_3_QI</vt:lpstr>
      <vt:lpstr>CAP - K3_3_AK</vt:lpstr>
      <vt:lpstr>CAP - K3_4_QI</vt:lpstr>
      <vt:lpstr>CAP - K3_4_AK</vt:lpstr>
      <vt:lpstr>CAP - K3_5_QI</vt:lpstr>
      <vt:lpstr>CAP - A_1_QI</vt:lpstr>
      <vt:lpstr>CAP - A_1_AK</vt:lpstr>
      <vt:lpstr>CAP - A_2_QI_a</vt:lpstr>
      <vt:lpstr>CAP - A_2_AK_a</vt:lpstr>
      <vt:lpstr>CAP - A_2_QI_b</vt:lpstr>
      <vt:lpstr>CAP - A_2_AK_b</vt:lpstr>
      <vt:lpstr>CAP - A_3_AK_a</vt:lpstr>
      <vt:lpstr>CAP - A_3_AK_b</vt:lpstr>
      <vt:lpstr>CAP - A_4_QI_a</vt:lpstr>
      <vt:lpstr>CAP - A_4_QI_b</vt:lpstr>
      <vt:lpstr>CAP - A_5_AK_a</vt:lpstr>
      <vt:lpstr>CAP - A_5_AK_b</vt:lpstr>
      <vt:lpstr>CAP - A_6_QI_a</vt:lpstr>
      <vt:lpstr>CAP - A_6_QI_b</vt:lpstr>
      <vt:lpstr>CAP - A_7_AK_a</vt:lpstr>
      <vt:lpstr>CAP - A_7_AK_b</vt:lpstr>
      <vt:lpstr>CAP - A_8_QI_a</vt:lpstr>
      <vt:lpstr>CAP - A_8_QI_b</vt:lpstr>
      <vt:lpstr>CAP - A_9_QI</vt:lpstr>
      <vt:lpstr>CAP - A_9_AK</vt:lpstr>
      <vt:lpstr>CAP - A_10_QI</vt:lpstr>
      <vt:lpstr>CAP - A_10_AK</vt:lpstr>
      <vt:lpstr>CAP - A_11_AK_QI</vt:lpstr>
      <vt:lpstr>CAP - A_12_QI</vt:lpstr>
      <vt:lpstr>CAP - A_13_QI</vt:lpstr>
      <vt:lpstr>CAP - A_13_AK</vt:lpstr>
      <vt:lpstr>Auswahl MC</vt:lpstr>
      <vt:lpstr>MC - K3_1_QI</vt:lpstr>
      <vt:lpstr>MC - K3_1_AK</vt:lpstr>
      <vt:lpstr>MC - K3_2_QI</vt:lpstr>
      <vt:lpstr>MC - K3_2_AK</vt:lpstr>
      <vt:lpstr>MC - K3_3_QI</vt:lpstr>
      <vt:lpstr>MC - K3_3_AK</vt:lpstr>
      <vt:lpstr>MC - K3_4_QI</vt:lpstr>
      <vt:lpstr>MC - K3_4_AK</vt:lpstr>
      <vt:lpstr>MC - K3_5_QI</vt:lpstr>
      <vt:lpstr>MC - A_1_QI</vt:lpstr>
      <vt:lpstr>MC - A_1_AK</vt:lpstr>
      <vt:lpstr>MC - A_2_QI_a</vt:lpstr>
      <vt:lpstr>MC - A_2_AK_a</vt:lpstr>
      <vt:lpstr>MC - A_2_QI_b</vt:lpstr>
      <vt:lpstr>MC - A_2_AK_b</vt:lpstr>
      <vt:lpstr>MC - A_3_AK_a</vt:lpstr>
      <vt:lpstr>MC - A_3_AK_b</vt:lpstr>
      <vt:lpstr>MC - A_4_QI_a</vt:lpstr>
      <vt:lpstr>MC - A_4_QI_b</vt:lpstr>
      <vt:lpstr>MC - A_5_AK_a</vt:lpstr>
      <vt:lpstr>MC - A_5_AK_b</vt:lpstr>
      <vt:lpstr>MC - A_6_QI_a</vt:lpstr>
      <vt:lpstr>MC - A_6_QI_b</vt:lpstr>
      <vt:lpstr>MC - A_7_AK_a</vt:lpstr>
      <vt:lpstr>MC - A_7_AK_b</vt:lpstr>
      <vt:lpstr>MC - A_8_QI_a</vt:lpstr>
      <vt:lpstr>MC - A_8_QI_b</vt:lpstr>
      <vt:lpstr>MC - A_9_QI</vt:lpstr>
      <vt:lpstr>MC - A_9_AK</vt:lpstr>
      <vt:lpstr>MC - A_10_QI</vt:lpstr>
      <vt:lpstr>MC - A_10_AK</vt:lpstr>
      <vt:lpstr>MC - A_11_AK_QI</vt:lpstr>
      <vt:lpstr>MC - A_12_QI</vt:lpstr>
      <vt:lpstr>MC - A_13_QI</vt:lpstr>
      <vt:lpstr>MC - A_13_AK</vt:lpstr>
      <vt:lpstr>Auswahl GYN-OP</vt:lpstr>
      <vt:lpstr>GYN-OP - K3_1_QI</vt:lpstr>
      <vt:lpstr>GYN-OP - K3_1_AK</vt:lpstr>
      <vt:lpstr>GYN-OP - K3_2_QI</vt:lpstr>
      <vt:lpstr>GYN-OP - K3_2_AK</vt:lpstr>
      <vt:lpstr>GYN-OP - K3_3_QI</vt:lpstr>
      <vt:lpstr>GYN-OP - K3_3_AK</vt:lpstr>
      <vt:lpstr>GYN-OP - K3_4_QI</vt:lpstr>
      <vt:lpstr>GYN-OP - K3_4_AK</vt:lpstr>
      <vt:lpstr>GYN-OP - K3_5_QI</vt:lpstr>
      <vt:lpstr>GYN-OP - A_1_QI</vt:lpstr>
      <vt:lpstr>GYN-OP - A_1_AK</vt:lpstr>
      <vt:lpstr>GYN-OP - A_2_QI_a</vt:lpstr>
      <vt:lpstr>GYN-OP - A_2_AK_a</vt:lpstr>
      <vt:lpstr>GYN-OP - A_2_QI_b</vt:lpstr>
      <vt:lpstr>GYN-OP - A_2_AK_b</vt:lpstr>
      <vt:lpstr>GYN-OP - A_3_AK_a</vt:lpstr>
      <vt:lpstr>GYN-OP - A_3_AK_b</vt:lpstr>
      <vt:lpstr>GYN-OP - A_4_QI_a</vt:lpstr>
      <vt:lpstr>GYN-OP - A_4_QI_b</vt:lpstr>
      <vt:lpstr>GYN-OP - A_5_AK_a</vt:lpstr>
      <vt:lpstr>GYN-OP - A_5_AK_b</vt:lpstr>
      <vt:lpstr>GYN-OP - A_6_QI_a</vt:lpstr>
      <vt:lpstr>GYN-OP - A_6_QI_b</vt:lpstr>
      <vt:lpstr>GYN-OP - A_7_AK_a</vt:lpstr>
      <vt:lpstr>GYN-OP - A_7_AK_b</vt:lpstr>
      <vt:lpstr>GYN-OP - A_8_QI_a</vt:lpstr>
      <vt:lpstr>GYN-OP - A_8_QI_b</vt:lpstr>
      <vt:lpstr>GYN-OP - A_9_QI</vt:lpstr>
      <vt:lpstr>GYN-OP - A_9_AK</vt:lpstr>
      <vt:lpstr>GYN-OP - A_10_QI</vt:lpstr>
      <vt:lpstr>GYN-OP - A_10_AK</vt:lpstr>
      <vt:lpstr>GYN-OP - A_11_AK_QI</vt:lpstr>
      <vt:lpstr>GYN-OP - A_12_QI</vt:lpstr>
      <vt:lpstr>GYN-OP - A_13_QI</vt:lpstr>
      <vt:lpstr>GYN-OP - A_13_AK</vt:lpstr>
      <vt:lpstr>Auswahl DEK</vt:lpstr>
      <vt:lpstr>DEK - K3_1_QI</vt:lpstr>
      <vt:lpstr>DEK - K3_1_AK</vt:lpstr>
      <vt:lpstr>DEK - K3_2_QI</vt:lpstr>
      <vt:lpstr>DEK - K3_2_AK</vt:lpstr>
      <vt:lpstr>DEK - K3_3_QI</vt:lpstr>
      <vt:lpstr>DEK - K3_3_AK</vt:lpstr>
      <vt:lpstr>DEK - K3_4_QI</vt:lpstr>
      <vt:lpstr>DEK - K3_4_AK</vt:lpstr>
      <vt:lpstr>DEK - K3_5_QI</vt:lpstr>
      <vt:lpstr>DEK - A_1_QI</vt:lpstr>
      <vt:lpstr>DEK - A_1_AK</vt:lpstr>
      <vt:lpstr>DEK - A_2_QI_a</vt:lpstr>
      <vt:lpstr>DEK - A_2_AK_a</vt:lpstr>
      <vt:lpstr>DEK - A_2_QI_b</vt:lpstr>
      <vt:lpstr>DEK - A_2_AK_b</vt:lpstr>
      <vt:lpstr>DEK - A_3_AK_a</vt:lpstr>
      <vt:lpstr>DEK - A_3_AK_b</vt:lpstr>
      <vt:lpstr>DEK - A_4_QI_a</vt:lpstr>
      <vt:lpstr>DEK - A_4_QI_b</vt:lpstr>
      <vt:lpstr>DEK - A_5_AK_a</vt:lpstr>
      <vt:lpstr>DEK - A_5_AK_b</vt:lpstr>
      <vt:lpstr>DEK - A_6_QI_a</vt:lpstr>
      <vt:lpstr>DEK - A_6_QI_b</vt:lpstr>
      <vt:lpstr>DEK - A_7_AK_a</vt:lpstr>
      <vt:lpstr>DEK - A_7_AK_b</vt:lpstr>
      <vt:lpstr>DEK - A_8_QI_a</vt:lpstr>
      <vt:lpstr>DEK - A_8_QI_b</vt:lpstr>
      <vt:lpstr>DEK - A_9_QI</vt:lpstr>
      <vt:lpstr>DEK - A_9_AK</vt:lpstr>
      <vt:lpstr>DEK - A_10_QI</vt:lpstr>
      <vt:lpstr>DEK - A_10_AK</vt:lpstr>
      <vt:lpstr>DEK - A_11_AK_QI</vt:lpstr>
      <vt:lpstr>DEK - A_12_QI</vt:lpstr>
      <vt:lpstr>DEK - A_13_QI</vt:lpstr>
      <vt:lpstr>DEK - A_13_AK</vt:lpstr>
      <vt:lpstr>Auswahl HSMDEF-HSM-IMPL</vt:lpstr>
      <vt:lpstr>HSMDEF-HSM-IMPL - K3_1_QI</vt:lpstr>
      <vt:lpstr>HSMDEF-HSM-IMPL - K3_1_AK</vt:lpstr>
      <vt:lpstr>HSMDEF-HSM-IMPL - K3_2_QI</vt:lpstr>
      <vt:lpstr>HSMDEF-HSM-IMPL - K3_2_AK</vt:lpstr>
      <vt:lpstr>HSMDEF-HSM-IMPL - K3_3_QI</vt:lpstr>
      <vt:lpstr>HSMDEF-HSM-IMPL - K3_3_AK</vt:lpstr>
      <vt:lpstr>HSMDEF-HSM-IMPL - K3_4_QI</vt:lpstr>
      <vt:lpstr>HSMDEF-HSM-IMPL - K3_4_AK</vt:lpstr>
      <vt:lpstr>HSMDEF-HSM-IMPL - K3_5_QI</vt:lpstr>
      <vt:lpstr>HSMDEF-HSM-IMPL - A_1_QI</vt:lpstr>
      <vt:lpstr>HSMDEF-HSM-IMPL - A_1_AK</vt:lpstr>
      <vt:lpstr>HSMDEF-HSM-IMPL - A_2_QI_a</vt:lpstr>
      <vt:lpstr>HSMDEF-HSM-IMPL - A_2_AK_a</vt:lpstr>
      <vt:lpstr>HSMDEF-HSM-IMPL - A_2_QI_b</vt:lpstr>
      <vt:lpstr>HSMDEF-HSM-IMPL - A_2_AK_b</vt:lpstr>
      <vt:lpstr>HSMDEF-HSM-IMPL - A_3_AK_a</vt:lpstr>
      <vt:lpstr>HSMDEF-HSM-IMPL - A_3_AK_b</vt:lpstr>
      <vt:lpstr>HSMDEF-HSM-IMPL - A_4_QI_a</vt:lpstr>
      <vt:lpstr>HSMDEF-HSM-IMPL - A_4_QI_b</vt:lpstr>
      <vt:lpstr>HSMDEF-HSM-IMPL - A_5_AK_a</vt:lpstr>
      <vt:lpstr>HSMDEF-HSM-IMPL - A_5_AK_b</vt:lpstr>
      <vt:lpstr>HSMDEF-HSM-IMPL - A_6_QI_a</vt:lpstr>
      <vt:lpstr>HSMDEF-HSM-IMPL - A_6_QI_b</vt:lpstr>
      <vt:lpstr>HSMDEF-HSM-IMPL - A_7_AK_a</vt:lpstr>
      <vt:lpstr>HSMDEF-HSM-IMPL - A_7_AK_b</vt:lpstr>
      <vt:lpstr>HSMDEF-HSM-IMPL - A_8_QI_a</vt:lpstr>
      <vt:lpstr>HSMDEF-HSM-IMPL - A_8_QI_b</vt:lpstr>
      <vt:lpstr>HSMDEF-HSM-IMPL - A_9_QI</vt:lpstr>
      <vt:lpstr>HSMDEF-HSM-IMPL - A_9_AK</vt:lpstr>
      <vt:lpstr>HSMDEF-HSM-IMPL - A_10_QI</vt:lpstr>
      <vt:lpstr>HSMDEF-HSM-IMPL - A_10_AK</vt:lpstr>
      <vt:lpstr>HSMDEF-HSM-IMPL - A_11_AK_QI</vt:lpstr>
      <vt:lpstr>HSMDEF-HSM-IMPL - A_12_QI</vt:lpstr>
      <vt:lpstr>HSMDEF-HSM-IMPL - A_13_QI</vt:lpstr>
      <vt:lpstr>HSMDEF-HSM-IMPL - A_13_AK</vt:lpstr>
      <vt:lpstr>Auswahl HSMDEF-HSM-AGGW</vt:lpstr>
      <vt:lpstr>HSMDEF-HSM-AGGW - K3_1_QI</vt:lpstr>
      <vt:lpstr>HSMDEF-HSM-AGGW - K3_1_AK</vt:lpstr>
      <vt:lpstr>HSMDEF-HSM-AGGW - K3_2_QI</vt:lpstr>
      <vt:lpstr>HSMDEF-HSM-AGGW - K3_2_AK</vt:lpstr>
      <vt:lpstr>HSMDEF-HSM-AGGW - K3_3_QI</vt:lpstr>
      <vt:lpstr>HSMDEF-HSM-AGGW - K3_3_AK</vt:lpstr>
      <vt:lpstr>HSMDEF-HSM-AGGW - K3_4_QI</vt:lpstr>
      <vt:lpstr>HSMDEF-HSM-AGGW - K3_4_AK</vt:lpstr>
      <vt:lpstr>HSMDEF-HSM-AGGW - K3_5_QI</vt:lpstr>
      <vt:lpstr>HSMDEF-HSM-AGGW - A_1_QI</vt:lpstr>
      <vt:lpstr>HSMDEF-HSM-AGGW - A_1_AK</vt:lpstr>
      <vt:lpstr>HSMDEF-HSM-AGGW - A_2_QI_a</vt:lpstr>
      <vt:lpstr>HSMDEF-HSM-AGGW - A_2_AK_a</vt:lpstr>
      <vt:lpstr>HSMDEF-HSM-AGGW - A_2_QI_b</vt:lpstr>
      <vt:lpstr>HSMDEF-HSM-AGGW - A_2_AK_b</vt:lpstr>
      <vt:lpstr>HSMDEF-HSM-AGGW - A_3_AK_a</vt:lpstr>
      <vt:lpstr>HSMDEF-HSM-AGGW - A_3_AK_b</vt:lpstr>
      <vt:lpstr>HSMDEF-HSM-AGGW - A_4_QI_a</vt:lpstr>
      <vt:lpstr>HSMDEF-HSM-AGGW - A_4_QI_b</vt:lpstr>
      <vt:lpstr>HSMDEF-HSM-AGGW - A_5_AK_a</vt:lpstr>
      <vt:lpstr>HSMDEF-HSM-AGGW - A_5_AK_b</vt:lpstr>
      <vt:lpstr>HSMDEF-HSM-AGGW - A_6_QI_a</vt:lpstr>
      <vt:lpstr>HSMDEF-HSM-AGGW - A_6_QI_b</vt:lpstr>
      <vt:lpstr>HSMDEF-HSM-AGGW - A_7_AK_a</vt:lpstr>
      <vt:lpstr>HSMDEF-HSM-AGGW - A_7_AK_b</vt:lpstr>
      <vt:lpstr>HSMDEF-HSM-AGGW - A_8_QI_a</vt:lpstr>
      <vt:lpstr>HSMDEF-HSM-AGGW - A_8_QI_b</vt:lpstr>
      <vt:lpstr>HSMDEF-HSM-AGGW - A_9_QI</vt:lpstr>
      <vt:lpstr>HSMDEF-HSM-AGGW - A_9_AK</vt:lpstr>
      <vt:lpstr>HSMDEF-HSM-AGGW - A_10_QI</vt:lpstr>
      <vt:lpstr>HSMDEF-HSM-AGGW - A_10_AK</vt:lpstr>
      <vt:lpstr>HSMDEF-HSM-AGGW - A_11_AK_QI</vt:lpstr>
      <vt:lpstr>HSMDEF-HSM-AGGW - A_12_QI</vt:lpstr>
      <vt:lpstr>HSMDEF-HSM-AGGW - A_13_QI</vt:lpstr>
      <vt:lpstr>HSMDEF-HSM-AGGW - A_13_AK</vt:lpstr>
      <vt:lpstr>Auswahl HSMDEF-HSM-REV</vt:lpstr>
      <vt:lpstr>HSMDEF-HSM-REV - K3_1_QI</vt:lpstr>
      <vt:lpstr>HSMDEF-HSM-REV - K3_1_AK</vt:lpstr>
      <vt:lpstr>HSMDEF-HSM-REV - K3_2_QI</vt:lpstr>
      <vt:lpstr>HSMDEF-HSM-REV - K3_2_AK</vt:lpstr>
      <vt:lpstr>HSMDEF-HSM-REV - K3_3_QI</vt:lpstr>
      <vt:lpstr>HSMDEF-HSM-REV - K3_3_AK</vt:lpstr>
      <vt:lpstr>HSMDEF-HSM-REV - K3_4_QI</vt:lpstr>
      <vt:lpstr>HSMDEF-HSM-REV - K3_4_AK</vt:lpstr>
      <vt:lpstr>HSMDEF-HSM-REV - K3_5_QI</vt:lpstr>
      <vt:lpstr>HSMDEF-HSM-REV - A_1_QI</vt:lpstr>
      <vt:lpstr>HSMDEF-HSM-REV - A_1_AK</vt:lpstr>
      <vt:lpstr>HSMDEF-HSM-REV - A_2_QI_a</vt:lpstr>
      <vt:lpstr>HSMDEF-HSM-REV - A_2_AK_a</vt:lpstr>
      <vt:lpstr>HSMDEF-HSM-REV - A_2_QI_b</vt:lpstr>
      <vt:lpstr>HSMDEF-HSM-REV - A_2_AK_b</vt:lpstr>
      <vt:lpstr>HSMDEF-HSM-REV - A_3_AK_a</vt:lpstr>
      <vt:lpstr>HSMDEF-HSM-REV - A_3_AK_b</vt:lpstr>
      <vt:lpstr>HSMDEF-HSM-REV - A_4_QI_a</vt:lpstr>
      <vt:lpstr>HSMDEF-HSM-REV - A_4_QI_b</vt:lpstr>
      <vt:lpstr>HSMDEF-HSM-REV - A_5_AK_a</vt:lpstr>
      <vt:lpstr>HSMDEF-HSM-REV - A_5_AK_b</vt:lpstr>
      <vt:lpstr>HSMDEF-HSM-REV - A_6_QI_a</vt:lpstr>
      <vt:lpstr>HSMDEF-HSM-REV - A_6_QI_b</vt:lpstr>
      <vt:lpstr>HSMDEF-HSM-REV - A_7_AK_a</vt:lpstr>
      <vt:lpstr>HSMDEF-HSM-REV - A_7_AK_b</vt:lpstr>
      <vt:lpstr>HSMDEF-HSM-REV - A_8_QI_a</vt:lpstr>
      <vt:lpstr>HSMDEF-HSM-REV - A_8_QI_b</vt:lpstr>
      <vt:lpstr>HSMDEF-HSM-REV - A_9_QI</vt:lpstr>
      <vt:lpstr>HSMDEF-HSM-REV - A_9_AK</vt:lpstr>
      <vt:lpstr>HSMDEF-HSM-REV - A_10_QI</vt:lpstr>
      <vt:lpstr>HSMDEF-HSM-REV - A_10_AK</vt:lpstr>
      <vt:lpstr>HSMDEF-HSM-REV - A_11_AK_QI</vt:lpstr>
      <vt:lpstr>HSMDEF-HSM-REV - A_12_QI</vt:lpstr>
      <vt:lpstr>HSMDEF-HSM-REV - A_13_QI</vt:lpstr>
      <vt:lpstr>HSMDEF-HSM-REV - A_13_AK</vt:lpstr>
      <vt:lpstr>Auswahl HSMDEF-DEFI-IMPL</vt:lpstr>
      <vt:lpstr>HSMDEF-DEFI-IMPL - K3_1_QI</vt:lpstr>
      <vt:lpstr>HSMDEF-DEFI-IMPL - K3_1_AK</vt:lpstr>
      <vt:lpstr>HSMDEF-DEFI-IMPL - K3_2_QI</vt:lpstr>
      <vt:lpstr>HSMDEF-DEFI-IMPL - K3_2_AK</vt:lpstr>
      <vt:lpstr>HSMDEF-DEFI-IMPL - K3_3_QI</vt:lpstr>
      <vt:lpstr>HSMDEF-DEFI-IMPL - K3_3_AK</vt:lpstr>
      <vt:lpstr>HSMDEF-DEFI-IMPL - K3_4_QI</vt:lpstr>
      <vt:lpstr>HSMDEF-DEFI-IMPL - K3_4_AK</vt:lpstr>
      <vt:lpstr>HSMDEF-DEFI-IMPL - K3_5_QI</vt:lpstr>
      <vt:lpstr>HSMDEF-DEFI-IMPL - A_1_QI</vt:lpstr>
      <vt:lpstr>HSMDEF-DEFI-IMPL - A_1_AK</vt:lpstr>
      <vt:lpstr>HSMDEF-DEFI-IMPL - A_2_QI_a</vt:lpstr>
      <vt:lpstr>HSMDEF-DEFI-IMPL - A_2_AK_a</vt:lpstr>
      <vt:lpstr>HSMDEF-DEFI-IMPL - A_2_QI_b</vt:lpstr>
      <vt:lpstr>HSMDEF-DEFI-IMPL - A_2_AK_b</vt:lpstr>
      <vt:lpstr>HSMDEF-DEFI-IMPL - A_3_AK_a</vt:lpstr>
      <vt:lpstr>HSMDEF-DEFI-IMPL - A_3_AK_b</vt:lpstr>
      <vt:lpstr>HSMDEF-DEFI-IMPL - A_4_QI_a</vt:lpstr>
      <vt:lpstr>HSMDEF-DEFI-IMPL - A_4_QI_b</vt:lpstr>
      <vt:lpstr>HSMDEF-DEFI-IMPL - A_5_AK_a</vt:lpstr>
      <vt:lpstr>HSMDEF-DEFI-IMPL - A_5_AK_b</vt:lpstr>
      <vt:lpstr>HSMDEF-DEFI-IMPL - A_6_QI_a</vt:lpstr>
      <vt:lpstr>HSMDEF-DEFI-IMPL - A_6_QI_b</vt:lpstr>
      <vt:lpstr>HSMDEF-DEFI-IMPL - A_7_AK_a</vt:lpstr>
      <vt:lpstr>HSMDEF-DEFI-IMPL - A_7_AK_b</vt:lpstr>
      <vt:lpstr>HSMDEF-DEFI-IMPL - A_8_QI_a</vt:lpstr>
      <vt:lpstr>HSMDEF-DEFI-IMPL - A_8_QI_b</vt:lpstr>
      <vt:lpstr>HSMDEF-DEFI-IMPL - A_9_QI</vt:lpstr>
      <vt:lpstr>HSMDEF-DEFI-IMPL - A_9_AK</vt:lpstr>
      <vt:lpstr>HSMDEF-DEFI-IMPL - A_10_QI</vt:lpstr>
      <vt:lpstr>HSMDEF-DEFI-IMPL - A_10_AK</vt:lpstr>
      <vt:lpstr>HSMDEF-DEFI-IMPL - A_11_AK_QI</vt:lpstr>
      <vt:lpstr>HSMDEF-DEFI-IMPL - A_12_QI</vt:lpstr>
      <vt:lpstr>HSMDEF-DEFI-IMPL - A_13_QI</vt:lpstr>
      <vt:lpstr>HSMDEF-DEFI-IMPL - A_13_AK</vt:lpstr>
      <vt:lpstr>Auswahl HSMDEF-DEFI-AGGW</vt:lpstr>
      <vt:lpstr>HSMDEF-DEFI-AGGW - K3_1_QI</vt:lpstr>
      <vt:lpstr>HSMDEF-DEFI-AGGW - K3_1_AK</vt:lpstr>
      <vt:lpstr>HSMDEF-DEFI-AGGW - K3_2_QI</vt:lpstr>
      <vt:lpstr>HSMDEF-DEFI-AGGW - K3_2_AK</vt:lpstr>
      <vt:lpstr>HSMDEF-DEFI-AGGW - K3_3_QI</vt:lpstr>
      <vt:lpstr>HSMDEF-DEFI-AGGW - K3_3_AK</vt:lpstr>
      <vt:lpstr>HSMDEF-DEFI-AGGW - K3_4_QI</vt:lpstr>
      <vt:lpstr>HSMDEF-DEFI-AGGW - K3_4_AK</vt:lpstr>
      <vt:lpstr>HSMDEF-DEFI-AGGW - K3_5_QI</vt:lpstr>
      <vt:lpstr>HSMDEF-DEFI-AGGW - A_1_QI</vt:lpstr>
      <vt:lpstr>HSMDEF-DEFI-AGGW - A_1_AK</vt:lpstr>
      <vt:lpstr>HSMDEF-DEFI-AGGW - A_2_QI_a</vt:lpstr>
      <vt:lpstr>HSMDEF-DEFI-AGGW - A_2_AK_a</vt:lpstr>
      <vt:lpstr>HSMDEF-DEFI-AGGW - A_2_QI_b</vt:lpstr>
      <vt:lpstr>HSMDEF-DEFI-AGGW - A_2_AK_b</vt:lpstr>
      <vt:lpstr>HSMDEF-DEFI-AGGW - A_3_AK_a</vt:lpstr>
      <vt:lpstr>HSMDEF-DEFI-AGGW - A_3_AK_b</vt:lpstr>
      <vt:lpstr>HSMDEF-DEFI-AGGW - A_4_QI_a</vt:lpstr>
      <vt:lpstr>HSMDEF-DEFI-AGGW - A_4_QI_b</vt:lpstr>
      <vt:lpstr>HSMDEF-DEFI-AGGW - A_5_AK_a</vt:lpstr>
      <vt:lpstr>HSMDEF-DEFI-AGGW - A_5_AK_b</vt:lpstr>
      <vt:lpstr>HSMDEF-DEFI-AGGW - A_6_QI_a</vt:lpstr>
      <vt:lpstr>HSMDEF-DEFI-AGGW - A_6_QI_b</vt:lpstr>
      <vt:lpstr>HSMDEF-DEFI-AGGW - A_7_AK_a</vt:lpstr>
      <vt:lpstr>HSMDEF-DEFI-AGGW - A_7_AK_b</vt:lpstr>
      <vt:lpstr>HSMDEF-DEFI-AGGW - A_8_QI_a</vt:lpstr>
      <vt:lpstr>HSMDEF-DEFI-AGGW - A_8_QI_b</vt:lpstr>
      <vt:lpstr>HSMDEF-DEFI-AGGW - A_9_QI</vt:lpstr>
      <vt:lpstr>HSMDEF-DEFI-AGGW - A_9_AK</vt:lpstr>
      <vt:lpstr>HSMDEF-DEFI-AGGW - A_10_QI</vt:lpstr>
      <vt:lpstr>HSMDEF-DEFI-AGGW - A_10_AK</vt:lpstr>
      <vt:lpstr>HSMDEF-DEFI-AGGW - A_11_AK_QI</vt:lpstr>
      <vt:lpstr>HSMDEF-DEFI-AGGW - A_12_QI</vt:lpstr>
      <vt:lpstr>HSMDEF-DEFI-AGGW - A_13_QI</vt:lpstr>
      <vt:lpstr>HSMDEF-DEFI-AGGW - A_13_AK</vt:lpstr>
      <vt:lpstr>Auswahl HSMDEF-DEFI-REV</vt:lpstr>
      <vt:lpstr>HSMDEF-DEFI-REV - K3_1_QI</vt:lpstr>
      <vt:lpstr>HSMDEF-DEFI-REV - K3_1_AK</vt:lpstr>
      <vt:lpstr>HSMDEF-DEFI-REV - K3_2_QI</vt:lpstr>
      <vt:lpstr>HSMDEF-DEFI-REV - K3_2_AK</vt:lpstr>
      <vt:lpstr>HSMDEF-DEFI-REV - K3_3_QI</vt:lpstr>
      <vt:lpstr>HSMDEF-DEFI-REV - K3_3_AK</vt:lpstr>
      <vt:lpstr>HSMDEF-DEFI-REV - K3_4_QI</vt:lpstr>
      <vt:lpstr>HSMDEF-DEFI-REV - K3_4_AK</vt:lpstr>
      <vt:lpstr>HSMDEF-DEFI-REV - K3_5_QI</vt:lpstr>
      <vt:lpstr>HSMDEF-DEFI-REV - A_1_QI</vt:lpstr>
      <vt:lpstr>HSMDEF-DEFI-REV - A_1_AK</vt:lpstr>
      <vt:lpstr>HSMDEF-DEFI-REV - A_2_QI_a</vt:lpstr>
      <vt:lpstr>HSMDEF-DEFI-REV - A_2_AK_a</vt:lpstr>
      <vt:lpstr>HSMDEF-DEFI-REV - A_2_QI_b</vt:lpstr>
      <vt:lpstr>HSMDEF-DEFI-REV - A_2_AK_b</vt:lpstr>
      <vt:lpstr>HSMDEF-DEFI-REV - A_3_AK_a</vt:lpstr>
      <vt:lpstr>HSMDEF-DEFI-REV - A_3_AK_b</vt:lpstr>
      <vt:lpstr>HSMDEF-DEFI-REV - A_4_QI_a</vt:lpstr>
      <vt:lpstr>HSMDEF-DEFI-REV - A_4_QI_b</vt:lpstr>
      <vt:lpstr>HSMDEF-DEFI-REV - A_5_AK_a</vt:lpstr>
      <vt:lpstr>HSMDEF-DEFI-REV - A_5_AK_b</vt:lpstr>
      <vt:lpstr>HSMDEF-DEFI-REV - A_6_QI_a</vt:lpstr>
      <vt:lpstr>HSMDEF-DEFI-REV - A_6_QI_b</vt:lpstr>
      <vt:lpstr>HSMDEF-DEFI-REV - A_7_AK_a</vt:lpstr>
      <vt:lpstr>HSMDEF-DEFI-REV - A_7_AK_b</vt:lpstr>
      <vt:lpstr>HSMDEF-DEFI-REV - A_8_QI_a</vt:lpstr>
      <vt:lpstr>HSMDEF-DEFI-REV - A_8_QI_b</vt:lpstr>
      <vt:lpstr>HSMDEF-DEFI-REV - A_9_QI</vt:lpstr>
      <vt:lpstr>HSMDEF-DEFI-REV - A_9_AK</vt:lpstr>
      <vt:lpstr>HSMDEF-DEFI-REV - A_10_QI</vt:lpstr>
      <vt:lpstr>HSMDEF-DEFI-REV - A_10_AK</vt:lpstr>
      <vt:lpstr>HSMDEF-DEFI-REV - A_11_AK_QI</vt:lpstr>
      <vt:lpstr>HSMDEF-DEFI-REV - A_12_QI</vt:lpstr>
      <vt:lpstr>HSMDEF-DEFI-REV - A_13_QI</vt:lpstr>
      <vt:lpstr>HSMDEF-DEFI-REV - A_13_AK</vt:lpstr>
      <vt:lpstr>Auswahl PM-GEBH</vt:lpstr>
      <vt:lpstr>PM-GEBH - K3_1_QI</vt:lpstr>
      <vt:lpstr>PM-GEBH - K3_1_AK</vt:lpstr>
      <vt:lpstr>PM-GEBH - K3_2_QI</vt:lpstr>
      <vt:lpstr>PM-GEBH - K3_2_AK</vt:lpstr>
      <vt:lpstr>PM-GEBH - K3_3_QI</vt:lpstr>
      <vt:lpstr>PM-GEBH - K3_3_AK</vt:lpstr>
      <vt:lpstr>PM-GEBH - K3_4_QI</vt:lpstr>
      <vt:lpstr>PM-GEBH - K3_4_AK</vt:lpstr>
      <vt:lpstr>PM-GEBH - K3_5_QI</vt:lpstr>
      <vt:lpstr>PM-GEBH - A_1_QI</vt:lpstr>
      <vt:lpstr>PM-GEBH - A_1_AK</vt:lpstr>
      <vt:lpstr>PM-GEBH - A_2_QI_a</vt:lpstr>
      <vt:lpstr>PM-GEBH - A_2_AK_a</vt:lpstr>
      <vt:lpstr>PM-GEBH - A_2_QI_b</vt:lpstr>
      <vt:lpstr>PM-GEBH - A_2_AK_b</vt:lpstr>
      <vt:lpstr>PM-GEBH - A_3_AK_a</vt:lpstr>
      <vt:lpstr>PM-GEBH - A_3_AK_b</vt:lpstr>
      <vt:lpstr>PM-GEBH - A_4_QI_a</vt:lpstr>
      <vt:lpstr>PM-GEBH - A_4_QI_b</vt:lpstr>
      <vt:lpstr>PM-GEBH - A_5_AK_a</vt:lpstr>
      <vt:lpstr>PM-GEBH - A_5_AK_b</vt:lpstr>
      <vt:lpstr>PM-GEBH - A_6_QI_a</vt:lpstr>
      <vt:lpstr>PM-GEBH - A_6_QI_b</vt:lpstr>
      <vt:lpstr>PM-GEBH - A_7_AK_a</vt:lpstr>
      <vt:lpstr>PM-GEBH - A_7_AK_b</vt:lpstr>
      <vt:lpstr>PM-GEBH - A_8_QI_a</vt:lpstr>
      <vt:lpstr>PM-GEBH - A_8_QI_b</vt:lpstr>
      <vt:lpstr>PM-GEBH - A_9_QI</vt:lpstr>
      <vt:lpstr>PM-GEBH - A_9_AK</vt:lpstr>
      <vt:lpstr>PM-GEBH - A_10_QI</vt:lpstr>
      <vt:lpstr>PM-GEBH - A_10_AK</vt:lpstr>
      <vt:lpstr>PM-GEBH - A_11_AK_QI</vt:lpstr>
      <vt:lpstr>PM-GEBH - A_12_QI</vt:lpstr>
      <vt:lpstr>PM-GEBH - A_13_QI</vt:lpstr>
      <vt:lpstr>PM-GEBH - A_13_AK</vt:lpstr>
      <vt:lpstr>Auswahl PM-NEO</vt:lpstr>
      <vt:lpstr>PM-NEO - K3_1_QI</vt:lpstr>
      <vt:lpstr>PM-NEO - K3_1_AK</vt:lpstr>
      <vt:lpstr>PM-NEO - K3_2_QI</vt:lpstr>
      <vt:lpstr>PM-NEO - K3_2_AK</vt:lpstr>
      <vt:lpstr>PM-NEO - K3_3_QI</vt:lpstr>
      <vt:lpstr>PM-NEO - K3_3_AK</vt:lpstr>
      <vt:lpstr>PM-NEO - K3_4_QI</vt:lpstr>
      <vt:lpstr>PM-NEO - K3_4_AK</vt:lpstr>
      <vt:lpstr>PM-NEO - K3_5_QI</vt:lpstr>
      <vt:lpstr>PM-NEO - A_1_QI</vt:lpstr>
      <vt:lpstr>PM-NEO - A_1_AK</vt:lpstr>
      <vt:lpstr>PM-NEO - A_2_QI_a</vt:lpstr>
      <vt:lpstr>PM-NEO - A_2_AK_a</vt:lpstr>
      <vt:lpstr>PM-NEO - A_2_QI_b</vt:lpstr>
      <vt:lpstr>PM-NEO - A_2_AK_b</vt:lpstr>
      <vt:lpstr>PM-NEO - A_3_AK_a</vt:lpstr>
      <vt:lpstr>PM-NEO - A_3_AK_b</vt:lpstr>
      <vt:lpstr>PM-NEO - A_4_QI_a</vt:lpstr>
      <vt:lpstr>PM-NEO - A_4_QI_b</vt:lpstr>
      <vt:lpstr>PM-NEO - A_5_AK_a</vt:lpstr>
      <vt:lpstr>PM-NEO - A_5_AK_b</vt:lpstr>
      <vt:lpstr>PM-NEO - A_6_QI_a</vt:lpstr>
      <vt:lpstr>PM-NEO - A_6_QI_b</vt:lpstr>
      <vt:lpstr>PM-NEO - A_7_AK_a</vt:lpstr>
      <vt:lpstr>PM-NEO - A_7_AK_b</vt:lpstr>
      <vt:lpstr>PM-NEO - A_8_QI_a</vt:lpstr>
      <vt:lpstr>PM-NEO - A_8_QI_b</vt:lpstr>
      <vt:lpstr>PM-NEO - A_9_QI</vt:lpstr>
      <vt:lpstr>PM-NEO - A_9_AK</vt:lpstr>
      <vt:lpstr>PM-NEO - A_10_QI</vt:lpstr>
      <vt:lpstr>PM-NEO - A_10_AK</vt:lpstr>
      <vt:lpstr>PM-NEO - A_11_AK_QI</vt:lpstr>
      <vt:lpstr>PM-NEO - A_12_QI</vt:lpstr>
      <vt:lpstr>PM-NEO - A_13_QI</vt:lpstr>
      <vt:lpstr>PM-NEO - A_13_AK</vt:lpstr>
      <vt:lpstr>Auswahl HGV-HEP</vt:lpstr>
      <vt:lpstr>HGV-HEP - K3_1_QI</vt:lpstr>
      <vt:lpstr>HGV-HEP - K3_1_AK</vt:lpstr>
      <vt:lpstr>HGV-HEP - K3_2_QI</vt:lpstr>
      <vt:lpstr>HGV-HEP - K3_2_AK</vt:lpstr>
      <vt:lpstr>HGV-HEP - K3_3_QI</vt:lpstr>
      <vt:lpstr>HGV-HEP - K3_3_AK</vt:lpstr>
      <vt:lpstr>HGV-HEP - K3_4_QI</vt:lpstr>
      <vt:lpstr>HGV-HEP - K3_4_AK</vt:lpstr>
      <vt:lpstr>HGV-HEP - K3_5_QI</vt:lpstr>
      <vt:lpstr>HGV-HEP - A_1_QI</vt:lpstr>
      <vt:lpstr>HGV-HEP - A_1_AK</vt:lpstr>
      <vt:lpstr>HGV-HEP - A_2_QI_a</vt:lpstr>
      <vt:lpstr>HGV-HEP - A_2_AK_a</vt:lpstr>
      <vt:lpstr>HGV-HEP - A_2_QI_b</vt:lpstr>
      <vt:lpstr>HGV-HEP - A_2_AK_b</vt:lpstr>
      <vt:lpstr>HGV-HEP - A_3_AK_a</vt:lpstr>
      <vt:lpstr>HGV-HEP - A_3_AK_b</vt:lpstr>
      <vt:lpstr>HGV-HEP - A_4_QI_a</vt:lpstr>
      <vt:lpstr>HGV-HEP - A_4_QI_b</vt:lpstr>
      <vt:lpstr>HGV-HEP - A_5_AK_a</vt:lpstr>
      <vt:lpstr>HGV-HEP - A_5_AK_b</vt:lpstr>
      <vt:lpstr>HGV-HEP - A_6_QI_a</vt:lpstr>
      <vt:lpstr>HGV-HEP - A_6_QI_b</vt:lpstr>
      <vt:lpstr>HGV-HEP - A_7_AK_a</vt:lpstr>
      <vt:lpstr>HGV-HEP - A_7_AK_b</vt:lpstr>
      <vt:lpstr>HGV-HEP - A_8_QI_a</vt:lpstr>
      <vt:lpstr>HGV-HEP - A_8_QI_b</vt:lpstr>
      <vt:lpstr>HGV-HEP - A_9_QI</vt:lpstr>
      <vt:lpstr>HGV-HEP - A_9_AK</vt:lpstr>
      <vt:lpstr>HGV-HEP - A_10_QI</vt:lpstr>
      <vt:lpstr>HGV-HEP - A_10_AK</vt:lpstr>
      <vt:lpstr>HGV-HEP - A_11_AK_QI</vt:lpstr>
      <vt:lpstr>HGV-HEP - A_12_QI</vt:lpstr>
      <vt:lpstr>HGV-HEP - A_13_QI</vt:lpstr>
      <vt:lpstr>HGV-HEP - A_13_AK</vt:lpstr>
      <vt:lpstr>Auswahl HGV-OSFRAK</vt:lpstr>
      <vt:lpstr>HGV-OSFRAK - K3_1_QI</vt:lpstr>
      <vt:lpstr>HGV-OSFRAK - K3_1_AK</vt:lpstr>
      <vt:lpstr>HGV-OSFRAK - K3_2_QI</vt:lpstr>
      <vt:lpstr>HGV-OSFRAK - K3_2_AK</vt:lpstr>
      <vt:lpstr>HGV-OSFRAK - K3_3_QI</vt:lpstr>
      <vt:lpstr>HGV-OSFRAK - K3_3_AK</vt:lpstr>
      <vt:lpstr>HGV-OSFRAK - K3_4_QI</vt:lpstr>
      <vt:lpstr>HGV-OSFRAK - K3_4_AK</vt:lpstr>
      <vt:lpstr>HGV-OSFRAK - K3_5_QI</vt:lpstr>
      <vt:lpstr>HGV-OSFRAK - A_1_QI</vt:lpstr>
      <vt:lpstr>HGV-OSFRAK - A_1_AK</vt:lpstr>
      <vt:lpstr>HGV-OSFRAK - A_2_QI_a</vt:lpstr>
      <vt:lpstr>HGV-OSFRAK - A_2_AK_a</vt:lpstr>
      <vt:lpstr>HGV-OSFRAK - A_2_QI_b</vt:lpstr>
      <vt:lpstr>HGV-OSFRAK - A_2_AK_b</vt:lpstr>
      <vt:lpstr>HGV-OSFRAK - A_3_AK_a</vt:lpstr>
      <vt:lpstr>HGV-OSFRAK - A_3_AK_b</vt:lpstr>
      <vt:lpstr>HGV-OSFRAK - A_4_QI_a</vt:lpstr>
      <vt:lpstr>HGV-OSFRAK - A_4_QI_b</vt:lpstr>
      <vt:lpstr>HGV-OSFRAK - A_5_AK_a</vt:lpstr>
      <vt:lpstr>HGV-OSFRAK - A_5_AK_b</vt:lpstr>
      <vt:lpstr>HGV-OSFRAK - A_6_QI_a</vt:lpstr>
      <vt:lpstr>HGV-OSFRAK - A_6_QI_b</vt:lpstr>
      <vt:lpstr>HGV-OSFRAK - A_7_AK_a</vt:lpstr>
      <vt:lpstr>HGV-OSFRAK - A_7_AK_b</vt:lpstr>
      <vt:lpstr>HGV-OSFRAK - A_8_QI_a</vt:lpstr>
      <vt:lpstr>HGV-OSFRAK - A_8_QI_b</vt:lpstr>
      <vt:lpstr>HGV-OSFRAK - A_9_QI</vt:lpstr>
      <vt:lpstr>HGV-OSFRAK - A_9_AK</vt:lpstr>
      <vt:lpstr>HGV-OSFRAK - A_10_QI</vt:lpstr>
      <vt:lpstr>HGV-OSFRAK - A_10_AK</vt:lpstr>
      <vt:lpstr>HGV-OSFRAK - A_11_AK_QI</vt:lpstr>
      <vt:lpstr>HGV-OSFRAK - A_12_QI</vt:lpstr>
      <vt:lpstr>HGV-OSFRAK - A_13_QI</vt:lpstr>
      <vt:lpstr>HGV-OSFRAK - A_13_AK</vt:lpstr>
      <vt:lpstr>Auswahl KEP</vt:lpstr>
      <vt:lpstr>KEP - K3_1_QI</vt:lpstr>
      <vt:lpstr>KEP - K3_1_AK</vt:lpstr>
      <vt:lpstr>KEP - K3_2_QI</vt:lpstr>
      <vt:lpstr>KEP - K3_2_AK</vt:lpstr>
      <vt:lpstr>KEP - K3_3_QI</vt:lpstr>
      <vt:lpstr>KEP - K3_3_AK</vt:lpstr>
      <vt:lpstr>KEP - K3_4_QI</vt:lpstr>
      <vt:lpstr>KEP - K3_4_AK</vt:lpstr>
      <vt:lpstr>KEP - K3_5_QI</vt:lpstr>
      <vt:lpstr>KEP - A_1_QI</vt:lpstr>
      <vt:lpstr>KEP - A_1_AK</vt:lpstr>
      <vt:lpstr>KEP - A_2_QI_a</vt:lpstr>
      <vt:lpstr>KEP - A_2_AK_a</vt:lpstr>
      <vt:lpstr>KEP - A_2_QI_b</vt:lpstr>
      <vt:lpstr>KEP - A_2_AK_b</vt:lpstr>
      <vt:lpstr>KEP - A_3_AK_a</vt:lpstr>
      <vt:lpstr>KEP - A_3_AK_b</vt:lpstr>
      <vt:lpstr>KEP - A_4_QI_a</vt:lpstr>
      <vt:lpstr>KEP - A_4_QI_b</vt:lpstr>
      <vt:lpstr>KEP - A_5_AK_a</vt:lpstr>
      <vt:lpstr>KEP - A_5_AK_b</vt:lpstr>
      <vt:lpstr>KEP - A_6_QI_a</vt:lpstr>
      <vt:lpstr>KEP - A_6_QI_b</vt:lpstr>
      <vt:lpstr>KEP - A_7_AK_a</vt:lpstr>
      <vt:lpstr>KEP - A_7_AK_b</vt:lpstr>
      <vt:lpstr>KEP - A_8_QI_a</vt:lpstr>
      <vt:lpstr>KEP - A_8_QI_b</vt:lpstr>
      <vt:lpstr>KEP - A_9_QI</vt:lpstr>
      <vt:lpstr>KEP - A_9_AK</vt:lpstr>
      <vt:lpstr>KEP - A_10_QI</vt:lpstr>
      <vt:lpstr>KEP - A_10_AK</vt:lpstr>
      <vt:lpstr>KEP - A_11_AK_QI</vt:lpstr>
      <vt:lpstr>KEP - A_12_QI</vt:lpstr>
      <vt:lpstr>KEP - A_13_QI</vt:lpstr>
      <vt:lpstr>KEP - A_13_AK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Bundesqualitätsbericht 2024: QSEB-Anhang</dc:title>
  <dc:creator>IQTIG</dc:creator>
  <cp:lastModifiedBy>IQTIG</cp:lastModifiedBy>
  <dcterms:created xsi:type="dcterms:W3CDTF">2024-09-27T16:56:02Z</dcterms:created>
  <dcterms:modified xsi:type="dcterms:W3CDTF">2024-10-11T09:08:19Z</dcterms:modified>
</cp:coreProperties>
</file>